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.scalco\Downloads\"/>
    </mc:Choice>
  </mc:AlternateContent>
  <xr:revisionPtr revIDLastSave="0" documentId="13_ncr:1_{E33BEC16-5283-45C1-8442-380DA7B14E97}" xr6:coauthVersionLast="36" xr6:coauthVersionMax="47" xr10:uidLastSave="{00000000-0000-0000-0000-000000000000}"/>
  <bookViews>
    <workbookView xWindow="-4305" yWindow="-16320" windowWidth="29040" windowHeight="15720" xr2:uid="{00000000-000D-0000-FFFF-FFFF00000000}"/>
  </bookViews>
  <sheets>
    <sheet name="Planilha2" sheetId="9" r:id="rId1"/>
    <sheet name="Consulta BO (2)" sheetId="8" r:id="rId2"/>
    <sheet name="Consulta BO" sheetId="1" r:id="rId3"/>
    <sheet name="Dinâmica - Liq" sheetId="3" r:id="rId4"/>
    <sheet name="R_prev-Análise" sheetId="6" r:id="rId5"/>
    <sheet name="R_prev" sheetId="4" r:id="rId6"/>
    <sheet name="R_prev_L-Análise" sheetId="7" r:id="rId7"/>
    <sheet name="R_prev_L" sheetId="5" r:id="rId8"/>
    <sheet name="Serie Despesas" sheetId="2" r:id="rId9"/>
  </sheets>
  <definedNames>
    <definedName name="_xlnm._FilterDatabase" localSheetId="5" hidden="1">R_prev!$A$1:$H$55</definedName>
    <definedName name="_xlnm._FilterDatabase" localSheetId="6" hidden="1">'R_prev_L-Análise'!$A$1:$H$97</definedName>
    <definedName name="_xlnm._FilterDatabase" localSheetId="4" hidden="1">'R_prev-Análise'!$A$1:$L$97</definedName>
    <definedName name="_xlnm._FilterDatabase" localSheetId="8" hidden="1">'Serie Despesas'!$A$1:$H$331</definedName>
  </definedNames>
  <calcPr calcId="191029"/>
  <pivotCaches>
    <pivotCache cacheId="0" r:id="rId10"/>
    <pivotCache cacheId="7" r:id="rId11"/>
  </pivotCaches>
</workbook>
</file>

<file path=xl/calcChain.xml><?xml version="1.0" encoding="utf-8"?>
<calcChain xmlns="http://schemas.openxmlformats.org/spreadsheetml/2006/main">
  <c r="AK92" i="9" l="1"/>
  <c r="AK93" i="9"/>
  <c r="AK94" i="9"/>
  <c r="AK95" i="9"/>
  <c r="AK96" i="9"/>
  <c r="AJ92" i="9"/>
  <c r="AJ93" i="9"/>
  <c r="AJ94" i="9"/>
  <c r="AJ95" i="9"/>
  <c r="AJ96" i="9"/>
  <c r="AJ91" i="9"/>
  <c r="AI92" i="9"/>
  <c r="AI93" i="9"/>
  <c r="AI94" i="9"/>
  <c r="AI95" i="9"/>
  <c r="AI96" i="9"/>
  <c r="AI91" i="9"/>
  <c r="T78" i="9"/>
  <c r="T79" i="9" s="1"/>
  <c r="T80" i="9" s="1"/>
  <c r="T81" i="9" s="1"/>
  <c r="T82" i="9" s="1"/>
  <c r="T83" i="9" s="1"/>
  <c r="T84" i="9" s="1"/>
  <c r="T85" i="9" s="1"/>
  <c r="T86" i="9" s="1"/>
  <c r="T87" i="9" s="1"/>
  <c r="U78" i="9"/>
  <c r="U79" i="9" s="1"/>
  <c r="U80" i="9" s="1"/>
  <c r="U81" i="9" s="1"/>
  <c r="U82" i="9" s="1"/>
  <c r="U83" i="9" s="1"/>
  <c r="U84" i="9" s="1"/>
  <c r="U85" i="9" s="1"/>
  <c r="U86" i="9" s="1"/>
  <c r="U87" i="9" s="1"/>
  <c r="V78" i="9"/>
  <c r="V79" i="9" s="1"/>
  <c r="V80" i="9" s="1"/>
  <c r="V81" i="9" s="1"/>
  <c r="V82" i="9" s="1"/>
  <c r="V83" i="9" s="1"/>
  <c r="V84" i="9" s="1"/>
  <c r="V85" i="9" s="1"/>
  <c r="V86" i="9" s="1"/>
  <c r="V87" i="9" s="1"/>
  <c r="W78" i="9"/>
  <c r="W79" i="9" s="1"/>
  <c r="W80" i="9" s="1"/>
  <c r="W81" i="9" s="1"/>
  <c r="W82" i="9" s="1"/>
  <c r="W83" i="9" s="1"/>
  <c r="W84" i="9" s="1"/>
  <c r="W85" i="9" s="1"/>
  <c r="W86" i="9" s="1"/>
  <c r="W87" i="9" s="1"/>
  <c r="X78" i="9"/>
  <c r="X79" i="9" s="1"/>
  <c r="X80" i="9" s="1"/>
  <c r="X81" i="9" s="1"/>
  <c r="X82" i="9" s="1"/>
  <c r="X83" i="9" s="1"/>
  <c r="X84" i="9" s="1"/>
  <c r="X85" i="9" s="1"/>
  <c r="X86" i="9" s="1"/>
  <c r="X87" i="9" s="1"/>
  <c r="Y78" i="9"/>
  <c r="Y79" i="9"/>
  <c r="Y80" i="9" s="1"/>
  <c r="Y81" i="9" s="1"/>
  <c r="Y82" i="9" s="1"/>
  <c r="Y83" i="9" s="1"/>
  <c r="Y84" i="9" s="1"/>
  <c r="Y85" i="9" s="1"/>
  <c r="Y86" i="9" s="1"/>
  <c r="Y87" i="9" s="1"/>
  <c r="AB77" i="9"/>
  <c r="AB78" i="9" s="1"/>
  <c r="AB79" i="9" s="1"/>
  <c r="AB80" i="9" s="1"/>
  <c r="AB81" i="9" s="1"/>
  <c r="AB83" i="9" s="1"/>
  <c r="AB84" i="9" s="1"/>
  <c r="AB85" i="9" s="1"/>
  <c r="AB86" i="9" s="1"/>
  <c r="AB87" i="9" s="1"/>
  <c r="AC77" i="9"/>
  <c r="AC78" i="9" s="1"/>
  <c r="AC79" i="9" s="1"/>
  <c r="AC80" i="9" s="1"/>
  <c r="AC81" i="9" s="1"/>
  <c r="AC83" i="9" s="1"/>
  <c r="AC84" i="9" s="1"/>
  <c r="AC85" i="9" s="1"/>
  <c r="AC86" i="9" s="1"/>
  <c r="AC87" i="9" s="1"/>
  <c r="AD77" i="9"/>
  <c r="AD78" i="9" s="1"/>
  <c r="AD79" i="9" s="1"/>
  <c r="AD80" i="9" s="1"/>
  <c r="AD81" i="9" s="1"/>
  <c r="AD83" i="9" s="1"/>
  <c r="AD84" i="9" s="1"/>
  <c r="AD85" i="9" s="1"/>
  <c r="AD86" i="9" s="1"/>
  <c r="AD87" i="9" s="1"/>
  <c r="AE77" i="9"/>
  <c r="AE78" i="9" s="1"/>
  <c r="AE79" i="9" s="1"/>
  <c r="AE80" i="9" s="1"/>
  <c r="AE81" i="9" s="1"/>
  <c r="AE83" i="9" s="1"/>
  <c r="AE84" i="9" s="1"/>
  <c r="AE85" i="9" s="1"/>
  <c r="AE86" i="9" s="1"/>
  <c r="AE87" i="9" s="1"/>
  <c r="Z76" i="9"/>
  <c r="Z77" i="9" s="1"/>
  <c r="Z78" i="9" s="1"/>
  <c r="Z79" i="9" s="1"/>
  <c r="Z80" i="9" s="1"/>
  <c r="Z81" i="9" s="1"/>
  <c r="Z83" i="9" s="1"/>
  <c r="Z84" i="9" s="1"/>
  <c r="Z85" i="9" s="1"/>
  <c r="Z86" i="9" s="1"/>
  <c r="Z87" i="9" s="1"/>
  <c r="AA76" i="9"/>
  <c r="AA77" i="9" s="1"/>
  <c r="AA78" i="9" s="1"/>
  <c r="AA79" i="9" s="1"/>
  <c r="AA80" i="9" s="1"/>
  <c r="AA81" i="9" s="1"/>
  <c r="AA83" i="9" s="1"/>
  <c r="AA84" i="9" s="1"/>
  <c r="AA85" i="9" s="1"/>
  <c r="AA86" i="9" s="1"/>
  <c r="AA87" i="9" s="1"/>
  <c r="AB76" i="9"/>
  <c r="AC76" i="9"/>
  <c r="AD76" i="9"/>
  <c r="AE76" i="9"/>
  <c r="U76" i="9"/>
  <c r="U77" i="9" s="1"/>
  <c r="V76" i="9"/>
  <c r="V77" i="9" s="1"/>
  <c r="W76" i="9"/>
  <c r="W77" i="9" s="1"/>
  <c r="X76" i="9"/>
  <c r="X77" i="9" s="1"/>
  <c r="Y76" i="9"/>
  <c r="Y77" i="9" s="1"/>
  <c r="T76" i="9"/>
  <c r="T77" i="9" s="1"/>
  <c r="W34" i="9"/>
  <c r="X34" i="9" s="1"/>
  <c r="V34" i="9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U18" i="9"/>
  <c r="V18" i="9"/>
  <c r="W18" i="9"/>
  <c r="U19" i="9"/>
  <c r="V19" i="9"/>
  <c r="Y19" i="9" s="1"/>
  <c r="W19" i="9"/>
  <c r="Z19" i="9" s="1"/>
  <c r="U20" i="9"/>
  <c r="V20" i="9"/>
  <c r="Y20" i="9" s="1"/>
  <c r="W20" i="9"/>
  <c r="U21" i="9"/>
  <c r="V21" i="9"/>
  <c r="Y21" i="9" s="1"/>
  <c r="W21" i="9"/>
  <c r="Z21" i="9" s="1"/>
  <c r="U22" i="9"/>
  <c r="V22" i="9"/>
  <c r="Y22" i="9" s="1"/>
  <c r="W22" i="9"/>
  <c r="U23" i="9"/>
  <c r="V23" i="9"/>
  <c r="Y23" i="9" s="1"/>
  <c r="W23" i="9"/>
  <c r="U24" i="9"/>
  <c r="V24" i="9"/>
  <c r="W24" i="9"/>
  <c r="T19" i="9"/>
  <c r="T20" i="9"/>
  <c r="T21" i="9"/>
  <c r="T22" i="9"/>
  <c r="T23" i="9"/>
  <c r="T24" i="9"/>
  <c r="T18" i="9"/>
  <c r="AK91" i="9" l="1"/>
  <c r="X24" i="9"/>
  <c r="Z23" i="9"/>
  <c r="X22" i="9"/>
  <c r="X21" i="9"/>
  <c r="W35" i="9"/>
  <c r="X23" i="9"/>
  <c r="X19" i="9"/>
  <c r="X20" i="9"/>
  <c r="Z22" i="9"/>
  <c r="Z18" i="9"/>
  <c r="Z20" i="9"/>
  <c r="U25" i="9"/>
  <c r="Y18" i="9"/>
  <c r="X18" i="9"/>
  <c r="V25" i="9"/>
  <c r="T25" i="9"/>
  <c r="W25" i="9"/>
  <c r="Q107" i="6"/>
  <c r="Q109" i="6"/>
  <c r="Q108" i="6"/>
  <c r="F50" i="7"/>
  <c r="F98" i="7" s="1"/>
  <c r="F51" i="7"/>
  <c r="F52" i="7"/>
  <c r="F53" i="7"/>
  <c r="F54" i="7"/>
  <c r="F55" i="7"/>
  <c r="E50" i="7"/>
  <c r="E51" i="7"/>
  <c r="E52" i="7"/>
  <c r="E53" i="7"/>
  <c r="E54" i="7"/>
  <c r="E55" i="7"/>
  <c r="D98" i="7"/>
  <c r="E98" i="7"/>
  <c r="G98" i="7"/>
  <c r="H98" i="7"/>
  <c r="C98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2" i="7"/>
  <c r="K106" i="6"/>
  <c r="K107" i="6"/>
  <c r="K108" i="6"/>
  <c r="K109" i="6"/>
  <c r="L98" i="6"/>
  <c r="K98" i="6"/>
  <c r="H98" i="6"/>
  <c r="G98" i="6"/>
  <c r="F98" i="6"/>
  <c r="E98" i="6"/>
  <c r="D98" i="6"/>
  <c r="C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I55" i="6"/>
  <c r="J55" i="6" s="1"/>
  <c r="A55" i="6"/>
  <c r="I54" i="6"/>
  <c r="J54" i="6" s="1"/>
  <c r="A54" i="6"/>
  <c r="I53" i="6"/>
  <c r="J53" i="6" s="1"/>
  <c r="A53" i="6"/>
  <c r="I52" i="6"/>
  <c r="J52" i="6" s="1"/>
  <c r="A52" i="6"/>
  <c r="I51" i="6"/>
  <c r="J51" i="6" s="1"/>
  <c r="A51" i="6"/>
  <c r="I50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2" i="4"/>
  <c r="F332" i="2"/>
  <c r="G332" i="2"/>
  <c r="H332" i="2"/>
  <c r="E332" i="2"/>
  <c r="L102" i="6"/>
  <c r="M103" i="6"/>
  <c r="M105" i="6"/>
  <c r="P102" i="6"/>
  <c r="K104" i="6"/>
  <c r="N104" i="6"/>
  <c r="N102" i="6"/>
  <c r="Q102" i="6"/>
  <c r="O103" i="6"/>
  <c r="K105" i="6"/>
  <c r="Q103" i="6"/>
  <c r="K102" i="6"/>
  <c r="O105" i="6"/>
  <c r="L103" i="6"/>
  <c r="M102" i="6"/>
  <c r="P104" i="6"/>
  <c r="L105" i="6"/>
  <c r="Q105" i="6"/>
  <c r="M104" i="6"/>
  <c r="N103" i="6"/>
  <c r="O102" i="6"/>
  <c r="K103" i="6"/>
  <c r="P105" i="6"/>
  <c r="N105" i="6"/>
  <c r="O104" i="6"/>
  <c r="P103" i="6"/>
  <c r="L104" i="6"/>
  <c r="Q104" i="6"/>
  <c r="Z25" i="9" l="1"/>
  <c r="W36" i="9"/>
  <c r="X35" i="9"/>
  <c r="X25" i="9"/>
  <c r="Y25" i="9"/>
  <c r="Q106" i="6"/>
  <c r="I98" i="6"/>
  <c r="J50" i="6"/>
  <c r="J98" i="6" s="1"/>
  <c r="W37" i="9" l="1"/>
  <c r="X36" i="9"/>
  <c r="W38" i="9" l="1"/>
  <c r="X37" i="9"/>
  <c r="W39" i="9" l="1"/>
  <c r="X39" i="9" s="1"/>
  <c r="X38" i="9"/>
</calcChain>
</file>

<file path=xl/sharedStrings.xml><?xml version="1.0" encoding="utf-8"?>
<sst xmlns="http://schemas.openxmlformats.org/spreadsheetml/2006/main" count="1215" uniqueCount="126">
  <si>
    <t>Exercício (Ano)</t>
  </si>
  <si>
    <t>Grupo Despesa (Codigo)</t>
  </si>
  <si>
    <t>Grupo Despesa (Nome)</t>
  </si>
  <si>
    <t>Empenho (Valor)</t>
  </si>
  <si>
    <t>Empenho (Valor Anulação)</t>
  </si>
  <si>
    <t>Empenho (Valor Estorno Anulação)</t>
  </si>
  <si>
    <t>Empenho (Valor Cancelamento)</t>
  </si>
  <si>
    <t>Empenho (Valor Anulação Cancelamento)</t>
  </si>
  <si>
    <t>Empenho</t>
  </si>
  <si>
    <t>PESSOAL E ENCARGOS SOCIAIS</t>
  </si>
  <si>
    <t>JUROS E ENCARGOS DA DÍVIDA</t>
  </si>
  <si>
    <t>OUTRAS DESPESAS CORRENTES</t>
  </si>
  <si>
    <t>INVESTIMENTOS</t>
  </si>
  <si>
    <t>INVERSÕES FINANCEIRAS</t>
  </si>
  <si>
    <t>AMORTIZAÇÃO DA DÍVIDA</t>
  </si>
  <si>
    <t>Liquidação (Valor)</t>
  </si>
  <si>
    <t>Liquidação (Valor Anulação)</t>
  </si>
  <si>
    <t>Liquidação (Valor Estorno Anulação)</t>
  </si>
  <si>
    <t>Liquidação</t>
  </si>
  <si>
    <t>OP (Valor)</t>
  </si>
  <si>
    <t>OP (Valor Anulação)</t>
  </si>
  <si>
    <t>OP (Valor Estorno Anulação)</t>
  </si>
  <si>
    <t>OP (Valor Guia Recolhimento)</t>
  </si>
  <si>
    <t>OP (Valor Estorno Guia Recolhimento)</t>
  </si>
  <si>
    <t>Pagamento</t>
  </si>
  <si>
    <t>Dotação</t>
  </si>
  <si>
    <t>RESERVA DE CONTINGÊNCIA</t>
  </si>
  <si>
    <t>Soma:</t>
  </si>
  <si>
    <t>Liquidação - Detalhamento</t>
  </si>
  <si>
    <t>Pagamento - Detalhamento</t>
  </si>
  <si>
    <t>Despesas por GND</t>
  </si>
  <si>
    <t>Ano</t>
  </si>
  <si>
    <t>GND</t>
  </si>
  <si>
    <t>GND (nome)</t>
  </si>
  <si>
    <t>AnoMes</t>
  </si>
  <si>
    <t>TOTAL</t>
  </si>
  <si>
    <t>Rótulos de Linha</t>
  </si>
  <si>
    <t>Total Geral</t>
  </si>
  <si>
    <t>Rótulos de Coluna</t>
  </si>
  <si>
    <t>Soma de Liquidação</t>
  </si>
  <si>
    <t>Acum24/Acum23</t>
  </si>
  <si>
    <t>GND 1</t>
  </si>
  <si>
    <t>Acum23/Acum22</t>
  </si>
  <si>
    <t>Acum22/Acum21</t>
  </si>
  <si>
    <t>Acum21/Acum20</t>
  </si>
  <si>
    <t>GND 2</t>
  </si>
  <si>
    <t>GND 3</t>
  </si>
  <si>
    <t>GND 4</t>
  </si>
  <si>
    <t>GND 5</t>
  </si>
  <si>
    <t>GND 6</t>
  </si>
  <si>
    <t>date</t>
  </si>
  <si>
    <t>GND1</t>
  </si>
  <si>
    <t>GND2</t>
  </si>
  <si>
    <t>GND3</t>
  </si>
  <si>
    <t>GND4</t>
  </si>
  <si>
    <t>GND5</t>
  </si>
  <si>
    <t>GND6</t>
  </si>
  <si>
    <t>Lo 80</t>
  </si>
  <si>
    <t>Hi 80</t>
  </si>
  <si>
    <t>Lo 95</t>
  </si>
  <si>
    <t>Hi 95</t>
  </si>
  <si>
    <t>Acum (GND1)</t>
  </si>
  <si>
    <t>Low</t>
  </si>
  <si>
    <t>Higth</t>
  </si>
  <si>
    <t>Acum25/Acum24</t>
  </si>
  <si>
    <t>Acum27/Acum26</t>
  </si>
  <si>
    <t>Acum26/Acum25</t>
  </si>
  <si>
    <t>Realizado</t>
  </si>
  <si>
    <t>Projetado</t>
  </si>
  <si>
    <t>Total</t>
  </si>
  <si>
    <t>liquid_total</t>
  </si>
  <si>
    <t>Low 80</t>
  </si>
  <si>
    <t>Higth 80</t>
  </si>
  <si>
    <t>Liquidado</t>
  </si>
  <si>
    <t>Em milhões</t>
  </si>
  <si>
    <t>Exercício</t>
  </si>
  <si>
    <t>GND-Descrição</t>
  </si>
  <si>
    <t>ANOMES</t>
  </si>
  <si>
    <t>GND-Cod</t>
  </si>
  <si>
    <t>GND-Desc</t>
  </si>
  <si>
    <t>Mês</t>
  </si>
  <si>
    <t>Soma de Dotação</t>
  </si>
  <si>
    <t>Soma de Empenho</t>
  </si>
  <si>
    <t>Soma de Pagamento</t>
  </si>
  <si>
    <t>Execução Orçamentária]</t>
  </si>
  <si>
    <t>Grupo de despesa</t>
  </si>
  <si>
    <t>Índice de Execução Orçamentária</t>
  </si>
  <si>
    <t>Emp/Dot</t>
  </si>
  <si>
    <t>Liq/Emp</t>
  </si>
  <si>
    <t>Pgto./Liq</t>
  </si>
  <si>
    <t>Dotação (Autorizada)</t>
  </si>
  <si>
    <t>Obs.</t>
  </si>
  <si>
    <t>Linha tracejada indica projeção. Como fazer? MM, ou AR</t>
  </si>
  <si>
    <t>Projetar apenas liquidação</t>
  </si>
  <si>
    <t>Série Histórica Liquidação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</si>
  <si>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</si>
  <si>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</si>
  <si>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</si>
  <si>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</si>
  <si>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</si>
  <si>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</si>
  <si>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</si>
  <si>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</si>
  <si>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</si>
  <si>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</si>
  <si>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</si>
  <si>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</si>
  <si>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Acumulado</t>
  </si>
  <si>
    <t>2023 Total</t>
  </si>
  <si>
    <t>2024 Total</t>
  </si>
  <si>
    <t>Liquidação por grupo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</si>
  <si>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</si>
  <si>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</si>
  <si>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</si>
  <si>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</si>
  <si>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</si>
  <si>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</si>
  <si>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</si>
  <si>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</si>
  <si>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</si>
  <si>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</si>
  <si>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</si>
  <si>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</si>
  <si>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Fazer um slide para total (G3+G4)</t>
  </si>
  <si>
    <t>um apenas para G3</t>
  </si>
  <si>
    <t>um apenas para 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</si>
</sst>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_-;\-* #,##0_-;_-* &quot;-&quot;??_-;_-@_-"/>
  </numFmts>
  <fonts count="13" x14ac:knownFonts="1">
    <font>
      <sz val="10"/>
      <color rgb="FF000000"/>
      <name val="Arial"/>
    </font>
    <font>
      <sz val="9"/>
      <color rgb="FF333333"/>
      <name val="Arial"/>
    </font>
    <font>
      <b/>
      <sz val="9"/>
      <color rgb="FF333333"/>
      <name val="Arial"/>
    </font>
    <font>
      <b/>
      <sz val="9"/>
      <color rgb="FFFFFFFF"/>
      <name val="Arial"/>
    </font>
    <font>
      <u/>
      <sz val="16"/>
      <color rgb="FF333333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8"/>
      <name val="Arial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name val="Lucida Console"/>
      <family val="3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0000FF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gray125">
        <bgColor theme="5" tint="0.39994506668294322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CAC9D9"/>
      </top>
      <bottom style="thin">
        <color rgb="FFDDDDDD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1" fontId="1" fillId="3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49" fontId="1" fillId="3" borderId="1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right"/>
    </xf>
    <xf numFmtId="43" fontId="3" fillId="4" borderId="1" xfId="1" applyFont="1" applyFill="1" applyBorder="1" applyAlignment="1">
      <alignment horizontal="center"/>
    </xf>
    <xf numFmtId="43" fontId="1" fillId="2" borderId="1" xfId="1" applyFont="1" applyFill="1" applyBorder="1" applyAlignment="1">
      <alignment horizontal="right"/>
    </xf>
    <xf numFmtId="43" fontId="0" fillId="0" borderId="0" xfId="1" applyFont="1"/>
    <xf numFmtId="0" fontId="6" fillId="0" borderId="0" xfId="0" applyFont="1"/>
    <xf numFmtId="43" fontId="6" fillId="0" borderId="0" xfId="1" applyFont="1"/>
    <xf numFmtId="0" fontId="0" fillId="0" borderId="0" xfId="0" pivotButton="1"/>
    <xf numFmtId="43" fontId="0" fillId="0" borderId="0" xfId="0" applyNumberFormat="1"/>
    <xf numFmtId="1" fontId="0" fillId="0" borderId="0" xfId="0" applyNumberFormat="1" applyAlignment="1">
      <alignment horizontal="left" indent="1"/>
    </xf>
    <xf numFmtId="1" fontId="0" fillId="0" borderId="0" xfId="0" applyNumberFormat="1" applyAlignment="1">
      <alignment horizontal="left"/>
    </xf>
    <xf numFmtId="0" fontId="8" fillId="6" borderId="0" xfId="0" applyFont="1" applyFill="1" applyAlignment="1">
      <alignment horizontal="center" vertical="center"/>
    </xf>
    <xf numFmtId="0" fontId="8" fillId="7" borderId="5" xfId="0" applyFont="1" applyFill="1" applyBorder="1"/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/>
    </xf>
    <xf numFmtId="164" fontId="0" fillId="0" borderId="0" xfId="2" applyNumberFormat="1" applyFont="1" applyBorder="1"/>
    <xf numFmtId="164" fontId="0" fillId="0" borderId="9" xfId="2" applyNumberFormat="1" applyFont="1" applyBorder="1"/>
    <xf numFmtId="164" fontId="0" fillId="0" borderId="11" xfId="2" applyNumberFormat="1" applyFont="1" applyBorder="1"/>
    <xf numFmtId="0" fontId="9" fillId="5" borderId="3" xfId="0" applyFont="1" applyFill="1" applyBorder="1" applyAlignment="1">
      <alignment horizontal="center" vertical="center"/>
    </xf>
    <xf numFmtId="17" fontId="11" fillId="0" borderId="0" xfId="0" applyNumberFormat="1" applyFont="1" applyAlignment="1">
      <alignment vertical="center"/>
    </xf>
    <xf numFmtId="43" fontId="0" fillId="8" borderId="0" xfId="1" applyFont="1" applyFill="1"/>
    <xf numFmtId="0" fontId="9" fillId="5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10" borderId="8" xfId="0" applyFont="1" applyFill="1" applyBorder="1" applyAlignment="1">
      <alignment horizontal="center"/>
    </xf>
    <xf numFmtId="0" fontId="8" fillId="10" borderId="10" xfId="0" applyFont="1" applyFill="1" applyBorder="1" applyAlignment="1">
      <alignment horizontal="center"/>
    </xf>
    <xf numFmtId="0" fontId="0" fillId="0" borderId="11" xfId="0" applyBorder="1"/>
    <xf numFmtId="0" fontId="8" fillId="10" borderId="5" xfId="0" applyFont="1" applyFill="1" applyBorder="1" applyAlignment="1">
      <alignment horizontal="center"/>
    </xf>
    <xf numFmtId="164" fontId="0" fillId="0" borderId="6" xfId="2" applyNumberFormat="1" applyFont="1" applyBorder="1"/>
    <xf numFmtId="0" fontId="0" fillId="0" borderId="6" xfId="0" applyBorder="1"/>
    <xf numFmtId="0" fontId="8" fillId="7" borderId="13" xfId="0" applyFont="1" applyFill="1" applyBorder="1" applyAlignment="1">
      <alignment horizontal="center"/>
    </xf>
    <xf numFmtId="164" fontId="0" fillId="0" borderId="14" xfId="2" applyNumberFormat="1" applyFont="1" applyBorder="1"/>
    <xf numFmtId="164" fontId="0" fillId="0" borderId="15" xfId="2" applyNumberFormat="1" applyFont="1" applyBorder="1"/>
    <xf numFmtId="0" fontId="0" fillId="11" borderId="11" xfId="0" applyFill="1" applyBorder="1"/>
    <xf numFmtId="0" fontId="0" fillId="11" borderId="12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0" xfId="0" applyFill="1"/>
    <xf numFmtId="0" fontId="0" fillId="11" borderId="9" xfId="0" applyFill="1" applyBorder="1"/>
    <xf numFmtId="1" fontId="6" fillId="0" borderId="0" xfId="0" applyNumberFormat="1" applyFont="1" applyAlignment="1">
      <alignment horizontal="left" indent="1"/>
    </xf>
    <xf numFmtId="0" fontId="8" fillId="6" borderId="16" xfId="0" applyFont="1" applyFill="1" applyBorder="1" applyAlignment="1">
      <alignment horizontal="center" vertical="center"/>
    </xf>
    <xf numFmtId="164" fontId="0" fillId="0" borderId="17" xfId="2" applyNumberFormat="1" applyFont="1" applyBorder="1"/>
    <xf numFmtId="164" fontId="0" fillId="0" borderId="4" xfId="2" applyNumberFormat="1" applyFont="1" applyBorder="1"/>
    <xf numFmtId="0" fontId="8" fillId="12" borderId="3" xfId="0" applyFont="1" applyFill="1" applyBorder="1" applyAlignment="1">
      <alignment horizontal="center" vertical="center"/>
    </xf>
    <xf numFmtId="43" fontId="0" fillId="13" borderId="0" xfId="0" applyNumberFormat="1" applyFill="1"/>
    <xf numFmtId="0" fontId="12" fillId="0" borderId="0" xfId="0" applyFont="1"/>
    <xf numFmtId="164" fontId="0" fillId="0" borderId="18" xfId="2" applyNumberFormat="1" applyFont="1" applyBorder="1"/>
    <xf numFmtId="0" fontId="6" fillId="0" borderId="0" xfId="0" applyFont="1" applyAlignment="1">
      <alignment horizontal="right"/>
    </xf>
    <xf numFmtId="0" fontId="0" fillId="8" borderId="0" xfId="0" applyFill="1"/>
    <xf numFmtId="43" fontId="0" fillId="8" borderId="0" xfId="0" applyNumberFormat="1" applyFill="1"/>
    <xf numFmtId="4" fontId="1" fillId="2" borderId="1" xfId="0" applyNumberFormat="1" applyFont="1" applyFill="1" applyBorder="1" applyAlignment="1">
      <alignment horizontal="right"/>
    </xf>
    <xf numFmtId="49" fontId="3" fillId="4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4" fontId="2" fillId="2" borderId="2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49" fontId="1" fillId="3" borderId="1" xfId="0" applyNumberFormat="1" applyFont="1" applyFill="1" applyBorder="1" applyAlignment="1">
      <alignment horizontal="left"/>
    </xf>
    <xf numFmtId="49" fontId="2" fillId="3" borderId="2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49" fontId="4" fillId="2" borderId="0" xfId="0" applyNumberFormat="1" applyFont="1" applyFill="1" applyAlignment="1">
      <alignment horizontal="left" vertical="center"/>
    </xf>
    <xf numFmtId="49" fontId="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49" fontId="1" fillId="3" borderId="1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49" fontId="2" fillId="3" borderId="2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right"/>
    </xf>
    <xf numFmtId="49" fontId="3" fillId="4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4" fontId="2" fillId="2" borderId="2" xfId="0" applyNumberFormat="1" applyFont="1" applyFill="1" applyBorder="1" applyAlignment="1">
      <alignment horizontal="right"/>
    </xf>
    <xf numFmtId="0" fontId="8" fillId="7" borderId="16" xfId="0" applyFont="1" applyFill="1" applyBorder="1" applyAlignment="1">
      <alignment horizontal="center" vertical="center" textRotation="45"/>
    </xf>
    <xf numFmtId="0" fontId="8" fillId="7" borderId="17" xfId="0" applyFont="1" applyFill="1" applyBorder="1" applyAlignment="1">
      <alignment horizontal="center" vertical="center" textRotation="45"/>
    </xf>
    <xf numFmtId="0" fontId="8" fillId="7" borderId="18" xfId="0" applyFont="1" applyFill="1" applyBorder="1" applyAlignment="1">
      <alignment horizontal="center" vertical="center" textRotation="45"/>
    </xf>
    <xf numFmtId="0" fontId="8" fillId="10" borderId="17" xfId="0" applyFont="1" applyFill="1" applyBorder="1" applyAlignment="1">
      <alignment horizontal="center" vertical="center" textRotation="45"/>
    </xf>
    <xf numFmtId="0" fontId="8" fillId="10" borderId="18" xfId="0" applyFont="1" applyFill="1" applyBorder="1" applyAlignment="1">
      <alignment horizontal="center" vertical="center" textRotation="45"/>
    </xf>
    <xf numFmtId="0" fontId="6" fillId="14" borderId="0" xfId="0" applyFont="1" applyFill="1" applyAlignment="1">
      <alignment horizontal="center"/>
    </xf>
    <xf numFmtId="49" fontId="3" fillId="4" borderId="1" xfId="0" applyNumberFormat="1" applyFont="1" applyFill="1" applyBorder="1" applyAlignment="1"/>
    <xf numFmtId="0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2" applyNumberFormat="1" applyFont="1"/>
    <xf numFmtId="0" fontId="0" fillId="0" borderId="14" xfId="0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/>
    </xf>
    <xf numFmtId="165" fontId="6" fillId="0" borderId="14" xfId="0" applyNumberFormat="1" applyFont="1" applyBorder="1"/>
    <xf numFmtId="164" fontId="6" fillId="0" borderId="14" xfId="2" applyNumberFormat="1" applyFont="1" applyBorder="1"/>
    <xf numFmtId="0" fontId="6" fillId="0" borderId="11" xfId="0" applyFont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1" applyNumberFormat="1" applyFont="1"/>
  </cellXfs>
  <cellStyles count="3">
    <cellStyle name="Normal" xfId="0" builtinId="0"/>
    <cellStyle name="Porcentagem" xfId="2" builtinId="5"/>
    <cellStyle name="Vírgula" xfId="1" builtinId="3"/>
  </cellStyles>
  <dxfs count="2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 Total Liquidada</a:t>
            </a:r>
            <a:r>
              <a:rPr lang="pt-BR" baseline="0"/>
              <a:t> </a:t>
            </a:r>
          </a:p>
          <a:p>
            <a:pPr>
              <a:defRPr/>
            </a:pPr>
            <a:r>
              <a:rPr lang="pt-BR" baseline="0"/>
              <a:t>(Valores Acumulados)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Planilha2!$V$33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Planilha2!$S$34:$S$45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Planilha2!$V$34:$V$45</c:f>
              <c:numCache>
                <c:formatCode>General</c:formatCode>
                <c:ptCount val="12"/>
                <c:pt idx="0">
                  <c:v>2838.01045802</c:v>
                </c:pt>
                <c:pt idx="1">
                  <c:v>5539.2849698699993</c:v>
                </c:pt>
                <c:pt idx="2">
                  <c:v>8615.5401286199995</c:v>
                </c:pt>
                <c:pt idx="3">
                  <c:v>11602.738138729999</c:v>
                </c:pt>
                <c:pt idx="4">
                  <c:v>14735.974658299998</c:v>
                </c:pt>
                <c:pt idx="5">
                  <c:v>17912.994421219999</c:v>
                </c:pt>
                <c:pt idx="6">
                  <c:v>20852.2750576</c:v>
                </c:pt>
                <c:pt idx="7">
                  <c:v>24002.433745729999</c:v>
                </c:pt>
                <c:pt idx="8">
                  <c:v>27208.220579999997</c:v>
                </c:pt>
                <c:pt idx="9">
                  <c:v>30317.898475819999</c:v>
                </c:pt>
                <c:pt idx="10">
                  <c:v>33409.577154649996</c:v>
                </c:pt>
                <c:pt idx="11">
                  <c:v>38086.180601709995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A-4306-B0FC-F8E4C3EC99FA}"/>
            </c:ext>
          </c:extLst>
        </c:ser>
        <c:ser>
          <c:idx val="1"/>
          <c:order val="1"/>
          <c:tx>
            <c:strRef>
              <c:f>Planilha2!$W$33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Planilha2!$S$34:$S$45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Planilha2!$W$34:$W$45</c:f>
              <c:numCache>
                <c:formatCode>General</c:formatCode>
                <c:ptCount val="12"/>
                <c:pt idx="0">
                  <c:v>2724.9683618900003</c:v>
                </c:pt>
                <c:pt idx="1">
                  <c:v>5815.0545258299999</c:v>
                </c:pt>
                <c:pt idx="2">
                  <c:v>8654.3034001399992</c:v>
                </c:pt>
                <c:pt idx="3">
                  <c:v>12278.476251749998</c:v>
                </c:pt>
                <c:pt idx="4">
                  <c:v>15591.722491589999</c:v>
                </c:pt>
                <c:pt idx="5">
                  <c:v>19051.933563629998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A-4306-B0FC-F8E4C3EC9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653551"/>
        <c:axId val="372864527"/>
      </c:lineChart>
      <c:catAx>
        <c:axId val="46265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864527"/>
        <c:crosses val="autoZero"/>
        <c:auto val="1"/>
        <c:lblAlgn val="ctr"/>
        <c:lblOffset val="100"/>
        <c:noMultiLvlLbl val="0"/>
      </c:catAx>
      <c:valAx>
        <c:axId val="37286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65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 liquidada por Grupo</a:t>
            </a:r>
          </a:p>
          <a:p>
            <a:pPr>
              <a:defRPr/>
            </a:pPr>
            <a:r>
              <a:rPr lang="pt-BR"/>
              <a:t>(valores</a:t>
            </a:r>
            <a:r>
              <a:rPr lang="pt-BR" baseline="0"/>
              <a:t> acumulados até junho)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Planilha2!$AI$90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Planilha2!$AH$91:$AH$96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Planilha2!$AI$91:$AI$96</c:f>
              <c:numCache>
                <c:formatCode>_-* #,##0_-;\-* #,##0_-;_-* "-"??_-;_-@_-</c:formatCode>
                <c:ptCount val="6"/>
                <c:pt idx="0">
                  <c:v>10962.284848929999</c:v>
                </c:pt>
                <c:pt idx="1">
                  <c:v>278.48038074999999</c:v>
                </c:pt>
                <c:pt idx="2">
                  <c:v>6034.9606834399992</c:v>
                </c:pt>
                <c:pt idx="3">
                  <c:v>477.98222149999998</c:v>
                </c:pt>
                <c:pt idx="4">
                  <c:v>9.4270533400000005</c:v>
                </c:pt>
                <c:pt idx="5">
                  <c:v>149.85923326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F-4361-90C3-52985FE89505}"/>
            </c:ext>
          </c:extLst>
        </c:ser>
        <c:ser>
          <c:idx val="1"/>
          <c:order val="1"/>
          <c:tx>
            <c:strRef>
              <c:f>Planilha2!$AJ$90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Planilha2!$AH$91:$AH$96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Planilha2!$AJ$91:$AJ$96</c:f>
              <c:numCache>
                <c:formatCode>_-* #,##0_-;\-* #,##0_-;_-* "-"??_-;_-@_-</c:formatCode>
                <c:ptCount val="6"/>
                <c:pt idx="0">
                  <c:v>11917.803004360001</c:v>
                </c:pt>
                <c:pt idx="1">
                  <c:v>372.34111013</c:v>
                </c:pt>
                <c:pt idx="2">
                  <c:v>5738.4392755199997</c:v>
                </c:pt>
                <c:pt idx="3">
                  <c:v>766.99013632000003</c:v>
                </c:pt>
                <c:pt idx="4">
                  <c:v>43.327930590000001</c:v>
                </c:pt>
                <c:pt idx="5">
                  <c:v>213.03210671000002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F-4361-90C3-52985FE895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8489087"/>
        <c:axId val="216019759"/>
      </c:barChart>
      <c:catAx>
        <c:axId val="56848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6019759"/>
        <c:crosses val="autoZero"/>
        <c:auto val="1"/>
        <c:lblAlgn val="ctr"/>
        <c:lblOffset val="100"/>
        <c:noMultiLvlLbl val="0"/>
      </c:catAx>
      <c:valAx>
        <c:axId val="21601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[DESPESA_-_Cenários_Fiscais (1).xlsx]Dinâmica - Liq!Tabela dinâmica1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'Dinâmica - Liq'!$B$3:$B$4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'Dinâmica - Liq'!$A$5:$A$64</c:f>
              <c:multiLvlStrCache>
                <c:ptCount val="54"/>
                <c:lvl>
                  <c:pt idx="0">
                    <c:v>202001</c:v>
                  </c:pt>
                  <c:pt idx="1">
                    <c:v>202002</c:v>
                  </c:pt>
                  <c:pt idx="2">
                    <c:v>202003</c:v>
                  </c:pt>
                  <c:pt idx="3">
                    <c:v>202004</c:v>
                  </c:pt>
                  <c:pt idx="4">
                    <c:v>202005</c:v>
                  </c:pt>
                  <c:pt idx="5">
                    <c:v>202006</c:v>
                  </c:pt>
                  <c:pt idx="6">
                    <c:v>202007</c:v>
                  </c:pt>
                  <c:pt idx="7">
                    <c:v>202008</c:v>
                  </c:pt>
                  <c:pt idx="8">
                    <c:v>202009</c:v>
                  </c:pt>
                  <c:pt idx="9">
                    <c:v>202010</c:v>
                  </c:pt>
                  <c:pt idx="10">
                    <c:v>202011</c:v>
                  </c:pt>
                  <c:pt idx="11">
                    <c:v>202012</c:v>
                  </c:pt>
                  <c:pt idx="12">
                    <c:v>202101</c:v>
                  </c:pt>
                  <c:pt idx="13">
                    <c:v>202102</c:v>
                  </c:pt>
                  <c:pt idx="14">
                    <c:v>202103</c:v>
                  </c:pt>
                  <c:pt idx="15">
                    <c:v>202104</c:v>
                  </c:pt>
                  <c:pt idx="16">
                    <c:v>202105</c:v>
                  </c:pt>
                  <c:pt idx="17">
                    <c:v>202106</c:v>
                  </c:pt>
                  <c:pt idx="18">
                    <c:v>202107</c:v>
                  </c:pt>
                  <c:pt idx="19">
                    <c:v>202108</c:v>
                  </c:pt>
                  <c:pt idx="20">
                    <c:v>202109</c:v>
                  </c:pt>
                  <c:pt idx="21">
                    <c:v>202110</c:v>
                  </c:pt>
                  <c:pt idx="22">
                    <c:v>202111</c:v>
                  </c:pt>
                  <c:pt idx="23">
                    <c:v>202112</c:v>
                  </c:pt>
                  <c:pt idx="24">
                    <c:v>202201</c:v>
                  </c:pt>
                  <c:pt idx="25">
                    <c:v>202202</c:v>
                  </c:pt>
                  <c:pt idx="26">
                    <c:v>202203</c:v>
                  </c:pt>
                  <c:pt idx="27">
                    <c:v>202204</c:v>
                  </c:pt>
                  <c:pt idx="28">
                    <c:v>202205</c:v>
                  </c:pt>
                  <c:pt idx="29">
                    <c:v>202206</c:v>
                  </c:pt>
                  <c:pt idx="30">
                    <c:v>202207</c:v>
                  </c:pt>
                  <c:pt idx="31">
                    <c:v>202208</c:v>
                  </c:pt>
                  <c:pt idx="32">
                    <c:v>202209</c:v>
                  </c:pt>
                  <c:pt idx="33">
                    <c:v>202210</c:v>
                  </c:pt>
                  <c:pt idx="34">
                    <c:v>202211</c:v>
                  </c:pt>
                  <c:pt idx="35">
                    <c:v>202212</c:v>
                  </c:pt>
                  <c:pt idx="36">
                    <c:v>202301</c:v>
                  </c:pt>
                  <c:pt idx="37">
                    <c:v>202302</c:v>
                  </c:pt>
                  <c:pt idx="38">
                    <c:v>202303</c:v>
                  </c:pt>
                  <c:pt idx="39">
                    <c:v>202304</c:v>
                  </c:pt>
                  <c:pt idx="40">
                    <c:v>202305</c:v>
                  </c:pt>
                  <c:pt idx="41">
                    <c:v>202306</c:v>
                  </c:pt>
                  <c:pt idx="42">
                    <c:v>202307</c:v>
                  </c:pt>
                  <c:pt idx="43">
                    <c:v>202308</c:v>
                  </c:pt>
                  <c:pt idx="44">
                    <c:v>202309</c:v>
                  </c:pt>
                  <c:pt idx="45">
                    <c:v>202310</c:v>
                  </c:pt>
                  <c:pt idx="46">
                    <c:v>202311</c:v>
                  </c:pt>
                  <c:pt idx="47">
                    <c:v>202312</c:v>
                  </c:pt>
                  <c:pt idx="48">
                    <c:v>202401</c:v>
                  </c:pt>
                  <c:pt idx="49">
                    <c:v>202402</c:v>
                  </c:pt>
                  <c:pt idx="50">
                    <c:v>202403</c:v>
                  </c:pt>
                  <c:pt idx="51">
                    <c:v>202404</c:v>
                  </c:pt>
                  <c:pt idx="52">
                    <c:v>202405</c:v>
                  </c:pt>
                  <c:pt idx="53">
                    <c:v>202406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</c:lvl>
              </c:multiLvlStrCache>
            </c:multiLvlStrRef>
          </c:cat>
          <c:val>
            <c:numRef>
              <c:f>'Dinâmica - Liq'!$B$5:$B$64</c:f>
              <c:numCache>
                <c:formatCode>_(* #,##0.00_);_(* \(#,##0.00\);_(* "-"??_);_(@_)</c:formatCode>
                <c:ptCount val="54"/>
                <c:pt idx="0">
                  <c:v>1513189819.3800001</c:v>
                </c:pt>
                <c:pt idx="1">
                  <c:v>1515941816.3</c:v>
                </c:pt>
                <c:pt idx="2">
                  <c:v>1433715516.8</c:v>
                </c:pt>
                <c:pt idx="3">
                  <c:v>1441269098.5599999</c:v>
                </c:pt>
                <c:pt idx="4">
                  <c:v>1453359935.5699999</c:v>
                </c:pt>
                <c:pt idx="5">
                  <c:v>1488226277.8399999</c:v>
                </c:pt>
                <c:pt idx="6">
                  <c:v>1479055716.79</c:v>
                </c:pt>
                <c:pt idx="7">
                  <c:v>1467425771.6500001</c:v>
                </c:pt>
                <c:pt idx="8">
                  <c:v>1459135951.74</c:v>
                </c:pt>
                <c:pt idx="9">
                  <c:v>1468511406.6900001</c:v>
                </c:pt>
                <c:pt idx="10">
                  <c:v>1521857957.71</c:v>
                </c:pt>
                <c:pt idx="11">
                  <c:v>1582831272.98</c:v>
                </c:pt>
                <c:pt idx="12">
                  <c:v>1501316781.9200001</c:v>
                </c:pt>
                <c:pt idx="13">
                  <c:v>1527492464.23</c:v>
                </c:pt>
                <c:pt idx="14">
                  <c:v>1510937753.3800001</c:v>
                </c:pt>
                <c:pt idx="15">
                  <c:v>1488097866.1700001</c:v>
                </c:pt>
                <c:pt idx="16">
                  <c:v>1506920560.47</c:v>
                </c:pt>
                <c:pt idx="17">
                  <c:v>1569721620.8299999</c:v>
                </c:pt>
                <c:pt idx="18">
                  <c:v>1539382256.0999999</c:v>
                </c:pt>
                <c:pt idx="19">
                  <c:v>1512076672.6099999</c:v>
                </c:pt>
                <c:pt idx="20">
                  <c:v>1531295874.55</c:v>
                </c:pt>
                <c:pt idx="21">
                  <c:v>1587921032.96</c:v>
                </c:pt>
                <c:pt idx="22">
                  <c:v>1621339654.8900001</c:v>
                </c:pt>
                <c:pt idx="23">
                  <c:v>1867761463.8199999</c:v>
                </c:pt>
                <c:pt idx="24">
                  <c:v>1552166876.99</c:v>
                </c:pt>
                <c:pt idx="25">
                  <c:v>1525999582.5599999</c:v>
                </c:pt>
                <c:pt idx="26">
                  <c:v>1676408065.73</c:v>
                </c:pt>
                <c:pt idx="27">
                  <c:v>1669155536.8</c:v>
                </c:pt>
                <c:pt idx="28">
                  <c:v>1680933671.52</c:v>
                </c:pt>
                <c:pt idx="29">
                  <c:v>1767598435.98</c:v>
                </c:pt>
                <c:pt idx="30">
                  <c:v>1717297295.1400001</c:v>
                </c:pt>
                <c:pt idx="31">
                  <c:v>1739018918.9100001</c:v>
                </c:pt>
                <c:pt idx="32">
                  <c:v>1727079250.52</c:v>
                </c:pt>
                <c:pt idx="33">
                  <c:v>1732204602.72</c:v>
                </c:pt>
                <c:pt idx="34">
                  <c:v>1804252280.8</c:v>
                </c:pt>
                <c:pt idx="35">
                  <c:v>2441202547.4299998</c:v>
                </c:pt>
                <c:pt idx="36">
                  <c:v>1790523350.2</c:v>
                </c:pt>
                <c:pt idx="37">
                  <c:v>1731147450.1800001</c:v>
                </c:pt>
                <c:pt idx="38">
                  <c:v>1758202549.05</c:v>
                </c:pt>
                <c:pt idx="39">
                  <c:v>1830663107.77</c:v>
                </c:pt>
                <c:pt idx="40">
                  <c:v>1840255468.98</c:v>
                </c:pt>
                <c:pt idx="41">
                  <c:v>2011492922.75</c:v>
                </c:pt>
                <c:pt idx="42">
                  <c:v>1871404771.1500001</c:v>
                </c:pt>
                <c:pt idx="43">
                  <c:v>1945280334.7</c:v>
                </c:pt>
                <c:pt idx="44">
                  <c:v>1738438886.78</c:v>
                </c:pt>
                <c:pt idx="45">
                  <c:v>1871981317.8199999</c:v>
                </c:pt>
                <c:pt idx="46">
                  <c:v>1934405079.8</c:v>
                </c:pt>
                <c:pt idx="47">
                  <c:v>2713915677.2800002</c:v>
                </c:pt>
                <c:pt idx="48">
                  <c:v>1905027110.3800001</c:v>
                </c:pt>
                <c:pt idx="49">
                  <c:v>1939994671.76</c:v>
                </c:pt>
                <c:pt idx="50">
                  <c:v>1901472945.01</c:v>
                </c:pt>
                <c:pt idx="51">
                  <c:v>2088707144.4000001</c:v>
                </c:pt>
                <c:pt idx="52">
                  <c:v>1957953479.0599999</c:v>
                </c:pt>
                <c:pt idx="53">
                  <c:v>2124647653.75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2-41CE-A282-2D10D9489ADE}"/>
            </c:ext>
          </c:extLst>
        </c:ser>
        <c:ser>
          <c:idx val="1"/>
          <c:order val="1"/>
          <c:tx>
            <c:strRef>
              <c:f>'Dinâmica - Liq'!$C$3:$C$4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'Dinâmica - Liq'!$A$5:$A$64</c:f>
              <c:multiLvlStrCache>
                <c:ptCount val="54"/>
                <c:lvl>
                  <c:pt idx="0">
                    <c:v>202001</c:v>
                  </c:pt>
                  <c:pt idx="1">
                    <c:v>202002</c:v>
                  </c:pt>
                  <c:pt idx="2">
                    <c:v>202003</c:v>
                  </c:pt>
                  <c:pt idx="3">
                    <c:v>202004</c:v>
                  </c:pt>
                  <c:pt idx="4">
                    <c:v>202005</c:v>
                  </c:pt>
                  <c:pt idx="5">
                    <c:v>202006</c:v>
                  </c:pt>
                  <c:pt idx="6">
                    <c:v>202007</c:v>
                  </c:pt>
                  <c:pt idx="7">
                    <c:v>202008</c:v>
                  </c:pt>
                  <c:pt idx="8">
                    <c:v>202009</c:v>
                  </c:pt>
                  <c:pt idx="9">
                    <c:v>202010</c:v>
                  </c:pt>
                  <c:pt idx="10">
                    <c:v>202011</c:v>
                  </c:pt>
                  <c:pt idx="11">
                    <c:v>202012</c:v>
                  </c:pt>
                  <c:pt idx="12">
                    <c:v>202101</c:v>
                  </c:pt>
                  <c:pt idx="13">
                    <c:v>202102</c:v>
                  </c:pt>
                  <c:pt idx="14">
                    <c:v>202103</c:v>
                  </c:pt>
                  <c:pt idx="15">
                    <c:v>202104</c:v>
                  </c:pt>
                  <c:pt idx="16">
                    <c:v>202105</c:v>
                  </c:pt>
                  <c:pt idx="17">
                    <c:v>202106</c:v>
                  </c:pt>
                  <c:pt idx="18">
                    <c:v>202107</c:v>
                  </c:pt>
                  <c:pt idx="19">
                    <c:v>202108</c:v>
                  </c:pt>
                  <c:pt idx="20">
                    <c:v>202109</c:v>
                  </c:pt>
                  <c:pt idx="21">
                    <c:v>202110</c:v>
                  </c:pt>
                  <c:pt idx="22">
                    <c:v>202111</c:v>
                  </c:pt>
                  <c:pt idx="23">
                    <c:v>202112</c:v>
                  </c:pt>
                  <c:pt idx="24">
                    <c:v>202201</c:v>
                  </c:pt>
                  <c:pt idx="25">
                    <c:v>202202</c:v>
                  </c:pt>
                  <c:pt idx="26">
                    <c:v>202203</c:v>
                  </c:pt>
                  <c:pt idx="27">
                    <c:v>202204</c:v>
                  </c:pt>
                  <c:pt idx="28">
                    <c:v>202205</c:v>
                  </c:pt>
                  <c:pt idx="29">
                    <c:v>202206</c:v>
                  </c:pt>
                  <c:pt idx="30">
                    <c:v>202207</c:v>
                  </c:pt>
                  <c:pt idx="31">
                    <c:v>202208</c:v>
                  </c:pt>
                  <c:pt idx="32">
                    <c:v>202209</c:v>
                  </c:pt>
                  <c:pt idx="33">
                    <c:v>202210</c:v>
                  </c:pt>
                  <c:pt idx="34">
                    <c:v>202211</c:v>
                  </c:pt>
                  <c:pt idx="35">
                    <c:v>202212</c:v>
                  </c:pt>
                  <c:pt idx="36">
                    <c:v>202301</c:v>
                  </c:pt>
                  <c:pt idx="37">
                    <c:v>202302</c:v>
                  </c:pt>
                  <c:pt idx="38">
                    <c:v>202303</c:v>
                  </c:pt>
                  <c:pt idx="39">
                    <c:v>202304</c:v>
                  </c:pt>
                  <c:pt idx="40">
                    <c:v>202305</c:v>
                  </c:pt>
                  <c:pt idx="41">
                    <c:v>202306</c:v>
                  </c:pt>
                  <c:pt idx="42">
                    <c:v>202307</c:v>
                  </c:pt>
                  <c:pt idx="43">
                    <c:v>202308</c:v>
                  </c:pt>
                  <c:pt idx="44">
                    <c:v>202309</c:v>
                  </c:pt>
                  <c:pt idx="45">
                    <c:v>202310</c:v>
                  </c:pt>
                  <c:pt idx="46">
                    <c:v>202311</c:v>
                  </c:pt>
                  <c:pt idx="47">
                    <c:v>202312</c:v>
                  </c:pt>
                  <c:pt idx="48">
                    <c:v>202401</c:v>
                  </c:pt>
                  <c:pt idx="49">
                    <c:v>202402</c:v>
                  </c:pt>
                  <c:pt idx="50">
                    <c:v>202403</c:v>
                  </c:pt>
                  <c:pt idx="51">
                    <c:v>202404</c:v>
                  </c:pt>
                  <c:pt idx="52">
                    <c:v>202405</c:v>
                  </c:pt>
                  <c:pt idx="53">
                    <c:v>202406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</c:lvl>
              </c:multiLvlStrCache>
            </c:multiLvlStrRef>
          </c:cat>
          <c:val>
            <c:numRef>
              <c:f>'Dinâmica - Liq'!$C$5:$C$64</c:f>
              <c:numCache>
                <c:formatCode>_(* #,##0.00_);_(* \(#,##0.00\);_(* "-"??_);_(@_)</c:formatCode>
                <c:ptCount val="54"/>
                <c:pt idx="0">
                  <c:v>3160444.72</c:v>
                </c:pt>
                <c:pt idx="1">
                  <c:v>3329909.01</c:v>
                </c:pt>
                <c:pt idx="2">
                  <c:v>2909801.6</c:v>
                </c:pt>
                <c:pt idx="3">
                  <c:v>12597231.029999999</c:v>
                </c:pt>
                <c:pt idx="4">
                  <c:v>2494111.79</c:v>
                </c:pt>
                <c:pt idx="5">
                  <c:v>2775715.41</c:v>
                </c:pt>
                <c:pt idx="6">
                  <c:v>511558.66</c:v>
                </c:pt>
                <c:pt idx="7">
                  <c:v>513243.89</c:v>
                </c:pt>
                <c:pt idx="8">
                  <c:v>515653.55</c:v>
                </c:pt>
                <c:pt idx="9">
                  <c:v>10654361.4</c:v>
                </c:pt>
                <c:pt idx="10">
                  <c:v>523510.73</c:v>
                </c:pt>
                <c:pt idx="11">
                  <c:v>1041123989.1</c:v>
                </c:pt>
                <c:pt idx="12">
                  <c:v>2028188.51</c:v>
                </c:pt>
                <c:pt idx="13">
                  <c:v>36409246.549999997</c:v>
                </c:pt>
                <c:pt idx="14">
                  <c:v>2391292.83</c:v>
                </c:pt>
                <c:pt idx="15">
                  <c:v>-31501343.690000001</c:v>
                </c:pt>
                <c:pt idx="16">
                  <c:v>2609161.9500000002</c:v>
                </c:pt>
                <c:pt idx="17">
                  <c:v>2870599.46</c:v>
                </c:pt>
                <c:pt idx="18">
                  <c:v>2888650.87</c:v>
                </c:pt>
                <c:pt idx="19">
                  <c:v>2961585.61</c:v>
                </c:pt>
                <c:pt idx="20">
                  <c:v>3422667.86</c:v>
                </c:pt>
                <c:pt idx="21">
                  <c:v>27996669.32</c:v>
                </c:pt>
                <c:pt idx="22">
                  <c:v>3705652.22</c:v>
                </c:pt>
                <c:pt idx="23">
                  <c:v>16234530.640000001</c:v>
                </c:pt>
                <c:pt idx="24">
                  <c:v>4554067.96</c:v>
                </c:pt>
                <c:pt idx="25">
                  <c:v>4854723.59</c:v>
                </c:pt>
                <c:pt idx="26">
                  <c:v>38110535.07</c:v>
                </c:pt>
                <c:pt idx="27">
                  <c:v>4962222.0599999996</c:v>
                </c:pt>
                <c:pt idx="28">
                  <c:v>22819603.84</c:v>
                </c:pt>
                <c:pt idx="29">
                  <c:v>23391704.739999998</c:v>
                </c:pt>
                <c:pt idx="30">
                  <c:v>23941669.850000001</c:v>
                </c:pt>
                <c:pt idx="31">
                  <c:v>25158161.670000002</c:v>
                </c:pt>
                <c:pt idx="32">
                  <c:v>25453827.579999998</c:v>
                </c:pt>
                <c:pt idx="33">
                  <c:v>130360563.45999999</c:v>
                </c:pt>
                <c:pt idx="34">
                  <c:v>26885455.34</c:v>
                </c:pt>
                <c:pt idx="35">
                  <c:v>27641517.949999999</c:v>
                </c:pt>
                <c:pt idx="36">
                  <c:v>28288371.739999998</c:v>
                </c:pt>
                <c:pt idx="37">
                  <c:v>35634428.850000001</c:v>
                </c:pt>
                <c:pt idx="38">
                  <c:v>30591884.41</c:v>
                </c:pt>
                <c:pt idx="39">
                  <c:v>34620935.579999998</c:v>
                </c:pt>
                <c:pt idx="40">
                  <c:v>34918062</c:v>
                </c:pt>
                <c:pt idx="41">
                  <c:v>114426698.17</c:v>
                </c:pt>
                <c:pt idx="42">
                  <c:v>38283528.600000001</c:v>
                </c:pt>
                <c:pt idx="43">
                  <c:v>46118440.149999999</c:v>
                </c:pt>
                <c:pt idx="44">
                  <c:v>38939463.450000003</c:v>
                </c:pt>
                <c:pt idx="45">
                  <c:v>40832254.969999999</c:v>
                </c:pt>
                <c:pt idx="46">
                  <c:v>39875074.57</c:v>
                </c:pt>
                <c:pt idx="47">
                  <c:v>105703493.98999999</c:v>
                </c:pt>
                <c:pt idx="48">
                  <c:v>40912652.490000002</c:v>
                </c:pt>
                <c:pt idx="49">
                  <c:v>48344496.119999997</c:v>
                </c:pt>
                <c:pt idx="50">
                  <c:v>49095196.990000002</c:v>
                </c:pt>
                <c:pt idx="51">
                  <c:v>50822046.030000001</c:v>
                </c:pt>
                <c:pt idx="52">
                  <c:v>49760358.270000003</c:v>
                </c:pt>
                <c:pt idx="53">
                  <c:v>133406360.23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5-433C-908A-675FC1C13EDA}"/>
            </c:ext>
          </c:extLst>
        </c:ser>
        <c:ser>
          <c:idx val="2"/>
          <c:order val="2"/>
          <c:tx>
            <c:strRef>
              <c:f>'Dinâmica - Liq'!$D$3:$D$4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'Dinâmica - Liq'!$A$5:$A$64</c:f>
              <c:multiLvlStrCache>
                <c:ptCount val="54"/>
                <c:lvl>
                  <c:pt idx="0">
                    <c:v>202001</c:v>
                  </c:pt>
                  <c:pt idx="1">
                    <c:v>202002</c:v>
                  </c:pt>
                  <c:pt idx="2">
                    <c:v>202003</c:v>
                  </c:pt>
                  <c:pt idx="3">
                    <c:v>202004</c:v>
                  </c:pt>
                  <c:pt idx="4">
                    <c:v>202005</c:v>
                  </c:pt>
                  <c:pt idx="5">
                    <c:v>202006</c:v>
                  </c:pt>
                  <c:pt idx="6">
                    <c:v>202007</c:v>
                  </c:pt>
                  <c:pt idx="7">
                    <c:v>202008</c:v>
                  </c:pt>
                  <c:pt idx="8">
                    <c:v>202009</c:v>
                  </c:pt>
                  <c:pt idx="9">
                    <c:v>202010</c:v>
                  </c:pt>
                  <c:pt idx="10">
                    <c:v>202011</c:v>
                  </c:pt>
                  <c:pt idx="11">
                    <c:v>202012</c:v>
                  </c:pt>
                  <c:pt idx="12">
                    <c:v>202101</c:v>
                  </c:pt>
                  <c:pt idx="13">
                    <c:v>202102</c:v>
                  </c:pt>
                  <c:pt idx="14">
                    <c:v>202103</c:v>
                  </c:pt>
                  <c:pt idx="15">
                    <c:v>202104</c:v>
                  </c:pt>
                  <c:pt idx="16">
                    <c:v>202105</c:v>
                  </c:pt>
                  <c:pt idx="17">
                    <c:v>202106</c:v>
                  </c:pt>
                  <c:pt idx="18">
                    <c:v>202107</c:v>
                  </c:pt>
                  <c:pt idx="19">
                    <c:v>202108</c:v>
                  </c:pt>
                  <c:pt idx="20">
                    <c:v>202109</c:v>
                  </c:pt>
                  <c:pt idx="21">
                    <c:v>202110</c:v>
                  </c:pt>
                  <c:pt idx="22">
                    <c:v>202111</c:v>
                  </c:pt>
                  <c:pt idx="23">
                    <c:v>202112</c:v>
                  </c:pt>
                  <c:pt idx="24">
                    <c:v>202201</c:v>
                  </c:pt>
                  <c:pt idx="25">
                    <c:v>202202</c:v>
                  </c:pt>
                  <c:pt idx="26">
                    <c:v>202203</c:v>
                  </c:pt>
                  <c:pt idx="27">
                    <c:v>202204</c:v>
                  </c:pt>
                  <c:pt idx="28">
                    <c:v>202205</c:v>
                  </c:pt>
                  <c:pt idx="29">
                    <c:v>202206</c:v>
                  </c:pt>
                  <c:pt idx="30">
                    <c:v>202207</c:v>
                  </c:pt>
                  <c:pt idx="31">
                    <c:v>202208</c:v>
                  </c:pt>
                  <c:pt idx="32">
                    <c:v>202209</c:v>
                  </c:pt>
                  <c:pt idx="33">
                    <c:v>202210</c:v>
                  </c:pt>
                  <c:pt idx="34">
                    <c:v>202211</c:v>
                  </c:pt>
                  <c:pt idx="35">
                    <c:v>202212</c:v>
                  </c:pt>
                  <c:pt idx="36">
                    <c:v>202301</c:v>
                  </c:pt>
                  <c:pt idx="37">
                    <c:v>202302</c:v>
                  </c:pt>
                  <c:pt idx="38">
                    <c:v>202303</c:v>
                  </c:pt>
                  <c:pt idx="39">
                    <c:v>202304</c:v>
                  </c:pt>
                  <c:pt idx="40">
                    <c:v>202305</c:v>
                  </c:pt>
                  <c:pt idx="41">
                    <c:v>202306</c:v>
                  </c:pt>
                  <c:pt idx="42">
                    <c:v>202307</c:v>
                  </c:pt>
                  <c:pt idx="43">
                    <c:v>202308</c:v>
                  </c:pt>
                  <c:pt idx="44">
                    <c:v>202309</c:v>
                  </c:pt>
                  <c:pt idx="45">
                    <c:v>202310</c:v>
                  </c:pt>
                  <c:pt idx="46">
                    <c:v>202311</c:v>
                  </c:pt>
                  <c:pt idx="47">
                    <c:v>202312</c:v>
                  </c:pt>
                  <c:pt idx="48">
                    <c:v>202401</c:v>
                  </c:pt>
                  <c:pt idx="49">
                    <c:v>202402</c:v>
                  </c:pt>
                  <c:pt idx="50">
                    <c:v>202403</c:v>
                  </c:pt>
                  <c:pt idx="51">
                    <c:v>202404</c:v>
                  </c:pt>
                  <c:pt idx="52">
                    <c:v>202405</c:v>
                  </c:pt>
                  <c:pt idx="53">
                    <c:v>202406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</c:lvl>
              </c:multiLvlStrCache>
            </c:multiLvlStrRef>
          </c:cat>
          <c:val>
            <c:numRef>
              <c:f>'Dinâmica - Liq'!$D$5:$D$64</c:f>
              <c:numCache>
                <c:formatCode>_(* #,##0.00_);_(* \(#,##0.00\);_(* "-"??_);_(@_)</c:formatCode>
                <c:ptCount val="54"/>
                <c:pt idx="0">
                  <c:v>350206856.77999997</c:v>
                </c:pt>
                <c:pt idx="1">
                  <c:v>432864156.27999997</c:v>
                </c:pt>
                <c:pt idx="2">
                  <c:v>710319623.83000004</c:v>
                </c:pt>
                <c:pt idx="3">
                  <c:v>541621097.20000005</c:v>
                </c:pt>
                <c:pt idx="4">
                  <c:v>692508987.47000003</c:v>
                </c:pt>
                <c:pt idx="5">
                  <c:v>492272937.76999998</c:v>
                </c:pt>
                <c:pt idx="6">
                  <c:v>632837966.98000002</c:v>
                </c:pt>
                <c:pt idx="7">
                  <c:v>599986195.61000001</c:v>
                </c:pt>
                <c:pt idx="8">
                  <c:v>599661856.71000004</c:v>
                </c:pt>
                <c:pt idx="9">
                  <c:v>674864110.46000004</c:v>
                </c:pt>
                <c:pt idx="10">
                  <c:v>833119233.38</c:v>
                </c:pt>
                <c:pt idx="11">
                  <c:v>1004595869.09</c:v>
                </c:pt>
                <c:pt idx="12">
                  <c:v>426311926.97000003</c:v>
                </c:pt>
                <c:pt idx="13">
                  <c:v>951972286.13</c:v>
                </c:pt>
                <c:pt idx="14">
                  <c:v>646510447.24000001</c:v>
                </c:pt>
                <c:pt idx="15">
                  <c:v>697472171.63999999</c:v>
                </c:pt>
                <c:pt idx="16">
                  <c:v>698902992.45000005</c:v>
                </c:pt>
                <c:pt idx="17">
                  <c:v>654859043.49000001</c:v>
                </c:pt>
                <c:pt idx="18">
                  <c:v>687437688.75</c:v>
                </c:pt>
                <c:pt idx="19">
                  <c:v>751446565</c:v>
                </c:pt>
                <c:pt idx="20">
                  <c:v>797860487.16999996</c:v>
                </c:pt>
                <c:pt idx="21">
                  <c:v>908893835.30999994</c:v>
                </c:pt>
                <c:pt idx="22">
                  <c:v>1038764498.95</c:v>
                </c:pt>
                <c:pt idx="23">
                  <c:v>1046992460.37</c:v>
                </c:pt>
                <c:pt idx="24">
                  <c:v>842250762.45000005</c:v>
                </c:pt>
                <c:pt idx="25">
                  <c:v>690509698.37</c:v>
                </c:pt>
                <c:pt idx="26">
                  <c:v>838736346.63</c:v>
                </c:pt>
                <c:pt idx="27">
                  <c:v>965076802.73000002</c:v>
                </c:pt>
                <c:pt idx="28">
                  <c:v>914069727.74000001</c:v>
                </c:pt>
                <c:pt idx="29">
                  <c:v>1131730361.9400001</c:v>
                </c:pt>
                <c:pt idx="30">
                  <c:v>813484680.90999997</c:v>
                </c:pt>
                <c:pt idx="31">
                  <c:v>1201495776.0599999</c:v>
                </c:pt>
                <c:pt idx="32">
                  <c:v>1030730118.35</c:v>
                </c:pt>
                <c:pt idx="33">
                  <c:v>702530381.22000003</c:v>
                </c:pt>
                <c:pt idx="34">
                  <c:v>1118109670.9400001</c:v>
                </c:pt>
                <c:pt idx="35">
                  <c:v>1309133264.55</c:v>
                </c:pt>
                <c:pt idx="36">
                  <c:v>995475281.49000001</c:v>
                </c:pt>
                <c:pt idx="37">
                  <c:v>865175100.78999996</c:v>
                </c:pt>
                <c:pt idx="38">
                  <c:v>1191731375.8099999</c:v>
                </c:pt>
                <c:pt idx="39">
                  <c:v>984497801.52999997</c:v>
                </c:pt>
                <c:pt idx="40">
                  <c:v>1091702496.04</c:v>
                </c:pt>
                <c:pt idx="41">
                  <c:v>906378627.77999997</c:v>
                </c:pt>
                <c:pt idx="42">
                  <c:v>875082876.92999995</c:v>
                </c:pt>
                <c:pt idx="43">
                  <c:v>531777709.16000003</c:v>
                </c:pt>
                <c:pt idx="44">
                  <c:v>1087864528</c:v>
                </c:pt>
                <c:pt idx="45">
                  <c:v>906633434.58000004</c:v>
                </c:pt>
                <c:pt idx="46">
                  <c:v>822506095.22000003</c:v>
                </c:pt>
                <c:pt idx="47">
                  <c:v>1328015728.97</c:v>
                </c:pt>
                <c:pt idx="48">
                  <c:v>730620145.87</c:v>
                </c:pt>
                <c:pt idx="49">
                  <c:v>959504766.98000002</c:v>
                </c:pt>
                <c:pt idx="50">
                  <c:v>756358721.67999995</c:v>
                </c:pt>
                <c:pt idx="51">
                  <c:v>1287073427.8</c:v>
                </c:pt>
                <c:pt idx="52">
                  <c:v>1103245315.03</c:v>
                </c:pt>
                <c:pt idx="53">
                  <c:v>901636898.15999997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05-433C-908A-675FC1C13EDA}"/>
            </c:ext>
          </c:extLst>
        </c:ser>
        <c:ser>
          <c:idx val="3"/>
          <c:order val="3"/>
          <c:tx>
            <c:strRef>
              <c:f>'Dinâmica - Liq'!$E$3:$E$4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'Dinâmica - Liq'!$A$5:$A$64</c:f>
              <c:multiLvlStrCache>
                <c:ptCount val="54"/>
                <c:lvl>
                  <c:pt idx="0">
                    <c:v>202001</c:v>
                  </c:pt>
                  <c:pt idx="1">
                    <c:v>202002</c:v>
                  </c:pt>
                  <c:pt idx="2">
                    <c:v>202003</c:v>
                  </c:pt>
                  <c:pt idx="3">
                    <c:v>202004</c:v>
                  </c:pt>
                  <c:pt idx="4">
                    <c:v>202005</c:v>
                  </c:pt>
                  <c:pt idx="5">
                    <c:v>202006</c:v>
                  </c:pt>
                  <c:pt idx="6">
                    <c:v>202007</c:v>
                  </c:pt>
                  <c:pt idx="7">
                    <c:v>202008</c:v>
                  </c:pt>
                  <c:pt idx="8">
                    <c:v>202009</c:v>
                  </c:pt>
                  <c:pt idx="9">
                    <c:v>202010</c:v>
                  </c:pt>
                  <c:pt idx="10">
                    <c:v>202011</c:v>
                  </c:pt>
                  <c:pt idx="11">
                    <c:v>202012</c:v>
                  </c:pt>
                  <c:pt idx="12">
                    <c:v>202101</c:v>
                  </c:pt>
                  <c:pt idx="13">
                    <c:v>202102</c:v>
                  </c:pt>
                  <c:pt idx="14">
                    <c:v>202103</c:v>
                  </c:pt>
                  <c:pt idx="15">
                    <c:v>202104</c:v>
                  </c:pt>
                  <c:pt idx="16">
                    <c:v>202105</c:v>
                  </c:pt>
                  <c:pt idx="17">
                    <c:v>202106</c:v>
                  </c:pt>
                  <c:pt idx="18">
                    <c:v>202107</c:v>
                  </c:pt>
                  <c:pt idx="19">
                    <c:v>202108</c:v>
                  </c:pt>
                  <c:pt idx="20">
                    <c:v>202109</c:v>
                  </c:pt>
                  <c:pt idx="21">
                    <c:v>202110</c:v>
                  </c:pt>
                  <c:pt idx="22">
                    <c:v>202111</c:v>
                  </c:pt>
                  <c:pt idx="23">
                    <c:v>202112</c:v>
                  </c:pt>
                  <c:pt idx="24">
                    <c:v>202201</c:v>
                  </c:pt>
                  <c:pt idx="25">
                    <c:v>202202</c:v>
                  </c:pt>
                  <c:pt idx="26">
                    <c:v>202203</c:v>
                  </c:pt>
                  <c:pt idx="27">
                    <c:v>202204</c:v>
                  </c:pt>
                  <c:pt idx="28">
                    <c:v>202205</c:v>
                  </c:pt>
                  <c:pt idx="29">
                    <c:v>202206</c:v>
                  </c:pt>
                  <c:pt idx="30">
                    <c:v>202207</c:v>
                  </c:pt>
                  <c:pt idx="31">
                    <c:v>202208</c:v>
                  </c:pt>
                  <c:pt idx="32">
                    <c:v>202209</c:v>
                  </c:pt>
                  <c:pt idx="33">
                    <c:v>202210</c:v>
                  </c:pt>
                  <c:pt idx="34">
                    <c:v>202211</c:v>
                  </c:pt>
                  <c:pt idx="35">
                    <c:v>202212</c:v>
                  </c:pt>
                  <c:pt idx="36">
                    <c:v>202301</c:v>
                  </c:pt>
                  <c:pt idx="37">
                    <c:v>202302</c:v>
                  </c:pt>
                  <c:pt idx="38">
                    <c:v>202303</c:v>
                  </c:pt>
                  <c:pt idx="39">
                    <c:v>202304</c:v>
                  </c:pt>
                  <c:pt idx="40">
                    <c:v>202305</c:v>
                  </c:pt>
                  <c:pt idx="41">
                    <c:v>202306</c:v>
                  </c:pt>
                  <c:pt idx="42">
                    <c:v>202307</c:v>
                  </c:pt>
                  <c:pt idx="43">
                    <c:v>202308</c:v>
                  </c:pt>
                  <c:pt idx="44">
                    <c:v>202309</c:v>
                  </c:pt>
                  <c:pt idx="45">
                    <c:v>202310</c:v>
                  </c:pt>
                  <c:pt idx="46">
                    <c:v>202311</c:v>
                  </c:pt>
                  <c:pt idx="47">
                    <c:v>202312</c:v>
                  </c:pt>
                  <c:pt idx="48">
                    <c:v>202401</c:v>
                  </c:pt>
                  <c:pt idx="49">
                    <c:v>202402</c:v>
                  </c:pt>
                  <c:pt idx="50">
                    <c:v>202403</c:v>
                  </c:pt>
                  <c:pt idx="51">
                    <c:v>202404</c:v>
                  </c:pt>
                  <c:pt idx="52">
                    <c:v>202405</c:v>
                  </c:pt>
                  <c:pt idx="53">
                    <c:v>202406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</c:lvl>
              </c:multiLvlStrCache>
            </c:multiLvlStrRef>
          </c:cat>
          <c:val>
            <c:numRef>
              <c:f>'Dinâmica - Liq'!$E$5:$E$64</c:f>
              <c:numCache>
                <c:formatCode>_(* #,##0.00_);_(* \(#,##0.00\);_(* "-"??_);_(@_)</c:formatCode>
                <c:ptCount val="54"/>
                <c:pt idx="0">
                  <c:v>55101.1</c:v>
                </c:pt>
                <c:pt idx="1">
                  <c:v>3324888.55</c:v>
                </c:pt>
                <c:pt idx="2">
                  <c:v>12813451.32</c:v>
                </c:pt>
                <c:pt idx="3">
                  <c:v>7228410.4800000004</c:v>
                </c:pt>
                <c:pt idx="4">
                  <c:v>28602897.489999998</c:v>
                </c:pt>
                <c:pt idx="5">
                  <c:v>47563757.259999998</c:v>
                </c:pt>
                <c:pt idx="6">
                  <c:v>54723525.009999998</c:v>
                </c:pt>
                <c:pt idx="7">
                  <c:v>64522595.880000003</c:v>
                </c:pt>
                <c:pt idx="8">
                  <c:v>91868499.870000005</c:v>
                </c:pt>
                <c:pt idx="9">
                  <c:v>50865748.119999997</c:v>
                </c:pt>
                <c:pt idx="10">
                  <c:v>223214577.28999999</c:v>
                </c:pt>
                <c:pt idx="11">
                  <c:v>76034331.909999996</c:v>
                </c:pt>
                <c:pt idx="12">
                  <c:v>691801.43</c:v>
                </c:pt>
                <c:pt idx="13">
                  <c:v>20847341.609999999</c:v>
                </c:pt>
                <c:pt idx="14">
                  <c:v>38199423.560000002</c:v>
                </c:pt>
                <c:pt idx="15">
                  <c:v>48308983.789999999</c:v>
                </c:pt>
                <c:pt idx="16">
                  <c:v>48736558.960000001</c:v>
                </c:pt>
                <c:pt idx="17">
                  <c:v>77673300.730000004</c:v>
                </c:pt>
                <c:pt idx="18">
                  <c:v>254057183.80000001</c:v>
                </c:pt>
                <c:pt idx="19">
                  <c:v>319712926.89999998</c:v>
                </c:pt>
                <c:pt idx="20">
                  <c:v>210196720.59999999</c:v>
                </c:pt>
                <c:pt idx="21">
                  <c:v>340729280.48000002</c:v>
                </c:pt>
                <c:pt idx="22">
                  <c:v>195116852.91</c:v>
                </c:pt>
                <c:pt idx="23">
                  <c:v>770440989.95000005</c:v>
                </c:pt>
                <c:pt idx="24">
                  <c:v>6675396.96</c:v>
                </c:pt>
                <c:pt idx="25">
                  <c:v>47873581.57</c:v>
                </c:pt>
                <c:pt idx="26">
                  <c:v>59933886.460000001</c:v>
                </c:pt>
                <c:pt idx="27">
                  <c:v>67851088.519999996</c:v>
                </c:pt>
                <c:pt idx="28">
                  <c:v>110796674.29000001</c:v>
                </c:pt>
                <c:pt idx="29">
                  <c:v>255510232.80000001</c:v>
                </c:pt>
                <c:pt idx="30">
                  <c:v>95105958.609999999</c:v>
                </c:pt>
                <c:pt idx="31">
                  <c:v>170060770.41</c:v>
                </c:pt>
                <c:pt idx="32">
                  <c:v>170998277.96000001</c:v>
                </c:pt>
                <c:pt idx="33">
                  <c:v>155591677.06</c:v>
                </c:pt>
                <c:pt idx="34">
                  <c:v>212786990.44999999</c:v>
                </c:pt>
                <c:pt idx="35">
                  <c:v>322678000.18000001</c:v>
                </c:pt>
                <c:pt idx="36">
                  <c:v>7000317.8499999996</c:v>
                </c:pt>
                <c:pt idx="37">
                  <c:v>43484169.369999997</c:v>
                </c:pt>
                <c:pt idx="38">
                  <c:v>65092275.479999997</c:v>
                </c:pt>
                <c:pt idx="39">
                  <c:v>106629618.75</c:v>
                </c:pt>
                <c:pt idx="40">
                  <c:v>137672823.37</c:v>
                </c:pt>
                <c:pt idx="41">
                  <c:v>118103016.68000001</c:v>
                </c:pt>
                <c:pt idx="42">
                  <c:v>127298839.42</c:v>
                </c:pt>
                <c:pt idx="43">
                  <c:v>590846640.34000003</c:v>
                </c:pt>
                <c:pt idx="44">
                  <c:v>312480861.64999998</c:v>
                </c:pt>
                <c:pt idx="45">
                  <c:v>256568775.81</c:v>
                </c:pt>
                <c:pt idx="46">
                  <c:v>266373397.13999999</c:v>
                </c:pt>
                <c:pt idx="47">
                  <c:v>501794778.81</c:v>
                </c:pt>
                <c:pt idx="48">
                  <c:v>19379809.800000001</c:v>
                </c:pt>
                <c:pt idx="49">
                  <c:v>90771026.060000002</c:v>
                </c:pt>
                <c:pt idx="50">
                  <c:v>94087586.689999998</c:v>
                </c:pt>
                <c:pt idx="51">
                  <c:v>147551590.31</c:v>
                </c:pt>
                <c:pt idx="52">
                  <c:v>163545685.62</c:v>
                </c:pt>
                <c:pt idx="53">
                  <c:v>251654437.84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05-433C-908A-675FC1C13EDA}"/>
            </c:ext>
          </c:extLst>
        </c:ser>
        <c:ser>
          <c:idx val="4"/>
          <c:order val="4"/>
          <c:tx>
            <c:strRef>
              <c:f>'Dinâmica - Liq'!$F$3:$F$4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'Dinâmica - Liq'!$A$5:$A$64</c:f>
              <c:multiLvlStrCache>
                <c:ptCount val="54"/>
                <c:lvl>
                  <c:pt idx="0">
                    <c:v>202001</c:v>
                  </c:pt>
                  <c:pt idx="1">
                    <c:v>202002</c:v>
                  </c:pt>
                  <c:pt idx="2">
                    <c:v>202003</c:v>
                  </c:pt>
                  <c:pt idx="3">
                    <c:v>202004</c:v>
                  </c:pt>
                  <c:pt idx="4">
                    <c:v>202005</c:v>
                  </c:pt>
                  <c:pt idx="5">
                    <c:v>202006</c:v>
                  </c:pt>
                  <c:pt idx="6">
                    <c:v>202007</c:v>
                  </c:pt>
                  <c:pt idx="7">
                    <c:v>202008</c:v>
                  </c:pt>
                  <c:pt idx="8">
                    <c:v>202009</c:v>
                  </c:pt>
                  <c:pt idx="9">
                    <c:v>202010</c:v>
                  </c:pt>
                  <c:pt idx="10">
                    <c:v>202011</c:v>
                  </c:pt>
                  <c:pt idx="11">
                    <c:v>202012</c:v>
                  </c:pt>
                  <c:pt idx="12">
                    <c:v>202101</c:v>
                  </c:pt>
                  <c:pt idx="13">
                    <c:v>202102</c:v>
                  </c:pt>
                  <c:pt idx="14">
                    <c:v>202103</c:v>
                  </c:pt>
                  <c:pt idx="15">
                    <c:v>202104</c:v>
                  </c:pt>
                  <c:pt idx="16">
                    <c:v>202105</c:v>
                  </c:pt>
                  <c:pt idx="17">
                    <c:v>202106</c:v>
                  </c:pt>
                  <c:pt idx="18">
                    <c:v>202107</c:v>
                  </c:pt>
                  <c:pt idx="19">
                    <c:v>202108</c:v>
                  </c:pt>
                  <c:pt idx="20">
                    <c:v>202109</c:v>
                  </c:pt>
                  <c:pt idx="21">
                    <c:v>202110</c:v>
                  </c:pt>
                  <c:pt idx="22">
                    <c:v>202111</c:v>
                  </c:pt>
                  <c:pt idx="23">
                    <c:v>202112</c:v>
                  </c:pt>
                  <c:pt idx="24">
                    <c:v>202201</c:v>
                  </c:pt>
                  <c:pt idx="25">
                    <c:v>202202</c:v>
                  </c:pt>
                  <c:pt idx="26">
                    <c:v>202203</c:v>
                  </c:pt>
                  <c:pt idx="27">
                    <c:v>202204</c:v>
                  </c:pt>
                  <c:pt idx="28">
                    <c:v>202205</c:v>
                  </c:pt>
                  <c:pt idx="29">
                    <c:v>202206</c:v>
                  </c:pt>
                  <c:pt idx="30">
                    <c:v>202207</c:v>
                  </c:pt>
                  <c:pt idx="31">
                    <c:v>202208</c:v>
                  </c:pt>
                  <c:pt idx="32">
                    <c:v>202209</c:v>
                  </c:pt>
                  <c:pt idx="33">
                    <c:v>202210</c:v>
                  </c:pt>
                  <c:pt idx="34">
                    <c:v>202211</c:v>
                  </c:pt>
                  <c:pt idx="35">
                    <c:v>202212</c:v>
                  </c:pt>
                  <c:pt idx="36">
                    <c:v>202301</c:v>
                  </c:pt>
                  <c:pt idx="37">
                    <c:v>202302</c:v>
                  </c:pt>
                  <c:pt idx="38">
                    <c:v>202303</c:v>
                  </c:pt>
                  <c:pt idx="39">
                    <c:v>202304</c:v>
                  </c:pt>
                  <c:pt idx="40">
                    <c:v>202305</c:v>
                  </c:pt>
                  <c:pt idx="41">
                    <c:v>202306</c:v>
                  </c:pt>
                  <c:pt idx="42">
                    <c:v>202307</c:v>
                  </c:pt>
                  <c:pt idx="43">
                    <c:v>202308</c:v>
                  </c:pt>
                  <c:pt idx="44">
                    <c:v>202309</c:v>
                  </c:pt>
                  <c:pt idx="45">
                    <c:v>202310</c:v>
                  </c:pt>
                  <c:pt idx="46">
                    <c:v>202311</c:v>
                  </c:pt>
                  <c:pt idx="47">
                    <c:v>202312</c:v>
                  </c:pt>
                  <c:pt idx="48">
                    <c:v>202401</c:v>
                  </c:pt>
                  <c:pt idx="49">
                    <c:v>202402</c:v>
                  </c:pt>
                  <c:pt idx="50">
                    <c:v>202403</c:v>
                  </c:pt>
                  <c:pt idx="51">
                    <c:v>202404</c:v>
                  </c:pt>
                  <c:pt idx="52">
                    <c:v>202405</c:v>
                  </c:pt>
                  <c:pt idx="53">
                    <c:v>202406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</c:lvl>
              </c:multiLvlStrCache>
            </c:multiLvlStrRef>
          </c:cat>
          <c:val>
            <c:numRef>
              <c:f>'Dinâmica - Liq'!$F$5:$F$64</c:f>
              <c:numCache>
                <c:formatCode>_(* #,##0.00_);_(* \(#,##0.00\);_(* "-"??_);_(@_)</c:formatCode>
                <c:ptCount val="54"/>
                <c:pt idx="1">
                  <c:v>90000</c:v>
                </c:pt>
                <c:pt idx="2">
                  <c:v>40000</c:v>
                </c:pt>
                <c:pt idx="3">
                  <c:v>850000</c:v>
                </c:pt>
                <c:pt idx="5">
                  <c:v>36000</c:v>
                </c:pt>
                <c:pt idx="7">
                  <c:v>1100000</c:v>
                </c:pt>
                <c:pt idx="8">
                  <c:v>50000</c:v>
                </c:pt>
                <c:pt idx="10">
                  <c:v>669000</c:v>
                </c:pt>
                <c:pt idx="11">
                  <c:v>4541708.08</c:v>
                </c:pt>
                <c:pt idx="12">
                  <c:v>95959.46</c:v>
                </c:pt>
                <c:pt idx="13">
                  <c:v>95959.46</c:v>
                </c:pt>
                <c:pt idx="14">
                  <c:v>537913.81999999995</c:v>
                </c:pt>
                <c:pt idx="15">
                  <c:v>1621668.43</c:v>
                </c:pt>
                <c:pt idx="16">
                  <c:v>-1424749.51</c:v>
                </c:pt>
                <c:pt idx="17">
                  <c:v>1325061.6599999999</c:v>
                </c:pt>
                <c:pt idx="18">
                  <c:v>10869098.01</c:v>
                </c:pt>
                <c:pt idx="19">
                  <c:v>1535134.3</c:v>
                </c:pt>
                <c:pt idx="20">
                  <c:v>1538834.64</c:v>
                </c:pt>
                <c:pt idx="21">
                  <c:v>1592621.02</c:v>
                </c:pt>
                <c:pt idx="22">
                  <c:v>1596837.68</c:v>
                </c:pt>
                <c:pt idx="23">
                  <c:v>151195674.75</c:v>
                </c:pt>
                <c:pt idx="24">
                  <c:v>1558541.04</c:v>
                </c:pt>
                <c:pt idx="25">
                  <c:v>1564822.98</c:v>
                </c:pt>
                <c:pt idx="26">
                  <c:v>1571363.1</c:v>
                </c:pt>
                <c:pt idx="27">
                  <c:v>2993969.51</c:v>
                </c:pt>
                <c:pt idx="28">
                  <c:v>5948663.7599999998</c:v>
                </c:pt>
                <c:pt idx="29">
                  <c:v>1453388.58</c:v>
                </c:pt>
                <c:pt idx="30">
                  <c:v>3561819.62</c:v>
                </c:pt>
                <c:pt idx="31">
                  <c:v>1584719.81</c:v>
                </c:pt>
                <c:pt idx="32">
                  <c:v>-480604.82</c:v>
                </c:pt>
                <c:pt idx="33">
                  <c:v>1795345.13</c:v>
                </c:pt>
                <c:pt idx="34">
                  <c:v>1508991.38</c:v>
                </c:pt>
                <c:pt idx="35">
                  <c:v>2254494.12</c:v>
                </c:pt>
                <c:pt idx="36">
                  <c:v>1528402.16</c:v>
                </c:pt>
                <c:pt idx="37">
                  <c:v>1649339.16</c:v>
                </c:pt>
                <c:pt idx="38">
                  <c:v>1547447.1</c:v>
                </c:pt>
                <c:pt idx="39">
                  <c:v>1558211.04</c:v>
                </c:pt>
                <c:pt idx="40">
                  <c:v>1566674.98</c:v>
                </c:pt>
                <c:pt idx="41">
                  <c:v>1576978.9</c:v>
                </c:pt>
                <c:pt idx="42">
                  <c:v>1586822.82</c:v>
                </c:pt>
                <c:pt idx="43">
                  <c:v>1719165.58</c:v>
                </c:pt>
                <c:pt idx="44">
                  <c:v>1826654.69</c:v>
                </c:pt>
                <c:pt idx="45">
                  <c:v>5186078.6399999997</c:v>
                </c:pt>
                <c:pt idx="46">
                  <c:v>1625328.56</c:v>
                </c:pt>
                <c:pt idx="47">
                  <c:v>8433742.4900000002</c:v>
                </c:pt>
                <c:pt idx="48">
                  <c:v>1641930.45</c:v>
                </c:pt>
                <c:pt idx="49">
                  <c:v>15198928.710000001</c:v>
                </c:pt>
                <c:pt idx="50">
                  <c:v>1658214.34</c:v>
                </c:pt>
                <c:pt idx="51">
                  <c:v>11595391.109999999</c:v>
                </c:pt>
                <c:pt idx="52">
                  <c:v>1623126.11</c:v>
                </c:pt>
                <c:pt idx="53">
                  <c:v>11610339.869999999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05-433C-908A-675FC1C13EDA}"/>
            </c:ext>
          </c:extLst>
        </c:ser>
        <c:ser>
          <c:idx val="5"/>
          <c:order val="5"/>
          <c:tx>
            <c:strRef>
              <c:f>'Dinâmica - Liq'!$G$3:$G$4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'Dinâmica - Liq'!$A$5:$A$64</c:f>
              <c:multiLvlStrCache>
                <c:ptCount val="54"/>
                <c:lvl>
                  <c:pt idx="0">
                    <c:v>202001</c:v>
                  </c:pt>
                  <c:pt idx="1">
                    <c:v>202002</c:v>
                  </c:pt>
                  <c:pt idx="2">
                    <c:v>202003</c:v>
                  </c:pt>
                  <c:pt idx="3">
                    <c:v>202004</c:v>
                  </c:pt>
                  <c:pt idx="4">
                    <c:v>202005</c:v>
                  </c:pt>
                  <c:pt idx="5">
                    <c:v>202006</c:v>
                  </c:pt>
                  <c:pt idx="6">
                    <c:v>202007</c:v>
                  </c:pt>
                  <c:pt idx="7">
                    <c:v>202008</c:v>
                  </c:pt>
                  <c:pt idx="8">
                    <c:v>202009</c:v>
                  </c:pt>
                  <c:pt idx="9">
                    <c:v>202010</c:v>
                  </c:pt>
                  <c:pt idx="10">
                    <c:v>202011</c:v>
                  </c:pt>
                  <c:pt idx="11">
                    <c:v>202012</c:v>
                  </c:pt>
                  <c:pt idx="12">
                    <c:v>202101</c:v>
                  </c:pt>
                  <c:pt idx="13">
                    <c:v>202102</c:v>
                  </c:pt>
                  <c:pt idx="14">
                    <c:v>202103</c:v>
                  </c:pt>
                  <c:pt idx="15">
                    <c:v>202104</c:v>
                  </c:pt>
                  <c:pt idx="16">
                    <c:v>202105</c:v>
                  </c:pt>
                  <c:pt idx="17">
                    <c:v>202106</c:v>
                  </c:pt>
                  <c:pt idx="18">
                    <c:v>202107</c:v>
                  </c:pt>
                  <c:pt idx="19">
                    <c:v>202108</c:v>
                  </c:pt>
                  <c:pt idx="20">
                    <c:v>202109</c:v>
                  </c:pt>
                  <c:pt idx="21">
                    <c:v>202110</c:v>
                  </c:pt>
                  <c:pt idx="22">
                    <c:v>202111</c:v>
                  </c:pt>
                  <c:pt idx="23">
                    <c:v>202112</c:v>
                  </c:pt>
                  <c:pt idx="24">
                    <c:v>202201</c:v>
                  </c:pt>
                  <c:pt idx="25">
                    <c:v>202202</c:v>
                  </c:pt>
                  <c:pt idx="26">
                    <c:v>202203</c:v>
                  </c:pt>
                  <c:pt idx="27">
                    <c:v>202204</c:v>
                  </c:pt>
                  <c:pt idx="28">
                    <c:v>202205</c:v>
                  </c:pt>
                  <c:pt idx="29">
                    <c:v>202206</c:v>
                  </c:pt>
                  <c:pt idx="30">
                    <c:v>202207</c:v>
                  </c:pt>
                  <c:pt idx="31">
                    <c:v>202208</c:v>
                  </c:pt>
                  <c:pt idx="32">
                    <c:v>202209</c:v>
                  </c:pt>
                  <c:pt idx="33">
                    <c:v>202210</c:v>
                  </c:pt>
                  <c:pt idx="34">
                    <c:v>202211</c:v>
                  </c:pt>
                  <c:pt idx="35">
                    <c:v>202212</c:v>
                  </c:pt>
                  <c:pt idx="36">
                    <c:v>202301</c:v>
                  </c:pt>
                  <c:pt idx="37">
                    <c:v>202302</c:v>
                  </c:pt>
                  <c:pt idx="38">
                    <c:v>202303</c:v>
                  </c:pt>
                  <c:pt idx="39">
                    <c:v>202304</c:v>
                  </c:pt>
                  <c:pt idx="40">
                    <c:v>202305</c:v>
                  </c:pt>
                  <c:pt idx="41">
                    <c:v>202306</c:v>
                  </c:pt>
                  <c:pt idx="42">
                    <c:v>202307</c:v>
                  </c:pt>
                  <c:pt idx="43">
                    <c:v>202308</c:v>
                  </c:pt>
                  <c:pt idx="44">
                    <c:v>202309</c:v>
                  </c:pt>
                  <c:pt idx="45">
                    <c:v>202310</c:v>
                  </c:pt>
                  <c:pt idx="46">
                    <c:v>202311</c:v>
                  </c:pt>
                  <c:pt idx="47">
                    <c:v>202312</c:v>
                  </c:pt>
                  <c:pt idx="48">
                    <c:v>202401</c:v>
                  </c:pt>
                  <c:pt idx="49">
                    <c:v>202402</c:v>
                  </c:pt>
                  <c:pt idx="50">
                    <c:v>202403</c:v>
                  </c:pt>
                  <c:pt idx="51">
                    <c:v>202404</c:v>
                  </c:pt>
                  <c:pt idx="52">
                    <c:v>202405</c:v>
                  </c:pt>
                  <c:pt idx="53">
                    <c:v>202406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</c:lvl>
              </c:multiLvlStrCache>
            </c:multiLvlStrRef>
          </c:cat>
          <c:val>
            <c:numRef>
              <c:f>'Dinâmica - Liq'!$G$5:$G$64</c:f>
              <c:numCache>
                <c:formatCode>_(* #,##0.00_);_(* \(#,##0.00\);_(* "-"??_);_(@_)</c:formatCode>
                <c:ptCount val="54"/>
                <c:pt idx="0">
                  <c:v>4950621.0199999996</c:v>
                </c:pt>
                <c:pt idx="1">
                  <c:v>4953094.47</c:v>
                </c:pt>
                <c:pt idx="2">
                  <c:v>4959326.21</c:v>
                </c:pt>
                <c:pt idx="3">
                  <c:v>6757359.6100000003</c:v>
                </c:pt>
                <c:pt idx="4">
                  <c:v>4791147.34</c:v>
                </c:pt>
                <c:pt idx="5">
                  <c:v>4787378.45</c:v>
                </c:pt>
                <c:pt idx="6">
                  <c:v>577511.97</c:v>
                </c:pt>
                <c:pt idx="7">
                  <c:v>361834.79</c:v>
                </c:pt>
                <c:pt idx="8">
                  <c:v>358972.05</c:v>
                </c:pt>
                <c:pt idx="9">
                  <c:v>14705750.619999999</c:v>
                </c:pt>
                <c:pt idx="10">
                  <c:v>780877.89</c:v>
                </c:pt>
                <c:pt idx="11">
                  <c:v>1127500590.49</c:v>
                </c:pt>
                <c:pt idx="12">
                  <c:v>4473198.43</c:v>
                </c:pt>
                <c:pt idx="13">
                  <c:v>103133778.81999999</c:v>
                </c:pt>
                <c:pt idx="14">
                  <c:v>4632153.82</c:v>
                </c:pt>
                <c:pt idx="15">
                  <c:v>-91948143.569999993</c:v>
                </c:pt>
                <c:pt idx="16">
                  <c:v>4634443.54</c:v>
                </c:pt>
                <c:pt idx="17">
                  <c:v>4635677.58</c:v>
                </c:pt>
                <c:pt idx="18">
                  <c:v>4636966.82</c:v>
                </c:pt>
                <c:pt idx="19">
                  <c:v>4638324.01</c:v>
                </c:pt>
                <c:pt idx="20">
                  <c:v>4639774.5599999996</c:v>
                </c:pt>
                <c:pt idx="21">
                  <c:v>17204127.18</c:v>
                </c:pt>
                <c:pt idx="22">
                  <c:v>4638654.34</c:v>
                </c:pt>
                <c:pt idx="23">
                  <c:v>9928551.2400000002</c:v>
                </c:pt>
                <c:pt idx="24">
                  <c:v>4644523.96</c:v>
                </c:pt>
                <c:pt idx="25">
                  <c:v>4646484.7</c:v>
                </c:pt>
                <c:pt idx="26">
                  <c:v>20104459.829999998</c:v>
                </c:pt>
                <c:pt idx="27">
                  <c:v>6374830.0800000001</c:v>
                </c:pt>
                <c:pt idx="28">
                  <c:v>12738091.210000001</c:v>
                </c:pt>
                <c:pt idx="29">
                  <c:v>12970984.939999999</c:v>
                </c:pt>
                <c:pt idx="30">
                  <c:v>13262902.51</c:v>
                </c:pt>
                <c:pt idx="31">
                  <c:v>13546204.24</c:v>
                </c:pt>
                <c:pt idx="32">
                  <c:v>14244534.380000001</c:v>
                </c:pt>
                <c:pt idx="33">
                  <c:v>2463638781.4400001</c:v>
                </c:pt>
                <c:pt idx="34">
                  <c:v>14762344.68</c:v>
                </c:pt>
                <c:pt idx="35">
                  <c:v>16916531.400000099</c:v>
                </c:pt>
                <c:pt idx="36">
                  <c:v>15194734.58</c:v>
                </c:pt>
                <c:pt idx="37">
                  <c:v>24184023.5</c:v>
                </c:pt>
                <c:pt idx="38">
                  <c:v>29089626.899999999</c:v>
                </c:pt>
                <c:pt idx="39">
                  <c:v>29228335.440000001</c:v>
                </c:pt>
                <c:pt idx="40">
                  <c:v>27120994.199999999</c:v>
                </c:pt>
                <c:pt idx="41">
                  <c:v>25041518.640000001</c:v>
                </c:pt>
                <c:pt idx="42">
                  <c:v>25623797.460000001</c:v>
                </c:pt>
                <c:pt idx="43">
                  <c:v>34416398.200000003</c:v>
                </c:pt>
                <c:pt idx="44">
                  <c:v>26236439.699999999</c:v>
                </c:pt>
                <c:pt idx="45">
                  <c:v>28476034</c:v>
                </c:pt>
                <c:pt idx="46">
                  <c:v>26893703.539999999</c:v>
                </c:pt>
                <c:pt idx="47">
                  <c:v>18740025.52</c:v>
                </c:pt>
                <c:pt idx="48">
                  <c:v>27386712.899999999</c:v>
                </c:pt>
                <c:pt idx="49">
                  <c:v>36272274.310000002</c:v>
                </c:pt>
                <c:pt idx="50">
                  <c:v>36576209.600000001</c:v>
                </c:pt>
                <c:pt idx="51">
                  <c:v>38423251.960000001</c:v>
                </c:pt>
                <c:pt idx="52">
                  <c:v>37118275.75</c:v>
                </c:pt>
                <c:pt idx="53">
                  <c:v>37255382.189999998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05-433C-908A-675FC1C13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4144"/>
        <c:axId val="1579937024"/>
      </c:lineChart>
      <c:catAx>
        <c:axId val="15799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9937024"/>
        <c:crosses val="autoZero"/>
        <c:auto val="1"/>
        <c:lblAlgn val="ctr"/>
        <c:lblOffset val="100"/>
        <c:noMultiLvlLbl val="0"/>
      </c:catAx>
      <c:valAx>
        <c:axId val="15799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99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2"/>
          <c:order val="1"/>
          <c:tx>
            <c:strRef>
              <c:f>'R_prev-Análise'!$G$101</c:f>
              <c:strCache>
                <c:ptCount val="1"/>
                <c:pt idx="0">
                  <c:v>Higth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  <a:alpha val="70000"/>
              </a:schemeClr>
            </a:solidFill>
            <a:ln>
              <a:noFill/>
            </a:ln>
            <a:effectLst/>
          </c:spPr>
          <c:val>
            <c:numRef>
              <c:f>'R_prev-Análise'!$G$102:$G$109</c:f>
              <c:numCache>
                <c:formatCode>General</c:formatCode>
                <c:ptCount val="8"/>
                <c:pt idx="4" formatCode="_(* #,##0.00_);_(* \(#,##0.00\);_(* &quot;-&quot;??_);_(@_)">
                  <c:v>25531647533.360001</c:v>
                </c:pt>
                <c:pt idx="5" formatCode="_(* #,##0.00_);_(* \(#,##0.00\);_(* &quot;-&quot;??_);_(@_)">
                  <c:v>28862015452</c:v>
                </c:pt>
                <c:pt idx="6" formatCode="_(* #,##0.00_);_(* \(#,##0.00\);_(* &quot;-&quot;??_);_(@_)">
                  <c:v>32562601247</c:v>
                </c:pt>
                <c:pt idx="7" formatCode="_(* #,##0.00_);_(* \(#,##0.00\);_(* &quot;-&quot;??_);_(@_)">
                  <c:v>36750601829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A-43DF-8426-EA4CC4E24C19}"/>
            </c:ext>
          </c:extLst>
        </c:ser>
        <c:ser>
          <c:idx val="1"/>
          <c:order val="2"/>
          <c:tx>
            <c:strRef>
              <c:f>'R_prev-Análise'!$F$101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'R_prev-Análise'!$F$102:$F$109</c:f>
              <c:numCache>
                <c:formatCode>General</c:formatCode>
                <c:ptCount val="8"/>
                <c:pt idx="4" formatCode="_(* #,##0.00_);_(* \(#,##0.00\);_(* &quot;-&quot;??_);_(@_)">
                  <c:v>23980806759.360001</c:v>
                </c:pt>
                <c:pt idx="5" formatCode="_(* #,##0.00_);_(* \(#,##0.00\);_(* &quot;-&quot;??_);_(@_)">
                  <c:v>23747109560</c:v>
                </c:pt>
                <c:pt idx="6" formatCode="_(* #,##0.00_);_(* \(#,##0.00\);_(* &quot;-&quot;??_);_(@_)">
                  <c:v>23016804444</c:v>
                </c:pt>
                <c:pt idx="7" formatCode="_(* #,##0.00_);_(* \(#,##0.00\);_(* &quot;-&quot;??_);_(@_)">
                  <c:v>21752484624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A-43DF-8426-EA4CC4E2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033056"/>
        <c:axId val="1306032096"/>
      </c:areaChart>
      <c:lineChart>
        <c:grouping val="standard"/>
        <c:varyColors val="0"/>
        <c:ser>
          <c:idx val="0"/>
          <c:order val="0"/>
          <c:tx>
            <c:strRef>
              <c:f>'R_prev-Análise'!$E$101</c:f>
              <c:strCache>
                <c:ptCount val="1"/>
                <c:pt idx="0">
                  <c:v>Acum (GND1)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'R_prev-Análise'!$D$102:$D$109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'R_prev-Análise'!$E$102:$E$109</c:f>
              <c:numCache>
                <c:formatCode>_(* #,##0.00_);_(* \(#,##0.00\);_(* "-"??_);_(@_)</c:formatCode>
                <c:ptCount val="8"/>
                <c:pt idx="0">
                  <c:v>17824520542.010002</c:v>
                </c:pt>
                <c:pt idx="1">
                  <c:v>18764264001.93</c:v>
                </c:pt>
                <c:pt idx="2">
                  <c:v>21033317065.099998</c:v>
                </c:pt>
                <c:pt idx="3">
                  <c:v>23037710916.459999</c:v>
                </c:pt>
                <c:pt idx="4">
                  <c:v>24756227147.360001</c:v>
                </c:pt>
                <c:pt idx="5">
                  <c:v>26304562507</c:v>
                </c:pt>
                <c:pt idx="6">
                  <c:v>27789702847</c:v>
                </c:pt>
                <c:pt idx="7">
                  <c:v>29251543226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8A-43DF-8426-EA4CC4E2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033056"/>
        <c:axId val="1306032096"/>
      </c:lineChart>
      <c:catAx>
        <c:axId val="13060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6032096"/>
        <c:crosses val="autoZero"/>
        <c:auto val="1"/>
        <c:lblAlgn val="ctr"/>
        <c:lblOffset val="100"/>
        <c:noMultiLvlLbl val="0"/>
      </c:catAx>
      <c:valAx>
        <c:axId val="1306032096"/>
        <c:scaling>
          <c:orientation val="minMax"/>
          <c:min val="10000000000"/>
        </c:scaling>
        <c:delete val="0"/>
        <c:axPos val="l"/>
        <c:numFmt formatCode="_(&quot;R$&quot;* #,##0_);_(&quot;R$&quot;* \(#,##0\);_(&quot;R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60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2"/>
          <c:order val="1"/>
          <c:tx>
            <c:strRef>
              <c:f>'R_prev_L-Análise'!$F$104</c:f>
              <c:strCache>
                <c:ptCount val="1"/>
                <c:pt idx="0">
                  <c:v>Higth 80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  <a:alpha val="55000"/>
              </a:schemeClr>
            </a:solidFill>
            <a:ln>
              <a:noFill/>
            </a:ln>
            <a:effectLst/>
          </c:spPr>
          <c:val>
            <c:numRef>
              <c:f>'R_prev_L-Análise'!$F$105:$F$112</c:f>
              <c:numCache>
                <c:formatCode>General</c:formatCode>
                <c:ptCount val="8"/>
                <c:pt idx="4" formatCode="_(* #,##0.00_);_(* \(#,##0.00\);_(* &quot;-&quot;??_);_(@_)">
                  <c:v>44072.672935630006</c:v>
                </c:pt>
                <c:pt idx="5" formatCode="_(* #,##0.00_);_(* \(#,##0.00\);_(* &quot;-&quot;??_);_(@_)">
                  <c:v>50928.148400999999</c:v>
                </c:pt>
                <c:pt idx="6" formatCode="_(* #,##0.00_);_(* \(#,##0.00\);_(* &quot;-&quot;??_);_(@_)">
                  <c:v>54476.803627000001</c:v>
                </c:pt>
                <c:pt idx="7" formatCode="_(* #,##0.00_);_(* \(#,##0.00\);_(* &quot;-&quot;??_);_(@_)">
                  <c:v>57316.434543000003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03-4DB0-8E9A-4F44107F44FA}"/>
            </c:ext>
          </c:extLst>
        </c:ser>
        <c:ser>
          <c:idx val="1"/>
          <c:order val="2"/>
          <c:tx>
            <c:strRef>
              <c:f>'R_prev_L-Análise'!$E$104</c:f>
              <c:strCache>
                <c:ptCount val="1"/>
                <c:pt idx="0">
                  <c:v>Low 80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'R_prev_L-Análise'!$E$105:$E$112</c:f>
              <c:numCache>
                <c:formatCode>General</c:formatCode>
                <c:ptCount val="8"/>
                <c:pt idx="4" formatCode="_(* #,##0.00_);_(* \(#,##0.00\);_(* &quot;-&quot;??_);_(@_)">
                  <c:v>34377.566553630008</c:v>
                </c:pt>
                <c:pt idx="5" formatCode="_(* #,##0.00_);_(* \(#,##0.00\);_(* &quot;-&quot;??_);_(@_)">
                  <c:v>27522.091088000001</c:v>
                </c:pt>
                <c:pt idx="6" formatCode="_(* #,##0.00_);_(* \(#,##0.00\);_(* &quot;-&quot;??_);_(@_)">
                  <c:v>23973.435861000002</c:v>
                </c:pt>
                <c:pt idx="7" formatCode="_(* #,##0.00_);_(* \(#,##0.00\);_(* &quot;-&quot;??_);_(@_)">
                  <c:v>21133.804945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03-4DB0-8E9A-4F44107F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156367"/>
        <c:axId val="871142927"/>
      </c:areaChart>
      <c:lineChart>
        <c:grouping val="standard"/>
        <c:varyColors val="0"/>
        <c:ser>
          <c:idx val="0"/>
          <c:order val="0"/>
          <c:tx>
            <c:strRef>
              <c:f>'R_prev_L-Análise'!$D$104</c:f>
              <c:strCache>
                <c:ptCount val="1"/>
                <c:pt idx="0">
                  <c:v>Liquidado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'R_prev_L-Análise'!$C$105:$C$112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'R_prev_L-Análise'!$D$105:$D$112</c:f>
              <c:numCache>
                <c:formatCode>_(* #,##0.00_);_(* \(#,##0.00\);_(* "-"??_);_(@_)</c:formatCode>
                <c:ptCount val="8"/>
                <c:pt idx="0">
                  <c:v>28314.167921730004</c:v>
                </c:pt>
                <c:pt idx="1">
                  <c:v>30714.244192740007</c:v>
                </c:pt>
                <c:pt idx="2">
                  <c:v>37248.337432950007</c:v>
                </c:pt>
                <c:pt idx="3">
                  <c:v>38086.180601710003</c:v>
                </c:pt>
                <c:pt idx="4">
                  <c:v>39225.119743630006</c:v>
                </c:pt>
                <c:pt idx="5">
                  <c:v>39225.119744000003</c:v>
                </c:pt>
                <c:pt idx="6">
                  <c:v>39225.119744000003</c:v>
                </c:pt>
                <c:pt idx="7">
                  <c:v>39225.119744000003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3-4DB0-8E9A-4F44107F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156367"/>
        <c:axId val="871142927"/>
      </c:lineChart>
      <c:catAx>
        <c:axId val="87115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1142927"/>
        <c:crosses val="autoZero"/>
        <c:auto val="1"/>
        <c:lblAlgn val="ctr"/>
        <c:lblOffset val="100"/>
        <c:noMultiLvlLbl val="0"/>
      </c:catAx>
      <c:valAx>
        <c:axId val="87114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115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R_prev_L!$B$1</c:f>
              <c:strCache>
                <c:ptCount val="1"/>
                <c:pt idx="0">
                  <c:v>liquid_total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R_prev_L!$A$2:$A$55</c:f>
              <c:numCache>
                <c:formatCode>0</c:formatCode>
                <c:ptCount val="54"/>
                <c:pt idx="0">
                  <c:v>202001</c:v>
                </c:pt>
                <c:pt idx="1">
                  <c:v>202002</c:v>
                </c:pt>
                <c:pt idx="2">
                  <c:v>202003</c:v>
                </c:pt>
                <c:pt idx="3">
                  <c:v>202004</c:v>
                </c:pt>
                <c:pt idx="4">
                  <c:v>202005</c:v>
                </c:pt>
                <c:pt idx="5">
                  <c:v>202006</c:v>
                </c:pt>
                <c:pt idx="6">
                  <c:v>202007</c:v>
                </c:pt>
                <c:pt idx="7">
                  <c:v>202008</c:v>
                </c:pt>
                <c:pt idx="8">
                  <c:v>202009</c:v>
                </c:pt>
                <c:pt idx="9">
                  <c:v>202010</c:v>
                </c:pt>
                <c:pt idx="10">
                  <c:v>202011</c:v>
                </c:pt>
                <c:pt idx="11">
                  <c:v>202012</c:v>
                </c:pt>
                <c:pt idx="12">
                  <c:v>202101</c:v>
                </c:pt>
                <c:pt idx="13">
                  <c:v>202102</c:v>
                </c:pt>
                <c:pt idx="14">
                  <c:v>202103</c:v>
                </c:pt>
                <c:pt idx="15">
                  <c:v>202104</c:v>
                </c:pt>
                <c:pt idx="16">
                  <c:v>202105</c:v>
                </c:pt>
                <c:pt idx="17">
                  <c:v>202106</c:v>
                </c:pt>
                <c:pt idx="18">
                  <c:v>202107</c:v>
                </c:pt>
                <c:pt idx="19">
                  <c:v>202108</c:v>
                </c:pt>
                <c:pt idx="20">
                  <c:v>202109</c:v>
                </c:pt>
                <c:pt idx="21">
                  <c:v>202110</c:v>
                </c:pt>
                <c:pt idx="22">
                  <c:v>202111</c:v>
                </c:pt>
                <c:pt idx="23">
                  <c:v>202112</c:v>
                </c:pt>
                <c:pt idx="24">
                  <c:v>202201</c:v>
                </c:pt>
                <c:pt idx="25">
                  <c:v>202202</c:v>
                </c:pt>
                <c:pt idx="26">
                  <c:v>202203</c:v>
                </c:pt>
                <c:pt idx="27">
                  <c:v>202204</c:v>
                </c:pt>
                <c:pt idx="28">
                  <c:v>202205</c:v>
                </c:pt>
                <c:pt idx="29">
                  <c:v>202206</c:v>
                </c:pt>
                <c:pt idx="30">
                  <c:v>202207</c:v>
                </c:pt>
                <c:pt idx="31">
                  <c:v>202208</c:v>
                </c:pt>
                <c:pt idx="32">
                  <c:v>202209</c:v>
                </c:pt>
                <c:pt idx="33">
                  <c:v>202210</c:v>
                </c:pt>
                <c:pt idx="34">
                  <c:v>202211</c:v>
                </c:pt>
                <c:pt idx="35">
                  <c:v>202212</c:v>
                </c:pt>
                <c:pt idx="36">
                  <c:v>202301</c:v>
                </c:pt>
                <c:pt idx="37">
                  <c:v>202302</c:v>
                </c:pt>
                <c:pt idx="38">
                  <c:v>202303</c:v>
                </c:pt>
                <c:pt idx="39">
                  <c:v>202304</c:v>
                </c:pt>
                <c:pt idx="40">
                  <c:v>202305</c:v>
                </c:pt>
                <c:pt idx="41">
                  <c:v>202306</c:v>
                </c:pt>
                <c:pt idx="42">
                  <c:v>202307</c:v>
                </c:pt>
                <c:pt idx="43">
                  <c:v>202308</c:v>
                </c:pt>
                <c:pt idx="44">
                  <c:v>202309</c:v>
                </c:pt>
                <c:pt idx="45">
                  <c:v>202310</c:v>
                </c:pt>
                <c:pt idx="46">
                  <c:v>202311</c:v>
                </c:pt>
                <c:pt idx="47">
                  <c:v>202312</c:v>
                </c:pt>
                <c:pt idx="48">
                  <c:v>202401</c:v>
                </c:pt>
                <c:pt idx="49">
                  <c:v>202402</c:v>
                </c:pt>
                <c:pt idx="50">
                  <c:v>202403</c:v>
                </c:pt>
                <c:pt idx="51">
                  <c:v>202404</c:v>
                </c:pt>
                <c:pt idx="52">
                  <c:v>202405</c:v>
                </c:pt>
                <c:pt idx="53">
                  <c:v>202406</c:v>
                </c:pt>
              </c:numCache>
            </c:numRef>
          </c:cat>
          <c:val>
            <c:numRef>
              <c:f>R_prev_L!$B$2:$B$55</c:f>
              <c:numCache>
                <c:formatCode>_(* #,##0.00_);_(* \(#,##0.00\);_(* "-"??_);_(@_)</c:formatCode>
                <c:ptCount val="54"/>
                <c:pt idx="0">
                  <c:v>1871562843</c:v>
                </c:pt>
                <c:pt idx="1">
                  <c:v>1960503864.6099999</c:v>
                </c:pt>
                <c:pt idx="2">
                  <c:v>2164757719.7600002</c:v>
                </c:pt>
                <c:pt idx="3">
                  <c:v>2010323196.8799999</c:v>
                </c:pt>
                <c:pt idx="4">
                  <c:v>2181757079.6599998</c:v>
                </c:pt>
                <c:pt idx="5">
                  <c:v>2035662066.73</c:v>
                </c:pt>
                <c:pt idx="6">
                  <c:v>2167706279.4099998</c:v>
                </c:pt>
                <c:pt idx="7">
                  <c:v>2133909641.8200002</c:v>
                </c:pt>
                <c:pt idx="8">
                  <c:v>2151590933.9200001</c:v>
                </c:pt>
                <c:pt idx="9">
                  <c:v>2219601377.29</c:v>
                </c:pt>
                <c:pt idx="10">
                  <c:v>2580165157</c:v>
                </c:pt>
                <c:pt idx="11">
                  <c:v>4836627761.6499996</c:v>
                </c:pt>
                <c:pt idx="12">
                  <c:v>1934917856.7200003</c:v>
                </c:pt>
                <c:pt idx="13">
                  <c:v>2639951076.8000002</c:v>
                </c:pt>
                <c:pt idx="14">
                  <c:v>2203208984.6500001</c:v>
                </c:pt>
                <c:pt idx="15">
                  <c:v>2112051202.7699997</c:v>
                </c:pt>
                <c:pt idx="16">
                  <c:v>2260378967.8599997</c:v>
                </c:pt>
                <c:pt idx="17">
                  <c:v>2311085303.7499995</c:v>
                </c:pt>
                <c:pt idx="18">
                  <c:v>2499271844.3500004</c:v>
                </c:pt>
                <c:pt idx="19">
                  <c:v>2592371208.4300003</c:v>
                </c:pt>
                <c:pt idx="20">
                  <c:v>2548954359.3799996</c:v>
                </c:pt>
                <c:pt idx="21">
                  <c:v>2884337566.27</c:v>
                </c:pt>
                <c:pt idx="22">
                  <c:v>2865162150.9900002</c:v>
                </c:pt>
                <c:pt idx="23">
                  <c:v>3862553670.7699995</c:v>
                </c:pt>
                <c:pt idx="24">
                  <c:v>2411850169.3600001</c:v>
                </c:pt>
                <c:pt idx="25">
                  <c:v>2275448893.77</c:v>
                </c:pt>
                <c:pt idx="26">
                  <c:v>2634864656.8199997</c:v>
                </c:pt>
                <c:pt idx="27">
                  <c:v>2716414449.7000003</c:v>
                </c:pt>
                <c:pt idx="28">
                  <c:v>2747306432.3600001</c:v>
                </c:pt>
                <c:pt idx="29">
                  <c:v>3192655108.98</c:v>
                </c:pt>
                <c:pt idx="30">
                  <c:v>2666654326.6400003</c:v>
                </c:pt>
                <c:pt idx="31">
                  <c:v>3150864551.0999999</c:v>
                </c:pt>
                <c:pt idx="32">
                  <c:v>2968025403.9699998</c:v>
                </c:pt>
                <c:pt idx="33">
                  <c:v>5186121351.0300007</c:v>
                </c:pt>
                <c:pt idx="34">
                  <c:v>3178305733.5899997</c:v>
                </c:pt>
                <c:pt idx="35">
                  <c:v>4119826355.6299992</c:v>
                </c:pt>
                <c:pt idx="36">
                  <c:v>2838010458.02</c:v>
                </c:pt>
                <c:pt idx="37">
                  <c:v>2701274511.8499994</c:v>
                </c:pt>
                <c:pt idx="38">
                  <c:v>3076255158.75</c:v>
                </c:pt>
                <c:pt idx="39">
                  <c:v>2987198010.1100001</c:v>
                </c:pt>
                <c:pt idx="40">
                  <c:v>3133236519.5699997</c:v>
                </c:pt>
                <c:pt idx="41">
                  <c:v>3177019762.9199996</c:v>
                </c:pt>
                <c:pt idx="42">
                  <c:v>2939280636.3800001</c:v>
                </c:pt>
                <c:pt idx="43">
                  <c:v>3150158688.1300001</c:v>
                </c:pt>
                <c:pt idx="44">
                  <c:v>3205786834.27</c:v>
                </c:pt>
                <c:pt idx="45">
                  <c:v>3109677895.8199997</c:v>
                </c:pt>
                <c:pt idx="46">
                  <c:v>3091678678.8299999</c:v>
                </c:pt>
                <c:pt idx="47">
                  <c:v>4676603447.0600004</c:v>
                </c:pt>
                <c:pt idx="48">
                  <c:v>2724968361.8900003</c:v>
                </c:pt>
                <c:pt idx="49">
                  <c:v>3090086163.9399996</c:v>
                </c:pt>
                <c:pt idx="50">
                  <c:v>2839248874.3099999</c:v>
                </c:pt>
                <c:pt idx="51">
                  <c:v>3624172851.6100001</c:v>
                </c:pt>
                <c:pt idx="52">
                  <c:v>3313246239.8399997</c:v>
                </c:pt>
                <c:pt idx="53">
                  <c:v>3460211072.04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8-4352-A4A9-FA28D91DF321}"/>
            </c:ext>
          </c:extLst>
        </c:ser>
        <c:ser>
          <c:idx val="1"/>
          <c:order val="1"/>
          <c:tx>
            <c:strRef>
              <c:f>R_prev_L!$C$1</c:f>
              <c:strCache>
                <c:ptCount val="1"/>
                <c:pt idx="0">
                  <c:v>Pagamento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R_prev_L!$C$2:$C$55</c:f>
              <c:numCache>
                <c:formatCode>_(* #,##0.00_);_(* \(#,##0.00\);_(* "-"??_);_(@_)</c:formatCode>
                <c:ptCount val="54"/>
                <c:pt idx="0">
                  <c:v>1740144671.26</c:v>
                </c:pt>
                <c:pt idx="1">
                  <c:v>1938759007.6000001</c:v>
                </c:pt>
                <c:pt idx="2">
                  <c:v>2108758727.1000001</c:v>
                </c:pt>
                <c:pt idx="3">
                  <c:v>2008474684.3099997</c:v>
                </c:pt>
                <c:pt idx="4">
                  <c:v>1972099530.5199997</c:v>
                </c:pt>
                <c:pt idx="5">
                  <c:v>2161112275.9299998</c:v>
                </c:pt>
                <c:pt idx="6">
                  <c:v>2105617595.9100001</c:v>
                </c:pt>
                <c:pt idx="7">
                  <c:v>2228658129.9899998</c:v>
                </c:pt>
                <c:pt idx="8">
                  <c:v>2155062325.9100003</c:v>
                </c:pt>
                <c:pt idx="9">
                  <c:v>2237773468.1300001</c:v>
                </c:pt>
                <c:pt idx="10">
                  <c:v>2292635629.5900002</c:v>
                </c:pt>
                <c:pt idx="11">
                  <c:v>3042471632.5900006</c:v>
                </c:pt>
                <c:pt idx="12">
                  <c:v>1831952721.2400002</c:v>
                </c:pt>
                <c:pt idx="13">
                  <c:v>2569270409.4700003</c:v>
                </c:pt>
                <c:pt idx="14">
                  <c:v>2064012769.3900001</c:v>
                </c:pt>
                <c:pt idx="15">
                  <c:v>2214635335.8699999</c:v>
                </c:pt>
                <c:pt idx="16">
                  <c:v>2220666544.8800001</c:v>
                </c:pt>
                <c:pt idx="17">
                  <c:v>2349133158.3899999</c:v>
                </c:pt>
                <c:pt idx="18">
                  <c:v>2392746819.2900004</c:v>
                </c:pt>
                <c:pt idx="19">
                  <c:v>2438785139.0100007</c:v>
                </c:pt>
                <c:pt idx="20">
                  <c:v>2694309103.9499998</c:v>
                </c:pt>
                <c:pt idx="21">
                  <c:v>2695036517.8499994</c:v>
                </c:pt>
                <c:pt idx="22">
                  <c:v>3059522637.6499996</c:v>
                </c:pt>
                <c:pt idx="23">
                  <c:v>4007002762.9399996</c:v>
                </c:pt>
                <c:pt idx="24">
                  <c:v>2311240857.1000004</c:v>
                </c:pt>
                <c:pt idx="25">
                  <c:v>2252929401.9399996</c:v>
                </c:pt>
                <c:pt idx="26">
                  <c:v>2563005133.7999997</c:v>
                </c:pt>
                <c:pt idx="27">
                  <c:v>2657999393.48</c:v>
                </c:pt>
                <c:pt idx="28">
                  <c:v>2805555036.3500004</c:v>
                </c:pt>
                <c:pt idx="29">
                  <c:v>3064855717.6600003</c:v>
                </c:pt>
                <c:pt idx="30">
                  <c:v>2739844198.8400002</c:v>
                </c:pt>
                <c:pt idx="31">
                  <c:v>3204191470.3799996</c:v>
                </c:pt>
                <c:pt idx="32">
                  <c:v>2861934520.73</c:v>
                </c:pt>
                <c:pt idx="33">
                  <c:v>5256673704.1200008</c:v>
                </c:pt>
                <c:pt idx="34">
                  <c:v>3008513950.6399999</c:v>
                </c:pt>
                <c:pt idx="35">
                  <c:v>4396576667.0400009</c:v>
                </c:pt>
                <c:pt idx="36">
                  <c:v>2720123379.7800002</c:v>
                </c:pt>
                <c:pt idx="37">
                  <c:v>2585638309.6999993</c:v>
                </c:pt>
                <c:pt idx="38">
                  <c:v>3056284966.48</c:v>
                </c:pt>
                <c:pt idx="39">
                  <c:v>2959343349.6900001</c:v>
                </c:pt>
                <c:pt idx="40">
                  <c:v>2935912032.2799997</c:v>
                </c:pt>
                <c:pt idx="41">
                  <c:v>3216636337.3699999</c:v>
                </c:pt>
                <c:pt idx="42">
                  <c:v>2863386609.5900002</c:v>
                </c:pt>
                <c:pt idx="43">
                  <c:v>3003514608.4400001</c:v>
                </c:pt>
                <c:pt idx="44">
                  <c:v>3428965422</c:v>
                </c:pt>
                <c:pt idx="45">
                  <c:v>3132491302.9299998</c:v>
                </c:pt>
                <c:pt idx="46">
                  <c:v>3303978700.2199998</c:v>
                </c:pt>
                <c:pt idx="47">
                  <c:v>4739268127.6300001</c:v>
                </c:pt>
                <c:pt idx="48">
                  <c:v>2411459075.5999999</c:v>
                </c:pt>
                <c:pt idx="49">
                  <c:v>2996076238.2399998</c:v>
                </c:pt>
                <c:pt idx="50">
                  <c:v>3047703342.5500002</c:v>
                </c:pt>
                <c:pt idx="51">
                  <c:v>3206902138.04</c:v>
                </c:pt>
                <c:pt idx="52">
                  <c:v>3258091395.0899997</c:v>
                </c:pt>
                <c:pt idx="53">
                  <c:v>3709232651.2099996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0-4366-A10B-F8622415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551456"/>
        <c:axId val="1220573056"/>
      </c:lineChart>
      <c:catAx>
        <c:axId val="1220551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73056"/>
        <c:crosses val="autoZero"/>
        <c:auto val="1"/>
        <c:lblAlgn val="ctr"/>
        <c:lblOffset val="100"/>
        <c:noMultiLvlLbl val="0"/>
      </c:catAx>
      <c:valAx>
        <c:axId val="12205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142875</xdr:colOff>
      <xdr:row>11</xdr:row>
      <xdr:rowOff>28575</xdr:rowOff>
    </xdr:from>
    <xdr:to>
      <xdr:col>34</xdr:col>
      <xdr:colOff>181661</xdr:colOff>
      <xdr:row>25</xdr:row>
      <xdr:rowOff>152756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57D793C-3576-47A4-B9A5-567A2C140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97075" y="1809750"/>
          <a:ext cx="4915586" cy="2553056"/>
        </a:xfrm>
        <a:prstGeom prst="rect">
          <a:avLst/>
        </a:prstGeom>
      </xdr:spPr>
    </xdr:pic>
    <xdr:clientData/>
  </xdr:twoCellAnchor>
  <xdr:twoCellAnchor>
    <xdr:from>
      <xdr:col>24</xdr:col>
      <xdr:colOff>466725</xdr:colOff>
      <xdr:row>29</xdr:row>
      <xdr:rowOff>57149</xdr:rowOff>
    </xdr:from>
    <xdr:to>
      <xdr:col>32</xdr:col>
      <xdr:colOff>333375</xdr:colOff>
      <xdr:row>52</xdr:row>
      <xdr:rowOff>76199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FD56B5-D084-42CF-BA3F-8BB5F5625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390525</xdr:colOff>
      <xdr:row>29</xdr:row>
      <xdr:rowOff>66674</xdr:rowOff>
    </xdr:from>
    <xdr:to>
      <xdr:col>41</xdr:col>
      <xdr:colOff>9525</xdr:colOff>
      <xdr:row>52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80AE042-39BA-4227-9406-1AC5F154D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180975</xdr:colOff>
      <xdr:row>103</xdr:row>
      <xdr:rowOff>114300</xdr:rowOff>
    </xdr:from>
    <xdr:to>
      <xdr:col>35</xdr:col>
      <xdr:colOff>610436</xdr:colOff>
      <xdr:row>108</xdr:row>
      <xdr:rowOff>66781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F3245337-255F-4BC3-A370-5F6D09AAF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402800" y="16954500"/>
          <a:ext cx="5992061" cy="762106"/>
        </a:xfrm>
        <a:prstGeom prst="rect">
          <a:avLst/>
        </a:prstGeom>
      </xdr:spPr>
    </xdr:pic>
    <xdr:clientData/>
  </xdr:twoCellAnchor>
  <xdr:twoCellAnchor editAs="oneCell">
    <xdr:from>
      <xdr:col>20</xdr:col>
      <xdr:colOff>400050</xdr:colOff>
      <xdr:row>108</xdr:row>
      <xdr:rowOff>104775</xdr:rowOff>
    </xdr:from>
    <xdr:to>
      <xdr:col>36</xdr:col>
      <xdr:colOff>287288</xdr:colOff>
      <xdr:row>132</xdr:row>
      <xdr:rowOff>95791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48956B3C-380B-40D4-B47E-273E4C7B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35550" y="17754600"/>
          <a:ext cx="11021963" cy="3877216"/>
        </a:xfrm>
        <a:prstGeom prst="rect">
          <a:avLst/>
        </a:prstGeom>
      </xdr:spPr>
    </xdr:pic>
    <xdr:clientData/>
  </xdr:twoCellAnchor>
  <xdr:twoCellAnchor editAs="oneCell">
    <xdr:from>
      <xdr:col>36</xdr:col>
      <xdr:colOff>380999</xdr:colOff>
      <xdr:row>108</xdr:row>
      <xdr:rowOff>57149</xdr:rowOff>
    </xdr:from>
    <xdr:to>
      <xdr:col>41</xdr:col>
      <xdr:colOff>219074</xdr:colOff>
      <xdr:row>132</xdr:row>
      <xdr:rowOff>26746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53055EE-1A27-4A78-87D3-48D01ACE4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851224" y="17706974"/>
          <a:ext cx="2886075" cy="3855797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0.12741</cdr:x>
      <cdr:y>0.13995</cdr:y>
    </cdr:from>
    <cdr:to>
      <cdr:x>0.2973</cdr:x>
      <cdr:y>0.33333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D1AC557F-FA10-4568-96DE-4D7C35301FA9}"/>
            </a:ext>
          </a:extLst>
        </cdr:cNvPr>
        <cdr:cNvSpPr txBox="1"/>
      </cdr:nvSpPr>
      <cdr:spPr>
        <a:xfrm xmlns:a="http://schemas.openxmlformats.org/drawingml/2006/main">
          <a:off x="628651" y="523876"/>
          <a:ext cx="838200" cy="723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/>
            <a:t>Var. % acumulada 24/23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2</xdr:row>
      <xdr:rowOff>76199</xdr:rowOff>
    </xdr:from>
    <xdr:to>
      <xdr:col>12</xdr:col>
      <xdr:colOff>714375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63BC76-6C0A-7DDB-BF18-75735A3FE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111</xdr:row>
      <xdr:rowOff>28575</xdr:rowOff>
    </xdr:from>
    <xdr:to>
      <xdr:col>6</xdr:col>
      <xdr:colOff>1028700</xdr:colOff>
      <xdr:row>128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3C292C-4656-457C-897F-A4324E574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1066800</xdr:colOff>
      <xdr:row>111</xdr:row>
      <xdr:rowOff>0</xdr:rowOff>
    </xdr:from>
    <xdr:to>
      <xdr:col>10</xdr:col>
      <xdr:colOff>1085850</xdr:colOff>
      <xdr:row>128</xdr:row>
      <xdr:rowOff>70472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BE527A0-3BC3-48AA-A2F3-9DF567A04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4695825"/>
          <a:ext cx="4733925" cy="2823197"/>
        </a:xfrm>
        <a:prstGeom prst="rect">
          <a:avLst/>
        </a:prstGeom>
      </xdr:spPr>
    </xdr:pic>
    <xdr:clientData/>
  </xdr:twoCellAnchor>
  <xdr:twoCellAnchor editAs="oneCell">
    <xdr:from>
      <xdr:col>10</xdr:col>
      <xdr:colOff>1175884</xdr:colOff>
      <xdr:row>109</xdr:row>
      <xdr:rowOff>114300</xdr:rowOff>
    </xdr:from>
    <xdr:to>
      <xdr:col>17</xdr:col>
      <xdr:colOff>276225</xdr:colOff>
      <xdr:row>130</xdr:row>
      <xdr:rowOff>51675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DEEAAE8-3582-B68D-881C-0F6618FC1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72459" y="4162425"/>
          <a:ext cx="4605791" cy="3337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102</xdr:row>
      <xdr:rowOff>19050</xdr:rowOff>
    </xdr:from>
    <xdr:to>
      <xdr:col>12</xdr:col>
      <xdr:colOff>57150</xdr:colOff>
      <xdr:row>119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EB96BD6-9E61-C86E-899D-1C45BBC85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146062</xdr:colOff>
      <xdr:row>102</xdr:row>
      <xdr:rowOff>0</xdr:rowOff>
    </xdr:from>
    <xdr:to>
      <xdr:col>19</xdr:col>
      <xdr:colOff>58152</xdr:colOff>
      <xdr:row>120</xdr:row>
      <xdr:rowOff>67390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3D2C3D8-3AF4-1603-6985-1C141C670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8387" y="2914650"/>
          <a:ext cx="4179290" cy="2982040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113</xdr:row>
      <xdr:rowOff>19764</xdr:rowOff>
    </xdr:from>
    <xdr:to>
      <xdr:col>5</xdr:col>
      <xdr:colOff>1162050</xdr:colOff>
      <xdr:row>134</xdr:row>
      <xdr:rowOff>29289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64B1F73-9001-5826-10B2-CA3320C9C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4715589"/>
          <a:ext cx="4705350" cy="34099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0</xdr:rowOff>
    </xdr:from>
    <xdr:to>
      <xdr:col>13</xdr:col>
      <xdr:colOff>485775</xdr:colOff>
      <xdr:row>32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D71FFB-F3D0-2680-730C-08646FCDE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nael Soares" refreshedDate="45482.915450694447" createdVersion="8" refreshedVersion="8" minRefreshableVersion="3" recordCount="330" xr:uid="{D036B75E-3733-49C5-A832-9C8EB52BCF43}">
  <cacheSource type="worksheet">
    <worksheetSource ref="A1:H331" sheet="Serie Despesas"/>
  </cacheSource>
  <cacheFields count="8">
    <cacheField name="Ano" numFmtId="1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GND" numFmtId="0">
      <sharedItems containsSemiMixedTypes="0" containsString="0" containsNumber="1" containsInteger="1" minValue="1" maxValue="9" count="7">
        <n v="1"/>
        <n v="2"/>
        <n v="3"/>
        <n v="4"/>
        <n v="5"/>
        <n v="6"/>
        <n v="9"/>
      </sharedItems>
    </cacheField>
    <cacheField name="GND (nome)" numFmtId="49">
      <sharedItems/>
    </cacheField>
    <cacheField name="AnoMes" numFmtId="1">
      <sharedItems containsSemiMixedTypes="0" containsString="0" containsNumber="1" containsInteger="1" minValue="202001" maxValue="202407" count="55">
        <n v="202001"/>
        <n v="202002"/>
        <n v="202003"/>
        <n v="202004"/>
        <n v="202005"/>
        <n v="202006"/>
        <n v="202007"/>
        <n v="202008"/>
        <n v="202009"/>
        <n v="202010"/>
        <n v="202011"/>
        <n v="202012"/>
        <n v="202101"/>
        <n v="202102"/>
        <n v="202103"/>
        <n v="202104"/>
        <n v="202105"/>
        <n v="202106"/>
        <n v="202107"/>
        <n v="202108"/>
        <n v="202109"/>
        <n v="202110"/>
        <n v="202111"/>
        <n v="202112"/>
        <n v="202201"/>
        <n v="202202"/>
        <n v="202203"/>
        <n v="202204"/>
        <n v="202205"/>
        <n v="202206"/>
        <n v="202207"/>
        <n v="202208"/>
        <n v="202209"/>
        <n v="202210"/>
        <n v="202211"/>
        <n v="202212"/>
        <n v="202301"/>
        <n v="202302"/>
        <n v="202303"/>
        <n v="202304"/>
        <n v="202305"/>
        <n v="202306"/>
        <n v="202307"/>
        <n v="202308"/>
        <n v="202309"/>
        <n v="202310"/>
        <n v="202311"/>
        <n v="202312"/>
        <n v="202401"/>
        <n v="202402"/>
        <n v="202403"/>
        <n v="202404"/>
        <n v="202405"/>
        <n v="202406"/>
        <n v="202407"/>
      </sharedItems>
    </cacheField>
    <cacheField name="Empenho" numFmtId="43">
      <sharedItems containsString="0" containsBlank="1" containsNumber="1" minValue="-862492492.20999801" maxValue="11865544335.77"/>
    </cacheField>
    <cacheField name="Liquidação" numFmtId="43">
      <sharedItems containsString="0" containsBlank="1" containsNumber="1" minValue="-91948143.569999993" maxValue="2713915677.2800002"/>
    </cacheField>
    <cacheField name="Pagamento" numFmtId="43">
      <sharedItems containsString="0" containsBlank="1" containsNumber="1" minValue="-94027552.890000001" maxValue="2784618059.9899998"/>
    </cacheField>
    <cacheField name="Dotação" numFmtId="43">
      <sharedItems containsString="0" containsBlank="1" containsNumber="1" minValue="10000" maxValue="24498592164.2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Roberto Scalco" refreshedDate="45490.415799074071" createdVersion="6" refreshedVersion="6" minRefreshableVersion="3" recordCount="330" xr:uid="{AD1C8661-4F2F-40DC-8E1A-65C108313211}">
  <cacheSource type="worksheet">
    <worksheetSource ref="A2:H332" sheet="Consulta BO (2)"/>
  </cacheSource>
  <cacheFields count="8">
    <cacheField name="Exercício" numFmtId="1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GND-Cod" numFmtId="0">
      <sharedItems containsSemiMixedTypes="0" containsString="0" containsNumber="1" containsInteger="1" minValue="1" maxValue="9" count="7">
        <n v="1"/>
        <n v="2"/>
        <n v="3"/>
        <n v="4"/>
        <n v="5"/>
        <n v="6"/>
        <n v="9"/>
      </sharedItems>
    </cacheField>
    <cacheField name="GND-Desc" numFmtId="49">
      <sharedItems/>
    </cacheField>
    <cacheField name="ANOMES" numFmtId="1">
      <sharedItems containsSemiMixedTypes="0" containsString="0" containsNumber="1" containsInteger="1" minValue="202001" maxValue="202407" count="55">
        <n v="202001"/>
        <n v="202002"/>
        <n v="202003"/>
        <n v="202004"/>
        <n v="202005"/>
        <n v="202006"/>
        <n v="202007"/>
        <n v="202008"/>
        <n v="202009"/>
        <n v="202010"/>
        <n v="202011"/>
        <n v="202012"/>
        <n v="202101"/>
        <n v="202102"/>
        <n v="202103"/>
        <n v="202104"/>
        <n v="202105"/>
        <n v="202106"/>
        <n v="202107"/>
        <n v="202108"/>
        <n v="202109"/>
        <n v="202110"/>
        <n v="202111"/>
        <n v="202112"/>
        <n v="202201"/>
        <n v="202202"/>
        <n v="202203"/>
        <n v="202204"/>
        <n v="202205"/>
        <n v="202206"/>
        <n v="202207"/>
        <n v="202208"/>
        <n v="202209"/>
        <n v="202210"/>
        <n v="202211"/>
        <n v="202212"/>
        <n v="202301"/>
        <n v="202302"/>
        <n v="202303"/>
        <n v="202304"/>
        <n v="202305"/>
        <n v="202306"/>
        <n v="202307"/>
        <n v="202308"/>
        <n v="202309"/>
        <n v="202310"/>
        <n v="202311"/>
        <n v="202312"/>
        <n v="202401"/>
        <n v="202402"/>
        <n v="202403"/>
        <n v="202404"/>
        <n v="202405"/>
        <n v="202406"/>
        <n v="202407"/>
      </sharedItems>
    </cacheField>
    <cacheField name="Empenho" numFmtId="0">
      <sharedItems containsString="0" containsBlank="1" containsNumber="1" minValue="-862492492.20999801" maxValue="11865544335.77"/>
    </cacheField>
    <cacheField name="Liquidação" numFmtId="0">
      <sharedItems containsString="0" containsBlank="1" containsNumber="1" minValue="-91948143.569999993" maxValue="2713915677.2800002"/>
    </cacheField>
    <cacheField name="Pagamento" numFmtId="0">
      <sharedItems containsString="0" containsBlank="1" containsNumber="1" minValue="-94027552.890000001" maxValue="2784618059.9899998"/>
    </cacheField>
    <cacheField name="Dotação" numFmtId="4">
      <sharedItems containsString="0" containsBlank="1" containsNumber="1" minValue="10000" maxValue="24498592164.2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">
  <r>
    <x v="0"/>
    <x v="0"/>
    <s v="PESSOAL E ENCARGOS SOCIAIS"/>
    <x v="0"/>
    <n v="1516609600.04"/>
    <n v="1513189819.3800001"/>
    <n v="1404752491.96"/>
    <m/>
  </r>
  <r>
    <x v="0"/>
    <x v="0"/>
    <s v="PESSOAL E ENCARGOS SOCIAIS"/>
    <x v="1"/>
    <n v="1673238905.6700001"/>
    <n v="1515941816.3"/>
    <n v="1530445908.45"/>
    <m/>
  </r>
  <r>
    <x v="0"/>
    <x v="0"/>
    <s v="PESSOAL E ENCARGOS SOCIAIS"/>
    <x v="2"/>
    <n v="1545021491.1099999"/>
    <n v="1433715516.8"/>
    <n v="1429339803.4000001"/>
    <m/>
  </r>
  <r>
    <x v="0"/>
    <x v="0"/>
    <s v="PESSOAL E ENCARGOS SOCIAIS"/>
    <x v="3"/>
    <n v="1421197786.01"/>
    <n v="1441269098.5599999"/>
    <n v="1422049191.0999999"/>
    <m/>
  </r>
  <r>
    <x v="0"/>
    <x v="0"/>
    <s v="PESSOAL E ENCARGOS SOCIAIS"/>
    <x v="4"/>
    <n v="1419591355.53"/>
    <n v="1453359935.5699999"/>
    <n v="1336760158.05"/>
    <m/>
  </r>
  <r>
    <x v="0"/>
    <x v="0"/>
    <s v="PESSOAL E ENCARGOS SOCIAIS"/>
    <x v="5"/>
    <n v="1460583657.6600001"/>
    <n v="1488226277.8399999"/>
    <n v="1577571313.21"/>
    <m/>
  </r>
  <r>
    <x v="0"/>
    <x v="0"/>
    <s v="PESSOAL E ENCARGOS SOCIAIS"/>
    <x v="6"/>
    <n v="1452457214.8299999"/>
    <n v="1479055716.79"/>
    <n v="1479379565.9300001"/>
    <m/>
  </r>
  <r>
    <x v="0"/>
    <x v="0"/>
    <s v="PESSOAL E ENCARGOS SOCIAIS"/>
    <x v="7"/>
    <n v="1433977981.0799999"/>
    <n v="1467425771.6500001"/>
    <n v="1491202859.3"/>
    <m/>
  </r>
  <r>
    <x v="0"/>
    <x v="0"/>
    <s v="PESSOAL E ENCARGOS SOCIAIS"/>
    <x v="8"/>
    <n v="1433676887.1800001"/>
    <n v="1459135951.74"/>
    <n v="1456208100.1900001"/>
    <m/>
  </r>
  <r>
    <x v="0"/>
    <x v="0"/>
    <s v="PESSOAL E ENCARGOS SOCIAIS"/>
    <x v="9"/>
    <n v="1439651822.1800001"/>
    <n v="1468511406.6900001"/>
    <n v="1490660836.53"/>
    <m/>
  </r>
  <r>
    <x v="0"/>
    <x v="0"/>
    <s v="PESSOAL E ENCARGOS SOCIAIS"/>
    <x v="10"/>
    <n v="1485163090.6500001"/>
    <n v="1521857957.71"/>
    <n v="1506438870.29"/>
    <m/>
  </r>
  <r>
    <x v="0"/>
    <x v="0"/>
    <s v="PESSOAL E ENCARGOS SOCIAIS"/>
    <x v="11"/>
    <n v="1545010470.48"/>
    <n v="1582831272.98"/>
    <n v="1694888774.77"/>
    <m/>
  </r>
  <r>
    <x v="0"/>
    <x v="1"/>
    <s v="JUROS E ENCARGOS DA DÍVIDA"/>
    <x v="0"/>
    <n v="3160444.72"/>
    <n v="3160444.72"/>
    <n v="3160444.72"/>
    <m/>
  </r>
  <r>
    <x v="0"/>
    <x v="1"/>
    <s v="JUROS E ENCARGOS DA DÍVIDA"/>
    <x v="1"/>
    <n v="88591694.150000006"/>
    <n v="3329909.01"/>
    <n v="3329909.01"/>
    <m/>
  </r>
  <r>
    <x v="0"/>
    <x v="1"/>
    <s v="JUROS E ENCARGOS DA DÍVIDA"/>
    <x v="2"/>
    <n v="2909801.6"/>
    <n v="2909801.6"/>
    <n v="2909801.6"/>
    <m/>
  </r>
  <r>
    <x v="0"/>
    <x v="1"/>
    <s v="JUROS E ENCARGOS DA DÍVIDA"/>
    <x v="3"/>
    <n v="13397551.51"/>
    <n v="12597231.029999999"/>
    <n v="12597231.029999999"/>
    <m/>
  </r>
  <r>
    <x v="0"/>
    <x v="1"/>
    <s v="JUROS E ENCARGOS DA DÍVIDA"/>
    <x v="4"/>
    <n v="7490061.9100000001"/>
    <n v="2494111.79"/>
    <n v="2494111.79"/>
    <m/>
  </r>
  <r>
    <x v="0"/>
    <x v="1"/>
    <s v="JUROS E ENCARGOS DA DÍVIDA"/>
    <x v="5"/>
    <m/>
    <n v="2775715.41"/>
    <n v="2775715.41"/>
    <m/>
  </r>
  <r>
    <x v="0"/>
    <x v="1"/>
    <s v="JUROS E ENCARGOS DA DÍVIDA"/>
    <x v="6"/>
    <n v="-55261785.140000001"/>
    <n v="511558.66"/>
    <n v="511558.66"/>
    <m/>
  </r>
  <r>
    <x v="0"/>
    <x v="1"/>
    <s v="JUROS E ENCARGOS DA DÍVIDA"/>
    <x v="7"/>
    <m/>
    <n v="513243.89"/>
    <n v="513243.89"/>
    <m/>
  </r>
  <r>
    <x v="0"/>
    <x v="1"/>
    <s v="JUROS E ENCARGOS DA DÍVIDA"/>
    <x v="8"/>
    <m/>
    <n v="515653.55"/>
    <n v="515653.55"/>
    <m/>
  </r>
  <r>
    <x v="0"/>
    <x v="1"/>
    <s v="JUROS E ENCARGOS DA DÍVIDA"/>
    <x v="9"/>
    <n v="732875.88"/>
    <n v="10654361.4"/>
    <n v="10654361.4"/>
    <m/>
  </r>
  <r>
    <x v="0"/>
    <x v="1"/>
    <s v="JUROS E ENCARGOS DA DÍVIDA"/>
    <x v="10"/>
    <n v="-20101708.350000001"/>
    <n v="523510.73"/>
    <n v="523510.73"/>
    <m/>
  </r>
  <r>
    <x v="0"/>
    <x v="1"/>
    <s v="JUROS E ENCARGOS DA DÍVIDA"/>
    <x v="11"/>
    <n v="1040190594.61"/>
    <n v="1041123989.1"/>
    <n v="526810.14"/>
    <m/>
  </r>
  <r>
    <x v="0"/>
    <x v="2"/>
    <s v="OUTRAS DESPESAS CORRENTES"/>
    <x v="0"/>
    <n v="1278865721.5999999"/>
    <n v="350206856.77999997"/>
    <n v="327281113.56"/>
    <m/>
  </r>
  <r>
    <x v="0"/>
    <x v="2"/>
    <s v="OUTRAS DESPESAS CORRENTES"/>
    <x v="1"/>
    <n v="1964647460.48"/>
    <n v="432864156.27999997"/>
    <n v="398756458.48000002"/>
    <m/>
  </r>
  <r>
    <x v="0"/>
    <x v="2"/>
    <s v="OUTRAS DESPESAS CORRENTES"/>
    <x v="2"/>
    <n v="990354277.49000001"/>
    <n v="710319623.83000004"/>
    <n v="658901119.84000003"/>
    <m/>
  </r>
  <r>
    <x v="0"/>
    <x v="2"/>
    <s v="OUTRAS DESPESAS CORRENTES"/>
    <x v="3"/>
    <n v="444254368.5"/>
    <n v="541621097.20000005"/>
    <n v="560397838.76999998"/>
    <m/>
  </r>
  <r>
    <x v="0"/>
    <x v="2"/>
    <s v="OUTRAS DESPESAS CORRENTES"/>
    <x v="4"/>
    <n v="706061821.27999997"/>
    <n v="692508987.47000003"/>
    <n v="600854125.98000002"/>
    <m/>
  </r>
  <r>
    <x v="0"/>
    <x v="2"/>
    <s v="OUTRAS DESPESAS CORRENTES"/>
    <x v="5"/>
    <n v="424846648.89999998"/>
    <n v="492272937.76999998"/>
    <n v="547166378.23000002"/>
    <m/>
  </r>
  <r>
    <x v="0"/>
    <x v="2"/>
    <s v="OUTRAS DESPESAS CORRENTES"/>
    <x v="6"/>
    <n v="460797914.95999998"/>
    <n v="632837966.98000002"/>
    <n v="600467802.74000001"/>
    <m/>
  </r>
  <r>
    <x v="0"/>
    <x v="2"/>
    <s v="OUTRAS DESPESAS CORRENTES"/>
    <x v="7"/>
    <n v="273651118.74000001"/>
    <n v="599986195.61000001"/>
    <n v="643505146.34000003"/>
    <m/>
  </r>
  <r>
    <x v="0"/>
    <x v="2"/>
    <s v="OUTRAS DESPESAS CORRENTES"/>
    <x v="8"/>
    <n v="366814381.81"/>
    <n v="599661856.71000004"/>
    <n v="603202897.40999997"/>
    <m/>
  </r>
  <r>
    <x v="0"/>
    <x v="2"/>
    <s v="OUTRAS DESPESAS CORRENTES"/>
    <x v="9"/>
    <n v="300597792.43000001"/>
    <n v="674864110.46000004"/>
    <n v="675685522.00999999"/>
    <m/>
  </r>
  <r>
    <x v="0"/>
    <x v="2"/>
    <s v="OUTRAS DESPESAS CORRENTES"/>
    <x v="10"/>
    <n v="379414956.81"/>
    <n v="833119233.38"/>
    <n v="706028031.41999996"/>
    <m/>
  </r>
  <r>
    <x v="0"/>
    <x v="2"/>
    <s v="OUTRAS DESPESAS CORRENTES"/>
    <x v="11"/>
    <n v="335755005.83999997"/>
    <n v="1004595869.09"/>
    <n v="1112541365.27"/>
    <m/>
  </r>
  <r>
    <x v="0"/>
    <x v="3"/>
    <s v="INVESTIMENTOS"/>
    <x v="0"/>
    <n v="8876445.7599999998"/>
    <n v="55101.1"/>
    <m/>
    <m/>
  </r>
  <r>
    <x v="0"/>
    <x v="3"/>
    <s v="INVESTIMENTOS"/>
    <x v="1"/>
    <n v="82431454.859999999"/>
    <n v="3324888.55"/>
    <n v="1183637.19"/>
    <m/>
  </r>
  <r>
    <x v="0"/>
    <x v="3"/>
    <s v="INVESTIMENTOS"/>
    <x v="2"/>
    <n v="63051794.43"/>
    <n v="12813451.32"/>
    <n v="12608676.050000001"/>
    <m/>
  </r>
  <r>
    <x v="0"/>
    <x v="3"/>
    <s v="INVESTIMENTOS"/>
    <x v="3"/>
    <n v="52364796.310000002"/>
    <n v="7228410.4800000004"/>
    <n v="5823063.7999999998"/>
    <m/>
  </r>
  <r>
    <x v="0"/>
    <x v="3"/>
    <s v="INVESTIMENTOS"/>
    <x v="4"/>
    <n v="63787820.049999997"/>
    <n v="28602897.489999998"/>
    <n v="27199987.359999999"/>
    <m/>
  </r>
  <r>
    <x v="0"/>
    <x v="3"/>
    <s v="INVESTIMENTOS"/>
    <x v="5"/>
    <n v="137696147.80000001"/>
    <n v="47563757.259999998"/>
    <n v="28775490.629999999"/>
    <m/>
  </r>
  <r>
    <x v="0"/>
    <x v="3"/>
    <s v="INVESTIMENTOS"/>
    <x v="6"/>
    <n v="142180070.03"/>
    <n v="54723525.009999998"/>
    <n v="24681156.609999999"/>
    <m/>
  </r>
  <r>
    <x v="0"/>
    <x v="3"/>
    <s v="INVESTIMENTOS"/>
    <x v="7"/>
    <n v="134876844.41999999"/>
    <n v="64522595.880000003"/>
    <n v="91986676.239999995"/>
    <m/>
  </r>
  <r>
    <x v="0"/>
    <x v="3"/>
    <s v="INVESTIMENTOS"/>
    <x v="8"/>
    <n v="126578855.90000001"/>
    <n v="91868499.870000005"/>
    <n v="94765072.140000001"/>
    <m/>
  </r>
  <r>
    <x v="0"/>
    <x v="3"/>
    <s v="INVESTIMENTOS"/>
    <x v="9"/>
    <n v="31802968.809999999"/>
    <n v="50865748.119999997"/>
    <n v="46016997.57"/>
    <m/>
  </r>
  <r>
    <x v="0"/>
    <x v="3"/>
    <s v="INVESTIMENTOS"/>
    <x v="10"/>
    <n v="223743269.78999999"/>
    <n v="223214577.28999999"/>
    <n v="78611339.260000005"/>
    <m/>
  </r>
  <r>
    <x v="0"/>
    <x v="3"/>
    <s v="INVESTIMENTOS"/>
    <x v="11"/>
    <n v="-144206614.25999999"/>
    <n v="76034331.909999996"/>
    <n v="233858077.81999999"/>
    <m/>
  </r>
  <r>
    <x v="0"/>
    <x v="4"/>
    <s v="INVERSÕES FINANCEIRAS"/>
    <x v="0"/>
    <n v="50000"/>
    <m/>
    <m/>
    <m/>
  </r>
  <r>
    <x v="0"/>
    <x v="4"/>
    <s v="INVERSÕES FINANCEIRAS"/>
    <x v="1"/>
    <n v="116000"/>
    <n v="90000"/>
    <n v="90000"/>
    <m/>
  </r>
  <r>
    <x v="0"/>
    <x v="4"/>
    <s v="INVERSÕES FINANCEIRAS"/>
    <x v="2"/>
    <n v="800000"/>
    <n v="40000"/>
    <n v="40000"/>
    <m/>
  </r>
  <r>
    <x v="0"/>
    <x v="4"/>
    <s v="INVERSÕES FINANCEIRAS"/>
    <x v="3"/>
    <n v="50000"/>
    <n v="850000"/>
    <n v="850000"/>
    <m/>
  </r>
  <r>
    <x v="0"/>
    <x v="4"/>
    <s v="INVERSÕES FINANCEIRAS"/>
    <x v="5"/>
    <m/>
    <n v="36000"/>
    <n v="36000"/>
    <m/>
  </r>
  <r>
    <x v="0"/>
    <x v="4"/>
    <s v="INVERSÕES FINANCEIRAS"/>
    <x v="6"/>
    <n v="1550748.62"/>
    <m/>
    <m/>
    <m/>
  </r>
  <r>
    <x v="0"/>
    <x v="4"/>
    <s v="INVERSÕES FINANCEIRAS"/>
    <x v="7"/>
    <m/>
    <n v="1100000"/>
    <n v="1088369.43"/>
    <m/>
  </r>
  <r>
    <x v="0"/>
    <x v="4"/>
    <s v="INVERSÕES FINANCEIRAS"/>
    <x v="8"/>
    <n v="50000"/>
    <n v="50000"/>
    <n v="11630.57"/>
    <m/>
  </r>
  <r>
    <x v="0"/>
    <x v="4"/>
    <s v="INVERSÕES FINANCEIRAS"/>
    <x v="9"/>
    <m/>
    <m/>
    <n v="50000"/>
    <m/>
  </r>
  <r>
    <x v="0"/>
    <x v="4"/>
    <s v="INVERSÕES FINANCEIRAS"/>
    <x v="10"/>
    <n v="4669000"/>
    <n v="669000"/>
    <n v="253000"/>
    <m/>
  </r>
  <r>
    <x v="0"/>
    <x v="4"/>
    <s v="INVERSÕES FINANCEIRAS"/>
    <x v="11"/>
    <n v="90959.46"/>
    <n v="4541708.08"/>
    <n v="499959.46"/>
    <m/>
  </r>
  <r>
    <x v="0"/>
    <x v="5"/>
    <s v="AMORTIZAÇÃO DA DÍVIDA"/>
    <x v="0"/>
    <n v="4950621.0199999996"/>
    <n v="4950621.0199999996"/>
    <n v="4950621.0199999996"/>
    <m/>
  </r>
  <r>
    <x v="0"/>
    <x v="5"/>
    <s v="AMORTIZAÇÃO DA DÍVIDA"/>
    <x v="1"/>
    <n v="88342548.879999995"/>
    <n v="4953094.47"/>
    <n v="4953094.47"/>
    <m/>
  </r>
  <r>
    <x v="0"/>
    <x v="5"/>
    <s v="AMORTIZAÇÃO DA DÍVIDA"/>
    <x v="2"/>
    <n v="4959326.21"/>
    <n v="4959326.21"/>
    <n v="4959326.21"/>
    <m/>
  </r>
  <r>
    <x v="0"/>
    <x v="5"/>
    <s v="AMORTIZAÇÃO DA DÍVIDA"/>
    <x v="3"/>
    <n v="6757359.6100000003"/>
    <n v="6757359.6100000003"/>
    <n v="6757359.6100000003"/>
    <m/>
  </r>
  <r>
    <x v="0"/>
    <x v="5"/>
    <s v="AMORTIZAÇÃO DA DÍVIDA"/>
    <x v="4"/>
    <n v="2046478.03"/>
    <n v="4791147.34"/>
    <n v="4791147.34"/>
    <m/>
  </r>
  <r>
    <x v="0"/>
    <x v="5"/>
    <s v="AMORTIZAÇÃO DA DÍVIDA"/>
    <x v="5"/>
    <m/>
    <n v="4787378.45"/>
    <n v="4787378.45"/>
    <m/>
  </r>
  <r>
    <x v="0"/>
    <x v="5"/>
    <s v="AMORTIZAÇÃO DA DÍVIDA"/>
    <x v="6"/>
    <n v="-41389454.409999996"/>
    <n v="577511.97"/>
    <n v="577511.97"/>
    <m/>
  </r>
  <r>
    <x v="0"/>
    <x v="5"/>
    <s v="AMORTIZAÇÃO DA DÍVIDA"/>
    <x v="7"/>
    <m/>
    <n v="361834.79"/>
    <n v="361834.79"/>
    <m/>
  </r>
  <r>
    <x v="0"/>
    <x v="5"/>
    <s v="AMORTIZAÇÃO DA DÍVIDA"/>
    <x v="8"/>
    <n v="1100000"/>
    <n v="358972.05"/>
    <n v="358972.05"/>
    <m/>
  </r>
  <r>
    <x v="0"/>
    <x v="5"/>
    <s v="AMORTIZAÇÃO DA DÍVIDA"/>
    <x v="9"/>
    <n v="12257195.65"/>
    <n v="14705750.619999999"/>
    <n v="14705750.619999999"/>
    <m/>
  </r>
  <r>
    <x v="0"/>
    <x v="5"/>
    <s v="AMORTIZAÇÃO DA DÍVIDA"/>
    <x v="10"/>
    <n v="-30562577.41"/>
    <n v="780877.89"/>
    <n v="780877.89"/>
    <m/>
  </r>
  <r>
    <x v="0"/>
    <x v="5"/>
    <s v="AMORTIZAÇÃO DA DÍVIDA"/>
    <x v="11"/>
    <n v="1127022967.3299999"/>
    <n v="1127500590.49"/>
    <n v="156645.13"/>
    <m/>
  </r>
  <r>
    <x v="1"/>
    <x v="0"/>
    <s v="PESSOAL E ENCARGOS SOCIAIS"/>
    <x v="12"/>
    <n v="1506364884.5699999"/>
    <n v="1501316781.9200001"/>
    <n v="1401989197.8099999"/>
    <m/>
  </r>
  <r>
    <x v="1"/>
    <x v="0"/>
    <s v="PESSOAL E ENCARGOS SOCIAIS"/>
    <x v="13"/>
    <n v="1532491752.97"/>
    <n v="1527492464.23"/>
    <n v="1541325912.8499999"/>
    <m/>
  </r>
  <r>
    <x v="1"/>
    <x v="0"/>
    <s v="PESSOAL E ENCARGOS SOCIAIS"/>
    <x v="14"/>
    <n v="1654771019.51"/>
    <n v="1510937753.3800001"/>
    <n v="1503957321.47"/>
    <m/>
  </r>
  <r>
    <x v="1"/>
    <x v="0"/>
    <s v="PESSOAL E ENCARGOS SOCIAIS"/>
    <x v="15"/>
    <n v="1601399931.0899999"/>
    <n v="1488097866.1700001"/>
    <n v="1491986633.79"/>
    <m/>
  </r>
  <r>
    <x v="1"/>
    <x v="0"/>
    <s v="PESSOAL E ENCARGOS SOCIAIS"/>
    <x v="16"/>
    <n v="1468473578.0599999"/>
    <n v="1506920560.47"/>
    <n v="1501622055.1400001"/>
    <m/>
  </r>
  <r>
    <x v="1"/>
    <x v="0"/>
    <s v="PESSOAL E ENCARGOS SOCIAIS"/>
    <x v="17"/>
    <n v="1542022629.24"/>
    <n v="1569721620.8299999"/>
    <n v="1574066772.1300001"/>
    <m/>
  </r>
  <r>
    <x v="1"/>
    <x v="0"/>
    <s v="PESSOAL E ENCARGOS SOCIAIS"/>
    <x v="18"/>
    <n v="1505204731.72"/>
    <n v="1539382256.0999999"/>
    <n v="1477943275.22"/>
    <m/>
  </r>
  <r>
    <x v="1"/>
    <x v="0"/>
    <s v="PESSOAL E ENCARGOS SOCIAIS"/>
    <x v="19"/>
    <n v="1483358100.4200001"/>
    <n v="1512076672.6099999"/>
    <n v="1564469445.8800001"/>
    <m/>
  </r>
  <r>
    <x v="1"/>
    <x v="0"/>
    <s v="PESSOAL E ENCARGOS SOCIAIS"/>
    <x v="20"/>
    <n v="1509045945.6800001"/>
    <n v="1531295874.55"/>
    <n v="1537392823.3599999"/>
    <m/>
  </r>
  <r>
    <x v="1"/>
    <x v="0"/>
    <s v="PESSOAL E ENCARGOS SOCIAIS"/>
    <x v="21"/>
    <n v="1561227868.1099999"/>
    <n v="1587921032.96"/>
    <n v="1580945805.6500001"/>
    <m/>
  </r>
  <r>
    <x v="1"/>
    <x v="0"/>
    <s v="PESSOAL E ENCARGOS SOCIAIS"/>
    <x v="22"/>
    <n v="1576569844.2"/>
    <n v="1621339654.8900001"/>
    <n v="1620282703.6199999"/>
    <m/>
  </r>
  <r>
    <x v="1"/>
    <x v="0"/>
    <s v="PESSOAL E ENCARGOS SOCIAIS"/>
    <x v="23"/>
    <n v="1830119911.23"/>
    <n v="1867761463.8199999"/>
    <n v="1967029078.1900001"/>
    <m/>
  </r>
  <r>
    <x v="1"/>
    <x v="1"/>
    <s v="JUROS E ENCARGOS DA DÍVIDA"/>
    <x v="12"/>
    <n v="29943656"/>
    <n v="2028188.51"/>
    <n v="2028188.51"/>
    <m/>
  </r>
  <r>
    <x v="1"/>
    <x v="1"/>
    <s v="JUROS E ENCARGOS DA DÍVIDA"/>
    <x v="13"/>
    <n v="34151599.719999999"/>
    <n v="36409246.549999997"/>
    <n v="36409246.549999997"/>
    <m/>
  </r>
  <r>
    <x v="1"/>
    <x v="1"/>
    <s v="JUROS E ENCARGOS DA DÍVIDA"/>
    <x v="14"/>
    <n v="-19087862.84"/>
    <n v="2391292.83"/>
    <n v="-31860611.829999998"/>
    <m/>
  </r>
  <r>
    <x v="1"/>
    <x v="1"/>
    <s v="JUROS E ENCARGOS DA DÍVIDA"/>
    <x v="15"/>
    <n v="-17994599.719999999"/>
    <n v="-31501343.690000001"/>
    <n v="2750560.97"/>
    <m/>
  </r>
  <r>
    <x v="1"/>
    <x v="1"/>
    <s v="JUROS E ENCARGOS DA DÍVIDA"/>
    <x v="16"/>
    <m/>
    <n v="2609161.9500000002"/>
    <n v="2609161.9500000002"/>
    <m/>
  </r>
  <r>
    <x v="1"/>
    <x v="1"/>
    <s v="JUROS E ENCARGOS DA DÍVIDA"/>
    <x v="17"/>
    <m/>
    <n v="2870599.46"/>
    <n v="2870599.46"/>
    <m/>
  </r>
  <r>
    <x v="1"/>
    <x v="1"/>
    <s v="JUROS E ENCARGOS DA DÍVIDA"/>
    <x v="18"/>
    <m/>
    <n v="2888650.87"/>
    <n v="2888650.87"/>
    <m/>
  </r>
  <r>
    <x v="1"/>
    <x v="1"/>
    <s v="JUROS E ENCARGOS DA DÍVIDA"/>
    <x v="19"/>
    <n v="60000"/>
    <n v="2961585.61"/>
    <n v="2961585.61"/>
    <m/>
  </r>
  <r>
    <x v="1"/>
    <x v="1"/>
    <s v="JUROS E ENCARGOS DA DÍVIDA"/>
    <x v="20"/>
    <n v="38250000"/>
    <n v="3422667.86"/>
    <n v="3422667.86"/>
    <m/>
  </r>
  <r>
    <x v="1"/>
    <x v="1"/>
    <s v="JUROS E ENCARGOS DA DÍVIDA"/>
    <x v="21"/>
    <n v="8193153.9900000002"/>
    <n v="27996669.32"/>
    <n v="27994669.32"/>
    <m/>
  </r>
  <r>
    <x v="1"/>
    <x v="1"/>
    <s v="JUROS E ENCARGOS DA DÍVIDA"/>
    <x v="22"/>
    <n v="10252.49"/>
    <n v="3705652.22"/>
    <n v="3611746.02"/>
    <m/>
  </r>
  <r>
    <x v="1"/>
    <x v="1"/>
    <s v="JUROS E ENCARGOS DA DÍVIDA"/>
    <x v="23"/>
    <n v="-1509297.51"/>
    <n v="16234530.640000001"/>
    <n v="16330436.84"/>
    <m/>
  </r>
  <r>
    <x v="1"/>
    <x v="2"/>
    <s v="OUTRAS DESPESAS CORRENTES"/>
    <x v="12"/>
    <n v="644775481.21000004"/>
    <n v="426311926.97000003"/>
    <n v="422674375.60000002"/>
    <m/>
  </r>
  <r>
    <x v="1"/>
    <x v="2"/>
    <s v="OUTRAS DESPESAS CORRENTES"/>
    <x v="13"/>
    <n v="2754312887.8499999"/>
    <n v="951972286.13"/>
    <n v="880860553.24000001"/>
    <m/>
  </r>
  <r>
    <x v="1"/>
    <x v="2"/>
    <s v="OUTRAS DESPESAS CORRENTES"/>
    <x v="14"/>
    <n v="1636928189.5999999"/>
    <n v="646510447.24000001"/>
    <n v="644357536.96000004"/>
    <m/>
  </r>
  <r>
    <x v="1"/>
    <x v="2"/>
    <s v="OUTRAS DESPESAS CORRENTES"/>
    <x v="15"/>
    <n v="723966457.04999995"/>
    <n v="697472171.63999999"/>
    <n v="673194349.47000003"/>
    <m/>
  </r>
  <r>
    <x v="1"/>
    <x v="2"/>
    <s v="OUTRAS DESPESAS CORRENTES"/>
    <x v="16"/>
    <n v="424653761.74000001"/>
    <n v="698902992.45000005"/>
    <n v="669200202.58000004"/>
    <m/>
  </r>
  <r>
    <x v="1"/>
    <x v="2"/>
    <s v="OUTRAS DESPESAS CORRENTES"/>
    <x v="17"/>
    <n v="532406529.76999998"/>
    <n v="654859043.49000001"/>
    <n v="695162025.52999997"/>
    <m/>
  </r>
  <r>
    <x v="1"/>
    <x v="2"/>
    <s v="OUTRAS DESPESAS CORRENTES"/>
    <x v="18"/>
    <n v="739130994.66000104"/>
    <n v="687437688.75"/>
    <n v="681383286.53999996"/>
    <m/>
  </r>
  <r>
    <x v="1"/>
    <x v="2"/>
    <s v="OUTRAS DESPESAS CORRENTES"/>
    <x v="19"/>
    <n v="598719948.24000001"/>
    <n v="751446565"/>
    <n v="633929816.10000002"/>
    <m/>
  </r>
  <r>
    <x v="1"/>
    <x v="2"/>
    <s v="OUTRAS DESPESAS CORRENTES"/>
    <x v="20"/>
    <n v="663650771.63000095"/>
    <n v="797860487.16999996"/>
    <n v="880751313.16999996"/>
    <m/>
  </r>
  <r>
    <x v="1"/>
    <x v="2"/>
    <s v="OUTRAS DESPESAS CORRENTES"/>
    <x v="21"/>
    <n v="290138760.50999999"/>
    <n v="908893835.30999994"/>
    <n v="823976276.26999998"/>
    <m/>
  </r>
  <r>
    <x v="1"/>
    <x v="2"/>
    <s v="OUTRAS DESPESAS CORRENTES"/>
    <x v="22"/>
    <n v="551274673.30999994"/>
    <n v="1038764498.95"/>
    <n v="1095868684.5799999"/>
    <m/>
  </r>
  <r>
    <x v="1"/>
    <x v="2"/>
    <s v="OUTRAS DESPESAS CORRENTES"/>
    <x v="23"/>
    <n v="789863189.88999999"/>
    <n v="1046992460.37"/>
    <n v="1132357162.01"/>
    <m/>
  </r>
  <r>
    <x v="1"/>
    <x v="3"/>
    <s v="INVESTIMENTOS"/>
    <x v="12"/>
    <n v="2733871.43"/>
    <n v="691801.43"/>
    <n v="691801.43"/>
    <m/>
  </r>
  <r>
    <x v="1"/>
    <x v="3"/>
    <s v="INVESTIMENTOS"/>
    <x v="13"/>
    <n v="132149177.55"/>
    <n v="20847341.609999999"/>
    <n v="7444958.5499999998"/>
    <m/>
  </r>
  <r>
    <x v="1"/>
    <x v="3"/>
    <s v="INVESTIMENTOS"/>
    <x v="14"/>
    <n v="463189695.31"/>
    <n v="38199423.560000002"/>
    <n v="41443369.219999999"/>
    <m/>
  </r>
  <r>
    <x v="1"/>
    <x v="3"/>
    <s v="INVESTIMENTOS"/>
    <x v="15"/>
    <n v="94515424.310000002"/>
    <n v="48308983.789999999"/>
    <n v="39896269.039999999"/>
    <m/>
  </r>
  <r>
    <x v="1"/>
    <x v="3"/>
    <s v="INVESTIMENTOS"/>
    <x v="16"/>
    <n v="362180915.56"/>
    <n v="48736558.960000001"/>
    <n v="42499722.210000001"/>
    <m/>
  </r>
  <r>
    <x v="1"/>
    <x v="3"/>
    <s v="INVESTIMENTOS"/>
    <x v="17"/>
    <n v="196135274.66"/>
    <n v="77673300.730000004"/>
    <n v="71073022.030000001"/>
    <m/>
  </r>
  <r>
    <x v="1"/>
    <x v="3"/>
    <s v="INVESTIMENTOS"/>
    <x v="18"/>
    <n v="262096248.88999999"/>
    <n v="254057183.80000001"/>
    <n v="215037541.83000001"/>
    <m/>
  </r>
  <r>
    <x v="1"/>
    <x v="3"/>
    <s v="INVESTIMENTOS"/>
    <x v="19"/>
    <n v="435470068.04000002"/>
    <n v="319712926.89999998"/>
    <n v="231250833.11000001"/>
    <m/>
  </r>
  <r>
    <x v="1"/>
    <x v="3"/>
    <s v="INVESTIMENTOS"/>
    <x v="20"/>
    <n v="232361034.21000001"/>
    <n v="210196720.59999999"/>
    <n v="266551690.36000001"/>
    <m/>
  </r>
  <r>
    <x v="1"/>
    <x v="3"/>
    <s v="INVESTIMENTOS"/>
    <x v="21"/>
    <n v="381631648.30000001"/>
    <n v="340729280.48000002"/>
    <n v="243323018.41"/>
    <m/>
  </r>
  <r>
    <x v="1"/>
    <x v="3"/>
    <s v="INVESTIMENTOS"/>
    <x v="22"/>
    <n v="340459112.95999998"/>
    <n v="195116852.91"/>
    <n v="333574011.41000003"/>
    <m/>
  </r>
  <r>
    <x v="1"/>
    <x v="3"/>
    <s v="INVESTIMENTOS"/>
    <x v="23"/>
    <n v="1683911142.6500001"/>
    <n v="770440989.95000005"/>
    <n v="730111859.90999997"/>
    <m/>
  </r>
  <r>
    <x v="1"/>
    <x v="4"/>
    <s v="INVERSÕES FINANCEIRAS"/>
    <x v="12"/>
    <n v="95959.46"/>
    <n v="95959.46"/>
    <n v="95959.46"/>
    <m/>
  </r>
  <r>
    <x v="1"/>
    <x v="4"/>
    <s v="INVERSÕES FINANCEIRAS"/>
    <x v="13"/>
    <n v="779045.2"/>
    <n v="95959.46"/>
    <n v="95959.46"/>
    <m/>
  </r>
  <r>
    <x v="1"/>
    <x v="4"/>
    <s v="INVERSÕES FINANCEIRAS"/>
    <x v="14"/>
    <n v="46747"/>
    <n v="537913.81999999995"/>
    <n v="142706.46"/>
    <m/>
  </r>
  <r>
    <x v="1"/>
    <x v="4"/>
    <s v="INVERSÕES FINANCEIRAS"/>
    <x v="15"/>
    <n v="1525708.97"/>
    <n v="1621668.43"/>
    <n v="95959.46"/>
    <m/>
  </r>
  <r>
    <x v="1"/>
    <x v="4"/>
    <s v="INVERSÕES FINANCEIRAS"/>
    <x v="16"/>
    <n v="-1520708.97"/>
    <n v="-1424749.51"/>
    <n v="100959.46"/>
    <m/>
  </r>
  <r>
    <x v="1"/>
    <x v="4"/>
    <s v="INVERSÕES FINANCEIRAS"/>
    <x v="17"/>
    <n v="1325061.6599999999"/>
    <n v="1325061.6599999999"/>
    <n v="1325061.6599999999"/>
    <m/>
  </r>
  <r>
    <x v="1"/>
    <x v="4"/>
    <s v="INVERSÕES FINANCEIRAS"/>
    <x v="18"/>
    <n v="18596752.530000001"/>
    <n v="10869098.01"/>
    <n v="10857098.01"/>
    <m/>
  </r>
  <r>
    <x v="1"/>
    <x v="4"/>
    <s v="INVERSÕES FINANCEIRAS"/>
    <x v="19"/>
    <m/>
    <n v="1535134.3"/>
    <n v="1535134.3"/>
    <m/>
  </r>
  <r>
    <x v="1"/>
    <x v="4"/>
    <s v="INVERSÕES FINANCEIRAS"/>
    <x v="20"/>
    <m/>
    <n v="1538834.64"/>
    <n v="1550834.64"/>
    <m/>
  </r>
  <r>
    <x v="1"/>
    <x v="4"/>
    <s v="INVERSÕES FINANCEIRAS"/>
    <x v="21"/>
    <n v="50000"/>
    <n v="1592621.02"/>
    <n v="1592621.02"/>
    <m/>
  </r>
  <r>
    <x v="1"/>
    <x v="4"/>
    <s v="INVERSÕES FINANCEIRAS"/>
    <x v="22"/>
    <n v="31445065.059999999"/>
    <n v="1596837.68"/>
    <n v="1546837.68"/>
    <m/>
  </r>
  <r>
    <x v="1"/>
    <x v="4"/>
    <s v="INVERSÕES FINANCEIRAS"/>
    <x v="23"/>
    <n v="131737004.69"/>
    <n v="151195674.75"/>
    <n v="151245674.75"/>
    <m/>
  </r>
  <r>
    <x v="1"/>
    <x v="5"/>
    <s v="AMORTIZAÇÃO DA DÍVIDA"/>
    <x v="12"/>
    <n v="53971011"/>
    <n v="4473198.43"/>
    <n v="4473198.43"/>
    <m/>
  </r>
  <r>
    <x v="1"/>
    <x v="5"/>
    <s v="AMORTIZAÇÃO DA DÍVIDA"/>
    <x v="13"/>
    <n v="98659706.709999993"/>
    <n v="103133778.81999999"/>
    <n v="103133778.81999999"/>
    <m/>
  </r>
  <r>
    <x v="1"/>
    <x v="5"/>
    <s v="AMORTIZAÇÃO DA DÍVIDA"/>
    <x v="14"/>
    <n v="-40391586.640000001"/>
    <n v="4632153.82"/>
    <n v="-94027552.890000001"/>
    <m/>
  </r>
  <r>
    <x v="1"/>
    <x v="5"/>
    <s v="AMORTIZAÇÃO DA DÍVIDA"/>
    <x v="15"/>
    <n v="-53031706.710000001"/>
    <n v="-91948143.569999993"/>
    <n v="6711563.1399999997"/>
    <m/>
  </r>
  <r>
    <x v="1"/>
    <x v="5"/>
    <s v="AMORTIZAÇÃO DA DÍVIDA"/>
    <x v="16"/>
    <m/>
    <n v="4634443.54"/>
    <n v="4634443.54"/>
    <m/>
  </r>
  <r>
    <x v="1"/>
    <x v="5"/>
    <s v="AMORTIZAÇÃO DA DÍVIDA"/>
    <x v="17"/>
    <m/>
    <n v="4635677.58"/>
    <n v="4635677.58"/>
    <m/>
  </r>
  <r>
    <x v="1"/>
    <x v="5"/>
    <s v="AMORTIZAÇÃO DA DÍVIDA"/>
    <x v="18"/>
    <m/>
    <n v="4636966.82"/>
    <n v="4636966.82"/>
    <m/>
  </r>
  <r>
    <x v="1"/>
    <x v="5"/>
    <s v="AMORTIZAÇÃO DA DÍVIDA"/>
    <x v="19"/>
    <n v="-1745525.78"/>
    <n v="4638324.01"/>
    <n v="4638324.01"/>
    <m/>
  </r>
  <r>
    <x v="1"/>
    <x v="5"/>
    <s v="AMORTIZAÇÃO DA DÍVIDA"/>
    <x v="20"/>
    <n v="17000000"/>
    <n v="4639774.5599999996"/>
    <n v="4639774.5599999996"/>
    <m/>
  </r>
  <r>
    <x v="1"/>
    <x v="5"/>
    <s v="AMORTIZAÇÃO DA DÍVIDA"/>
    <x v="21"/>
    <n v="2068175.77"/>
    <n v="17204127.18"/>
    <n v="17204127.18"/>
    <m/>
  </r>
  <r>
    <x v="1"/>
    <x v="5"/>
    <s v="AMORTIZAÇÃO DA DÍVIDA"/>
    <x v="22"/>
    <m/>
    <n v="4638654.34"/>
    <n v="4638654.34"/>
    <m/>
  </r>
  <r>
    <x v="1"/>
    <x v="5"/>
    <s v="AMORTIZAÇÃO DA DÍVIDA"/>
    <x v="23"/>
    <n v="-1282567.58"/>
    <n v="9928551.2400000002"/>
    <n v="9928551.2400000002"/>
    <m/>
  </r>
  <r>
    <x v="2"/>
    <x v="0"/>
    <s v="PESSOAL E ENCARGOS SOCIAIS"/>
    <x v="24"/>
    <n v="6372948689.9099998"/>
    <n v="1552166876.99"/>
    <n v="1489114770.6300001"/>
    <m/>
  </r>
  <r>
    <x v="2"/>
    <x v="0"/>
    <s v="PESSOAL E ENCARGOS SOCIAIS"/>
    <x v="25"/>
    <n v="1920642618.52"/>
    <n v="1525999582.5599999"/>
    <n v="1558042657.29"/>
    <m/>
  </r>
  <r>
    <x v="2"/>
    <x v="0"/>
    <s v="PESSOAL E ENCARGOS SOCIAIS"/>
    <x v="26"/>
    <n v="1183879410.21"/>
    <n v="1676408065.73"/>
    <n v="1667223465.1900001"/>
    <m/>
  </r>
  <r>
    <x v="2"/>
    <x v="0"/>
    <s v="PESSOAL E ENCARGOS SOCIAIS"/>
    <x v="27"/>
    <n v="1200244096.22"/>
    <n v="1669155536.8"/>
    <n v="1667922813.51"/>
    <m/>
  </r>
  <r>
    <x v="2"/>
    <x v="0"/>
    <s v="PESSOAL E ENCARGOS SOCIAIS"/>
    <x v="28"/>
    <n v="1148529504.9000001"/>
    <n v="1680933671.52"/>
    <n v="1678563505.75"/>
    <m/>
  </r>
  <r>
    <x v="2"/>
    <x v="0"/>
    <s v="PESSOAL E ENCARGOS SOCIAIS"/>
    <x v="29"/>
    <n v="1287171343.5799999"/>
    <n v="1767598435.98"/>
    <n v="1759957598.74"/>
    <m/>
  </r>
  <r>
    <x v="2"/>
    <x v="0"/>
    <s v="PESSOAL E ENCARGOS SOCIAIS"/>
    <x v="30"/>
    <n v="1174563898.78"/>
    <n v="1717297295.1400001"/>
    <n v="1719150535.48"/>
    <m/>
  </r>
  <r>
    <x v="2"/>
    <x v="0"/>
    <s v="PESSOAL E ENCARGOS SOCIAIS"/>
    <x v="31"/>
    <n v="1165176243.23"/>
    <n v="1739018918.9100001"/>
    <n v="1740530766.23"/>
    <m/>
  </r>
  <r>
    <x v="2"/>
    <x v="0"/>
    <s v="PESSOAL E ENCARGOS SOCIAIS"/>
    <x v="32"/>
    <n v="1224900098.3900001"/>
    <n v="1727079250.52"/>
    <n v="1726653621.6800001"/>
    <m/>
  </r>
  <r>
    <x v="2"/>
    <x v="0"/>
    <s v="PESSOAL E ENCARGOS SOCIAIS"/>
    <x v="33"/>
    <n v="1211621886.3499999"/>
    <n v="1732204602.72"/>
    <n v="1709459186.3199999"/>
    <m/>
  </r>
  <r>
    <x v="2"/>
    <x v="0"/>
    <s v="PESSOAL E ENCARGOS SOCIAIS"/>
    <x v="34"/>
    <n v="1318083901.55"/>
    <n v="1804252280.8"/>
    <n v="1806217524.1800001"/>
    <m/>
  </r>
  <r>
    <x v="2"/>
    <x v="0"/>
    <s v="PESSOAL E ENCARGOS SOCIAIS"/>
    <x v="35"/>
    <n v="1825947078.53"/>
    <n v="2441202547.4299998"/>
    <n v="2500731788.6399999"/>
    <m/>
  </r>
  <r>
    <x v="2"/>
    <x v="1"/>
    <s v="JUROS E ENCARGOS DA DÍVIDA"/>
    <x v="24"/>
    <n v="31268300"/>
    <n v="4554067.96"/>
    <n v="4554067.96"/>
    <m/>
  </r>
  <r>
    <x v="2"/>
    <x v="1"/>
    <s v="JUROS E ENCARGOS DA DÍVIDA"/>
    <x v="25"/>
    <n v="186547966.41"/>
    <n v="4854723.59"/>
    <n v="4854723.59"/>
    <m/>
  </r>
  <r>
    <x v="2"/>
    <x v="1"/>
    <s v="JUROS E ENCARGOS DA DÍVIDA"/>
    <x v="26"/>
    <m/>
    <n v="38110535.07"/>
    <n v="38110535.07"/>
    <m/>
  </r>
  <r>
    <x v="2"/>
    <x v="1"/>
    <s v="JUROS E ENCARGOS DA DÍVIDA"/>
    <x v="27"/>
    <m/>
    <n v="4962222.0599999996"/>
    <n v="4962222.0599999996"/>
    <m/>
  </r>
  <r>
    <x v="2"/>
    <x v="1"/>
    <s v="JUROS E ENCARGOS DA DÍVIDA"/>
    <x v="28"/>
    <n v="-168166.41"/>
    <n v="22819603.84"/>
    <n v="22819603.84"/>
    <m/>
  </r>
  <r>
    <x v="2"/>
    <x v="1"/>
    <s v="JUROS E ENCARGOS DA DÍVIDA"/>
    <x v="29"/>
    <n v="2000000"/>
    <n v="23391704.739999998"/>
    <n v="23391704.739999998"/>
    <m/>
  </r>
  <r>
    <x v="2"/>
    <x v="1"/>
    <s v="JUROS E ENCARGOS DA DÍVIDA"/>
    <x v="30"/>
    <n v="24000000"/>
    <n v="23941669.850000001"/>
    <n v="23941669.850000001"/>
    <m/>
  </r>
  <r>
    <x v="2"/>
    <x v="1"/>
    <s v="JUROS E ENCARGOS DA DÍVIDA"/>
    <x v="31"/>
    <m/>
    <n v="25158161.670000002"/>
    <n v="25158161.670000002"/>
    <m/>
  </r>
  <r>
    <x v="2"/>
    <x v="1"/>
    <s v="JUROS E ENCARGOS DA DÍVIDA"/>
    <x v="32"/>
    <n v="1100000"/>
    <n v="25453827.579999998"/>
    <n v="25453827.579999998"/>
    <m/>
  </r>
  <r>
    <x v="2"/>
    <x v="1"/>
    <s v="JUROS E ENCARGOS DA DÍVIDA"/>
    <x v="33"/>
    <n v="119770081.34"/>
    <n v="130360563.45999999"/>
    <n v="130260153.87"/>
    <m/>
  </r>
  <r>
    <x v="2"/>
    <x v="1"/>
    <s v="JUROS E ENCARGOS DA DÍVIDA"/>
    <x v="34"/>
    <n v="10805199.08"/>
    <n v="26885455.34"/>
    <n v="26884864.350000001"/>
    <m/>
  </r>
  <r>
    <x v="2"/>
    <x v="1"/>
    <s v="JUROS E ENCARGOS DA DÍVIDA"/>
    <x v="35"/>
    <n v="-17189327.309999999"/>
    <n v="27641517.949999999"/>
    <n v="27742518.530000001"/>
    <m/>
  </r>
  <r>
    <x v="2"/>
    <x v="2"/>
    <s v="OUTRAS DESPESAS CORRENTES"/>
    <x v="24"/>
    <n v="4229866244.5"/>
    <n v="842250762.45000005"/>
    <n v="806983820.09000003"/>
    <m/>
  </r>
  <r>
    <x v="2"/>
    <x v="2"/>
    <s v="OUTRAS DESPESAS CORRENTES"/>
    <x v="25"/>
    <n v="3034077043.04"/>
    <n v="690509698.37"/>
    <n v="643374096.01999998"/>
    <m/>
  </r>
  <r>
    <x v="2"/>
    <x v="2"/>
    <s v="OUTRAS DESPESAS CORRENTES"/>
    <x v="26"/>
    <n v="946962011.56000102"/>
    <n v="838736346.63"/>
    <n v="798816039.54999995"/>
    <m/>
  </r>
  <r>
    <x v="2"/>
    <x v="2"/>
    <s v="OUTRAS DESPESAS CORRENTES"/>
    <x v="27"/>
    <n v="304368392.89999998"/>
    <n v="965076802.73000002"/>
    <n v="917084049.27999997"/>
    <m/>
  </r>
  <r>
    <x v="2"/>
    <x v="2"/>
    <s v="OUTRAS DESPESAS CORRENTES"/>
    <x v="28"/>
    <n v="926226801.01000094"/>
    <n v="914069727.74000001"/>
    <n v="988319476.65999997"/>
    <m/>
  </r>
  <r>
    <x v="2"/>
    <x v="2"/>
    <s v="OUTRAS DESPESAS CORRENTES"/>
    <x v="29"/>
    <n v="482799031.63999897"/>
    <n v="1131730361.9400001"/>
    <n v="1029962416.0700001"/>
    <m/>
  </r>
  <r>
    <x v="2"/>
    <x v="2"/>
    <s v="OUTRAS DESPESAS CORRENTES"/>
    <x v="30"/>
    <n v="390225379.95999998"/>
    <n v="813484680.90999997"/>
    <n v="853911192.5"/>
    <m/>
  </r>
  <r>
    <x v="2"/>
    <x v="2"/>
    <s v="OUTRAS DESPESAS CORRENTES"/>
    <x v="31"/>
    <n v="617022972.84000003"/>
    <n v="1201495776.0599999"/>
    <n v="1260972576.6800001"/>
    <m/>
  </r>
  <r>
    <x v="2"/>
    <x v="2"/>
    <s v="OUTRAS DESPESAS CORRENTES"/>
    <x v="32"/>
    <n v="234272743.21000001"/>
    <n v="1030730118.35"/>
    <n v="925834273.76999998"/>
    <m/>
  </r>
  <r>
    <x v="2"/>
    <x v="2"/>
    <s v="OUTRAS DESPESAS CORRENTES"/>
    <x v="33"/>
    <n v="621574167.51999998"/>
    <n v="702530381.22000003"/>
    <n v="823860592.44000006"/>
    <m/>
  </r>
  <r>
    <x v="2"/>
    <x v="2"/>
    <s v="OUTRAS DESPESAS CORRENTES"/>
    <x v="34"/>
    <n v="327198163.26999998"/>
    <n v="1118109670.9400001"/>
    <n v="983384223.45000005"/>
    <m/>
  </r>
  <r>
    <x v="2"/>
    <x v="2"/>
    <s v="OUTRAS DESPESAS CORRENTES"/>
    <x v="35"/>
    <n v="22832866.440000899"/>
    <n v="1309133264.55"/>
    <n v="1470135255.9000001"/>
    <m/>
  </r>
  <r>
    <x v="2"/>
    <x v="3"/>
    <s v="INVESTIMENTOS"/>
    <x v="24"/>
    <n v="147824209.13"/>
    <n v="6675396.96"/>
    <n v="4385133.42"/>
    <m/>
  </r>
  <r>
    <x v="2"/>
    <x v="3"/>
    <s v="INVESTIMENTOS"/>
    <x v="25"/>
    <n v="210968303.06999999"/>
    <n v="47873581.57"/>
    <n v="40446617.359999999"/>
    <m/>
  </r>
  <r>
    <x v="2"/>
    <x v="3"/>
    <s v="INVESTIMENTOS"/>
    <x v="26"/>
    <n v="445594934.37"/>
    <n v="59933886.460000001"/>
    <n v="37179271.060000002"/>
    <m/>
  </r>
  <r>
    <x v="2"/>
    <x v="3"/>
    <s v="INVESTIMENTOS"/>
    <x v="27"/>
    <n v="320277169.25999999"/>
    <n v="67851088.519999996"/>
    <n v="59040746.039999999"/>
    <m/>
  </r>
  <r>
    <x v="2"/>
    <x v="3"/>
    <s v="INVESTIMENTOS"/>
    <x v="28"/>
    <n v="427006194.97000003"/>
    <n v="110796674.29000001"/>
    <n v="101134458.13"/>
    <m/>
  </r>
  <r>
    <x v="2"/>
    <x v="3"/>
    <s v="INVESTIMENTOS"/>
    <x v="29"/>
    <n v="166350172.37"/>
    <n v="255510232.80000001"/>
    <n v="236927624.59"/>
    <m/>
  </r>
  <r>
    <x v="2"/>
    <x v="3"/>
    <s v="INVESTIMENTOS"/>
    <x v="30"/>
    <n v="208920461.18000001"/>
    <n v="95105958.609999999"/>
    <n v="123820726.97"/>
    <m/>
  </r>
  <r>
    <x v="2"/>
    <x v="3"/>
    <s v="INVESTIMENTOS"/>
    <x v="31"/>
    <n v="77741585.559999898"/>
    <n v="170060770.41"/>
    <n v="162454761.97999999"/>
    <m/>
  </r>
  <r>
    <x v="2"/>
    <x v="3"/>
    <s v="INVESTIMENTOS"/>
    <x v="32"/>
    <n v="72780780.019999996"/>
    <n v="170998277.96000001"/>
    <n v="168212499.81999999"/>
    <m/>
  </r>
  <r>
    <x v="2"/>
    <x v="3"/>
    <s v="INVESTIMENTOS"/>
    <x v="33"/>
    <n v="136116992.97"/>
    <n v="155591677.06"/>
    <n v="127659644.92"/>
    <m/>
  </r>
  <r>
    <x v="2"/>
    <x v="3"/>
    <s v="INVESTIMENTOS"/>
    <x v="34"/>
    <n v="-93249328.25"/>
    <n v="212786990.44999999"/>
    <n v="175756002.59999999"/>
    <m/>
  </r>
  <r>
    <x v="2"/>
    <x v="3"/>
    <s v="INVESTIMENTOS"/>
    <x v="35"/>
    <n v="488426975.68000001"/>
    <n v="322678000.18000001"/>
    <n v="378796078.44999999"/>
    <m/>
  </r>
  <r>
    <x v="2"/>
    <x v="4"/>
    <s v="INVERSÕES FINANCEIRAS"/>
    <x v="24"/>
    <n v="1558541.04"/>
    <n v="1558541.04"/>
    <n v="1558541.04"/>
    <m/>
  </r>
  <r>
    <x v="2"/>
    <x v="4"/>
    <s v="INVERSÕES FINANCEIRAS"/>
    <x v="25"/>
    <n v="1564822.98"/>
    <n v="1564822.98"/>
    <n v="1564822.98"/>
    <m/>
  </r>
  <r>
    <x v="2"/>
    <x v="4"/>
    <s v="INVERSÕES FINANCEIRAS"/>
    <x v="26"/>
    <n v="1571363.1"/>
    <n v="1571363.1"/>
    <n v="1571363.1"/>
    <m/>
  </r>
  <r>
    <x v="2"/>
    <x v="4"/>
    <s v="INVERSÕES FINANCEIRAS"/>
    <x v="27"/>
    <n v="3253969.51"/>
    <n v="2993969.51"/>
    <n v="2614732.5099999998"/>
    <m/>
  </r>
  <r>
    <x v="2"/>
    <x v="4"/>
    <s v="INVERSÕES FINANCEIRAS"/>
    <x v="28"/>
    <n v="5688663.7599999998"/>
    <n v="5948663.7599999998"/>
    <n v="1979900.76"/>
    <m/>
  </r>
  <r>
    <x v="2"/>
    <x v="4"/>
    <s v="INVERSÕES FINANCEIRAS"/>
    <x v="29"/>
    <n v="1453388.58"/>
    <n v="1453388.58"/>
    <n v="1645388.58"/>
    <m/>
  </r>
  <r>
    <x v="2"/>
    <x v="4"/>
    <s v="INVERSÕES FINANCEIRAS"/>
    <x v="30"/>
    <n v="3561819.62"/>
    <n v="3561819.62"/>
    <n v="5757171.5300000003"/>
    <m/>
  </r>
  <r>
    <x v="2"/>
    <x v="4"/>
    <s v="INVERSÕES FINANCEIRAS"/>
    <x v="31"/>
    <n v="1584719.81"/>
    <n v="1584719.81"/>
    <n v="1528999.58"/>
    <m/>
  </r>
  <r>
    <x v="2"/>
    <x v="4"/>
    <s v="INVERSÕES FINANCEIRAS"/>
    <x v="32"/>
    <n v="-480604.82"/>
    <n v="-480604.82"/>
    <n v="1535763.5"/>
    <m/>
  </r>
  <r>
    <x v="2"/>
    <x v="4"/>
    <s v="INVERSÕES FINANCEIRAS"/>
    <x v="33"/>
    <n v="1795345.13"/>
    <n v="1795345.13"/>
    <n v="1795345.13"/>
    <m/>
  </r>
  <r>
    <x v="2"/>
    <x v="4"/>
    <s v="INVERSÕES FINANCEIRAS"/>
    <x v="34"/>
    <n v="1508991.38"/>
    <n v="1508991.38"/>
    <n v="1508991.38"/>
    <m/>
  </r>
  <r>
    <x v="2"/>
    <x v="4"/>
    <s v="INVERSÕES FINANCEIRAS"/>
    <x v="35"/>
    <n v="2254494.12"/>
    <n v="2254494.12"/>
    <n v="2254494.12"/>
    <m/>
  </r>
  <r>
    <x v="2"/>
    <x v="5"/>
    <s v="AMORTIZAÇÃO DA DÍVIDA"/>
    <x v="24"/>
    <n v="60130400"/>
    <n v="4644523.96"/>
    <n v="4644523.96"/>
    <m/>
  </r>
  <r>
    <x v="2"/>
    <x v="5"/>
    <s v="AMORTIZAÇÃO DA DÍVIDA"/>
    <x v="25"/>
    <n v="81825500"/>
    <n v="4646484.7"/>
    <n v="4646484.7"/>
    <m/>
  </r>
  <r>
    <x v="2"/>
    <x v="5"/>
    <s v="AMORTIZAÇÃO DA DÍVIDA"/>
    <x v="26"/>
    <m/>
    <n v="20104459.829999998"/>
    <n v="20104459.829999998"/>
    <m/>
  </r>
  <r>
    <x v="2"/>
    <x v="5"/>
    <s v="AMORTIZAÇÃO DA DÍVIDA"/>
    <x v="27"/>
    <m/>
    <n v="6374830.0800000001"/>
    <n v="6374830.0800000001"/>
    <m/>
  </r>
  <r>
    <x v="2"/>
    <x v="5"/>
    <s v="AMORTIZAÇÃO DA DÍVIDA"/>
    <x v="28"/>
    <m/>
    <n v="12738091.210000001"/>
    <n v="12738091.210000001"/>
    <m/>
  </r>
  <r>
    <x v="2"/>
    <x v="5"/>
    <s v="AMORTIZAÇÃO DA DÍVIDA"/>
    <x v="29"/>
    <m/>
    <n v="12970984.939999999"/>
    <n v="12970984.939999999"/>
    <m/>
  </r>
  <r>
    <x v="2"/>
    <x v="5"/>
    <s v="AMORTIZAÇÃO DA DÍVIDA"/>
    <x v="30"/>
    <m/>
    <n v="13262902.51"/>
    <n v="13262902.51"/>
    <m/>
  </r>
  <r>
    <x v="2"/>
    <x v="5"/>
    <s v="AMORTIZAÇÃO DA DÍVIDA"/>
    <x v="31"/>
    <m/>
    <n v="13546204.24"/>
    <n v="13546204.24"/>
    <m/>
  </r>
  <r>
    <x v="2"/>
    <x v="5"/>
    <s v="AMORTIZAÇÃO DA DÍVIDA"/>
    <x v="32"/>
    <m/>
    <n v="14244534.380000001"/>
    <n v="14244534.380000001"/>
    <m/>
  </r>
  <r>
    <x v="2"/>
    <x v="5"/>
    <s v="AMORTIZAÇÃO DA DÍVIDA"/>
    <x v="33"/>
    <n v="2449537220.1599998"/>
    <n v="2463638781.4400001"/>
    <n v="2463638781.4400001"/>
    <m/>
  </r>
  <r>
    <x v="2"/>
    <x v="5"/>
    <s v="AMORTIZAÇÃO DA DÍVIDA"/>
    <x v="34"/>
    <n v="7507000"/>
    <n v="14762344.68"/>
    <n v="14762344.68"/>
    <m/>
  </r>
  <r>
    <x v="2"/>
    <x v="5"/>
    <s v="AMORTIZAÇÃO DA DÍVIDA"/>
    <x v="35"/>
    <n v="-1149446.7899994899"/>
    <n v="16916531.400000099"/>
    <n v="16916531.400000099"/>
    <m/>
  </r>
  <r>
    <x v="3"/>
    <x v="0"/>
    <s v="PESSOAL E ENCARGOS SOCIAIS"/>
    <x v="36"/>
    <n v="3818257757.4699998"/>
    <n v="1790523350.2"/>
    <n v="1733858391.8900001"/>
    <m/>
  </r>
  <r>
    <x v="3"/>
    <x v="0"/>
    <s v="PESSOAL E ENCARGOS SOCIAIS"/>
    <x v="37"/>
    <n v="11865544335.77"/>
    <n v="1731147450.1800001"/>
    <n v="1735658274.49"/>
    <m/>
  </r>
  <r>
    <x v="3"/>
    <x v="0"/>
    <s v="PESSOAL E ENCARGOS SOCIAIS"/>
    <x v="38"/>
    <n v="634494221.15999997"/>
    <n v="1758202549.05"/>
    <n v="1758028935.28"/>
    <m/>
  </r>
  <r>
    <x v="3"/>
    <x v="0"/>
    <s v="PESSOAL E ENCARGOS SOCIAIS"/>
    <x v="39"/>
    <n v="686978429.66999996"/>
    <n v="1830663107.77"/>
    <n v="1823813168.72"/>
    <m/>
  </r>
  <r>
    <x v="3"/>
    <x v="0"/>
    <s v="PESSOAL E ENCARGOS SOCIAIS"/>
    <x v="40"/>
    <n v="695627047.21000004"/>
    <n v="1840255468.98"/>
    <n v="1837189125.55"/>
    <m/>
  </r>
  <r>
    <x v="3"/>
    <x v="0"/>
    <s v="PESSOAL E ENCARGOS SOCIAIS"/>
    <x v="41"/>
    <n v="753011145.24000001"/>
    <n v="2011492922.75"/>
    <n v="2009623628.5999999"/>
    <m/>
  </r>
  <r>
    <x v="3"/>
    <x v="0"/>
    <s v="PESSOAL E ENCARGOS SOCIAIS"/>
    <x v="42"/>
    <n v="653492755.85000098"/>
    <n v="1871404771.1500001"/>
    <n v="1856822103.0999999"/>
    <m/>
  </r>
  <r>
    <x v="3"/>
    <x v="0"/>
    <s v="PESSOAL E ENCARGOS SOCIAIS"/>
    <x v="43"/>
    <n v="716143482.00999999"/>
    <n v="1945280334.7"/>
    <n v="1824793934.24"/>
    <m/>
  </r>
  <r>
    <x v="3"/>
    <x v="0"/>
    <s v="PESSOAL E ENCARGOS SOCIAIS"/>
    <x v="44"/>
    <n v="535758030.75999999"/>
    <n v="1738438886.78"/>
    <n v="1871412854.24"/>
    <m/>
  </r>
  <r>
    <x v="3"/>
    <x v="0"/>
    <s v="PESSOAL E ENCARGOS SOCIAIS"/>
    <x v="45"/>
    <n v="812386268.82000005"/>
    <n v="1871981317.8199999"/>
    <n v="1836379627.3599999"/>
    <m/>
  </r>
  <r>
    <x v="3"/>
    <x v="0"/>
    <s v="PESSOAL E ENCARGOS SOCIAIS"/>
    <x v="46"/>
    <n v="721094895.36999905"/>
    <n v="1934405079.8"/>
    <n v="1952594573.55"/>
    <m/>
  </r>
  <r>
    <x v="3"/>
    <x v="0"/>
    <s v="PESSOAL E ENCARGOS SOCIAIS"/>
    <x v="47"/>
    <n v="1153749773.53"/>
    <n v="2713915677.2800002"/>
    <n v="2784618059.9899998"/>
    <m/>
  </r>
  <r>
    <x v="3"/>
    <x v="1"/>
    <s v="JUROS E ENCARGOS DA DÍVIDA"/>
    <x v="36"/>
    <n v="554959000"/>
    <n v="28288371.739999998"/>
    <n v="28288371.739999998"/>
    <m/>
  </r>
  <r>
    <x v="3"/>
    <x v="1"/>
    <s v="JUROS E ENCARGOS DA DÍVIDA"/>
    <x v="37"/>
    <m/>
    <n v="35634428.850000001"/>
    <n v="35634428.850000001"/>
    <m/>
  </r>
  <r>
    <x v="3"/>
    <x v="1"/>
    <s v="JUROS E ENCARGOS DA DÍVIDA"/>
    <x v="38"/>
    <n v="-246173561.75999999"/>
    <n v="30591884.41"/>
    <n v="30591884.41"/>
    <m/>
  </r>
  <r>
    <x v="3"/>
    <x v="1"/>
    <s v="JUROS E ENCARGOS DA DÍVIDA"/>
    <x v="39"/>
    <n v="30019916.760000002"/>
    <n v="34620935.579999998"/>
    <n v="34620935.579999998"/>
    <m/>
  </r>
  <r>
    <x v="3"/>
    <x v="1"/>
    <s v="JUROS E ENCARGOS DA DÍVIDA"/>
    <x v="40"/>
    <n v="47826998.369999997"/>
    <n v="34918062"/>
    <n v="34918062"/>
    <m/>
  </r>
  <r>
    <x v="3"/>
    <x v="1"/>
    <s v="JUROS E ENCARGOS DA DÍVIDA"/>
    <x v="41"/>
    <n v="25518210.210000001"/>
    <n v="114426698.17"/>
    <n v="114426698.17"/>
    <m/>
  </r>
  <r>
    <x v="3"/>
    <x v="1"/>
    <s v="JUROS E ENCARGOS DA DÍVIDA"/>
    <x v="42"/>
    <n v="33175081.960000001"/>
    <n v="38283528.600000001"/>
    <n v="38283528.600000001"/>
    <m/>
  </r>
  <r>
    <x v="3"/>
    <x v="1"/>
    <s v="JUROS E ENCARGOS DA DÍVIDA"/>
    <x v="43"/>
    <n v="-7602376.6799999997"/>
    <n v="46118440.149999999"/>
    <n v="46118440.149999999"/>
    <m/>
  </r>
  <r>
    <x v="3"/>
    <x v="1"/>
    <s v="JUROS E ENCARGOS DA DÍVIDA"/>
    <x v="44"/>
    <n v="34434367.380000003"/>
    <n v="38939463.450000003"/>
    <n v="38939463.450000003"/>
    <m/>
  </r>
  <r>
    <x v="3"/>
    <x v="1"/>
    <s v="JUROS E ENCARGOS DA DÍVIDA"/>
    <x v="45"/>
    <n v="34979949.469999999"/>
    <n v="40832254.969999999"/>
    <n v="40832254.969999999"/>
    <m/>
  </r>
  <r>
    <x v="3"/>
    <x v="1"/>
    <s v="JUROS E ENCARGOS DA DÍVIDA"/>
    <x v="46"/>
    <n v="35633619.210000001"/>
    <n v="39875074.57"/>
    <n v="39875074.57"/>
    <m/>
  </r>
  <r>
    <x v="3"/>
    <x v="1"/>
    <s v="JUROS E ENCARGOS DA DÍVIDA"/>
    <x v="47"/>
    <n v="45565908.93"/>
    <n v="105703493.98999999"/>
    <n v="105703493.98999999"/>
    <m/>
  </r>
  <r>
    <x v="3"/>
    <x v="2"/>
    <s v="OUTRAS DESPESAS CORRENTES"/>
    <x v="36"/>
    <n v="5280264082.7999897"/>
    <n v="995475281.49000001"/>
    <n v="938511982.39999998"/>
    <m/>
  </r>
  <r>
    <x v="3"/>
    <x v="2"/>
    <s v="OUTRAS DESPESAS CORRENTES"/>
    <x v="37"/>
    <n v="3724550909.6199999"/>
    <n v="865175100.78999996"/>
    <n v="752063274.80999994"/>
    <m/>
  </r>
  <r>
    <x v="3"/>
    <x v="2"/>
    <s v="OUTRAS DESPESAS CORRENTES"/>
    <x v="38"/>
    <n v="1176109474.3699999"/>
    <n v="1191731375.8099999"/>
    <n v="1183316811.4000001"/>
    <m/>
  </r>
  <r>
    <x v="3"/>
    <x v="2"/>
    <s v="OUTRAS DESPESAS CORRENTES"/>
    <x v="39"/>
    <n v="605468061.69000006"/>
    <n v="984497801.52999997"/>
    <n v="971413797.84000003"/>
    <m/>
  </r>
  <r>
    <x v="3"/>
    <x v="2"/>
    <s v="OUTRAS DESPESAS CORRENTES"/>
    <x v="40"/>
    <n v="-862492492.20999801"/>
    <n v="1091702496.04"/>
    <n v="907208332.97000003"/>
    <m/>
  </r>
  <r>
    <x v="3"/>
    <x v="2"/>
    <s v="OUTRAS DESPESAS CORRENTES"/>
    <x v="41"/>
    <n v="860427286.35000002"/>
    <n v="906378627.77999997"/>
    <n v="927440850.98000002"/>
    <m/>
  </r>
  <r>
    <x v="3"/>
    <x v="2"/>
    <s v="OUTRAS DESPESAS CORRENTES"/>
    <x v="42"/>
    <n v="202982230.71000001"/>
    <n v="875082876.92999995"/>
    <n v="821717121.94000006"/>
    <m/>
  </r>
  <r>
    <x v="3"/>
    <x v="2"/>
    <s v="OUTRAS DESPESAS CORRENTES"/>
    <x v="43"/>
    <n v="-15758285.1300001"/>
    <n v="531777709.16000003"/>
    <n v="611896455.12"/>
    <m/>
  </r>
  <r>
    <x v="3"/>
    <x v="2"/>
    <s v="OUTRAS DESPESAS CORRENTES"/>
    <x v="44"/>
    <n v="684807171.48000097"/>
    <n v="1087864528"/>
    <n v="1078294318.0799999"/>
    <m/>
  </r>
  <r>
    <x v="3"/>
    <x v="2"/>
    <s v="OUTRAS DESPESAS CORRENTES"/>
    <x v="45"/>
    <n v="193464272.97"/>
    <n v="906633434.58000004"/>
    <n v="958085704.53999996"/>
    <m/>
  </r>
  <r>
    <x v="3"/>
    <x v="2"/>
    <s v="OUTRAS DESPESAS CORRENTES"/>
    <x v="46"/>
    <n v="87697533.050000399"/>
    <n v="822506095.22000003"/>
    <n v="1021503780.4"/>
    <m/>
  </r>
  <r>
    <x v="3"/>
    <x v="2"/>
    <s v="OUTRAS DESPESAS CORRENTES"/>
    <x v="47"/>
    <n v="224274409.09"/>
    <n v="1328015728.97"/>
    <n v="1303688160.5"/>
    <m/>
  </r>
  <r>
    <x v="3"/>
    <x v="3"/>
    <s v="INVESTIMENTOS"/>
    <x v="36"/>
    <n v="194701083.08000001"/>
    <n v="7000317.8499999996"/>
    <n v="2741497.01"/>
    <m/>
  </r>
  <r>
    <x v="3"/>
    <x v="3"/>
    <s v="INVESTIMENTOS"/>
    <x v="37"/>
    <n v="231219117.30000001"/>
    <n v="43484169.369999997"/>
    <n v="36453968.890000001"/>
    <m/>
  </r>
  <r>
    <x v="3"/>
    <x v="3"/>
    <s v="INVESTIMENTOS"/>
    <x v="38"/>
    <n v="279847895.31"/>
    <n v="65092275.479999997"/>
    <n v="53705261.390000001"/>
    <m/>
  </r>
  <r>
    <x v="3"/>
    <x v="3"/>
    <s v="INVESTIMENTOS"/>
    <x v="39"/>
    <n v="214984584.94999999"/>
    <n v="106629618.75"/>
    <n v="98708901.069999993"/>
    <m/>
  </r>
  <r>
    <x v="3"/>
    <x v="3"/>
    <s v="INVESTIMENTOS"/>
    <x v="40"/>
    <n v="453963301.00999999"/>
    <n v="137672823.37"/>
    <n v="127908842.58"/>
    <m/>
  </r>
  <r>
    <x v="3"/>
    <x v="3"/>
    <s v="INVESTIMENTOS"/>
    <x v="41"/>
    <n v="252783126.41999999"/>
    <n v="118103016.68000001"/>
    <n v="138526662.08000001"/>
    <m/>
  </r>
  <r>
    <x v="3"/>
    <x v="3"/>
    <s v="INVESTIMENTOS"/>
    <x v="42"/>
    <n v="181954491.52000001"/>
    <n v="127298839.42"/>
    <n v="119353235.67"/>
    <m/>
  </r>
  <r>
    <x v="3"/>
    <x v="3"/>
    <s v="INVESTIMENTOS"/>
    <x v="43"/>
    <n v="616068316.62"/>
    <n v="590846640.34000003"/>
    <n v="484570215.14999998"/>
    <m/>
  </r>
  <r>
    <x v="3"/>
    <x v="3"/>
    <s v="INVESTIMENTOS"/>
    <x v="44"/>
    <n v="320998597.51999998"/>
    <n v="312480861.64999998"/>
    <n v="412255691.83999997"/>
    <m/>
  </r>
  <r>
    <x v="3"/>
    <x v="3"/>
    <s v="INVESTIMENTOS"/>
    <x v="45"/>
    <n v="139021265.31"/>
    <n v="256568775.81"/>
    <n v="263531603.41999999"/>
    <m/>
  </r>
  <r>
    <x v="3"/>
    <x v="3"/>
    <s v="INVESTIMENTOS"/>
    <x v="46"/>
    <n v="-291067730.32999998"/>
    <n v="266373397.13999999"/>
    <n v="261486239.59999999"/>
    <m/>
  </r>
  <r>
    <x v="3"/>
    <x v="3"/>
    <s v="INVESTIMENTOS"/>
    <x v="47"/>
    <n v="689400037.72000003"/>
    <n v="501794778.81"/>
    <n v="518084645.13999999"/>
    <m/>
  </r>
  <r>
    <x v="3"/>
    <x v="4"/>
    <s v="INVERSÕES FINANCEIRAS"/>
    <x v="36"/>
    <n v="1528402.16"/>
    <n v="1528402.16"/>
    <n v="1528402.16"/>
    <m/>
  </r>
  <r>
    <x v="3"/>
    <x v="4"/>
    <s v="INVERSÕES FINANCEIRAS"/>
    <x v="37"/>
    <n v="1649339.16"/>
    <n v="1649339.16"/>
    <n v="1644339.16"/>
    <m/>
  </r>
  <r>
    <x v="3"/>
    <x v="4"/>
    <s v="INVERSÕES FINANCEIRAS"/>
    <x v="38"/>
    <n v="1547447.1"/>
    <n v="1547447.1"/>
    <n v="1552447.1"/>
    <m/>
  </r>
  <r>
    <x v="3"/>
    <x v="4"/>
    <s v="INVERSÕES FINANCEIRAS"/>
    <x v="39"/>
    <n v="1558211.04"/>
    <n v="1558211.04"/>
    <n v="1558211.04"/>
    <m/>
  </r>
  <r>
    <x v="3"/>
    <x v="4"/>
    <s v="INVERSÕES FINANCEIRAS"/>
    <x v="40"/>
    <n v="1566674.98"/>
    <n v="1566674.98"/>
    <n v="1566674.98"/>
    <m/>
  </r>
  <r>
    <x v="3"/>
    <x v="4"/>
    <s v="INVERSÕES FINANCEIRAS"/>
    <x v="41"/>
    <n v="1576978.9"/>
    <n v="1576978.9"/>
    <n v="1576978.9"/>
    <m/>
  </r>
  <r>
    <x v="3"/>
    <x v="4"/>
    <s v="INVERSÕES FINANCEIRAS"/>
    <x v="42"/>
    <n v="5136822.82"/>
    <n v="1586822.82"/>
    <n v="1586822.82"/>
    <m/>
  </r>
  <r>
    <x v="3"/>
    <x v="4"/>
    <s v="INVERSÕES FINANCEIRAS"/>
    <x v="43"/>
    <n v="89441998.799999997"/>
    <n v="1719165.58"/>
    <n v="1719165.58"/>
    <m/>
  </r>
  <r>
    <x v="3"/>
    <x v="4"/>
    <s v="INVERSÕES FINANCEIRAS"/>
    <x v="44"/>
    <m/>
    <n v="1826654.69"/>
    <n v="1826654.69"/>
    <m/>
  </r>
  <r>
    <x v="3"/>
    <x v="4"/>
    <s v="INVERSÕES FINANCEIRAS"/>
    <x v="45"/>
    <n v="20000"/>
    <n v="5186078.6399999997"/>
    <n v="5186078.6399999997"/>
    <m/>
  </r>
  <r>
    <x v="3"/>
    <x v="4"/>
    <s v="INVERSÕES FINANCEIRAS"/>
    <x v="46"/>
    <n v="50"/>
    <n v="1625328.56"/>
    <n v="1625328.56"/>
    <m/>
  </r>
  <r>
    <x v="3"/>
    <x v="4"/>
    <s v="INVERSÕES FINANCEIRAS"/>
    <x v="47"/>
    <n v="-74221078.840000004"/>
    <n v="8433742.4900000002"/>
    <n v="8433742.4900000002"/>
    <m/>
  </r>
  <r>
    <x v="3"/>
    <x v="5"/>
    <s v="AMORTIZAÇÃO DA DÍVIDA"/>
    <x v="36"/>
    <n v="230332000"/>
    <n v="15194734.58"/>
    <n v="15194734.58"/>
    <m/>
  </r>
  <r>
    <x v="3"/>
    <x v="5"/>
    <s v="AMORTIZAÇÃO DA DÍVIDA"/>
    <x v="37"/>
    <m/>
    <n v="24184023.5"/>
    <n v="24184023.5"/>
    <m/>
  </r>
  <r>
    <x v="3"/>
    <x v="5"/>
    <s v="AMORTIZAÇÃO DA DÍVIDA"/>
    <x v="38"/>
    <n v="-107723335.58"/>
    <n v="29089626.899999999"/>
    <n v="29089626.899999999"/>
    <m/>
  </r>
  <r>
    <x v="3"/>
    <x v="5"/>
    <s v="AMORTIZAÇÃO DA DÍVIDA"/>
    <x v="39"/>
    <n v="109844303.7"/>
    <n v="29228335.440000001"/>
    <n v="29228335.440000001"/>
    <m/>
  </r>
  <r>
    <x v="3"/>
    <x v="5"/>
    <s v="AMORTIZAÇÃO DA DÍVIDA"/>
    <x v="40"/>
    <n v="11982432.17"/>
    <n v="27120994.199999999"/>
    <n v="27120994.199999999"/>
    <m/>
  </r>
  <r>
    <x v="3"/>
    <x v="5"/>
    <s v="AMORTIZAÇÃO DA DÍVIDA"/>
    <x v="41"/>
    <n v="12202326.1"/>
    <n v="25041518.640000001"/>
    <n v="25041518.640000001"/>
    <m/>
  </r>
  <r>
    <x v="3"/>
    <x v="5"/>
    <s v="AMORTIZAÇÃO DA DÍVIDA"/>
    <x v="42"/>
    <n v="21117273.57"/>
    <n v="25623797.460000001"/>
    <n v="25623797.460000001"/>
    <m/>
  </r>
  <r>
    <x v="3"/>
    <x v="5"/>
    <s v="AMORTIZAÇÃO DA DÍVIDA"/>
    <x v="43"/>
    <n v="-47552006.799999997"/>
    <n v="34416398.200000003"/>
    <n v="34416398.200000003"/>
    <m/>
  </r>
  <r>
    <x v="3"/>
    <x v="5"/>
    <s v="AMORTIZAÇÃO DA DÍVIDA"/>
    <x v="44"/>
    <n v="21727037.93"/>
    <n v="26236439.699999999"/>
    <n v="26236439.699999999"/>
    <m/>
  </r>
  <r>
    <x v="3"/>
    <x v="5"/>
    <s v="AMORTIZAÇÃO DA DÍVIDA"/>
    <x v="45"/>
    <n v="21726061.469999999"/>
    <n v="28476034"/>
    <n v="28476034"/>
    <m/>
  </r>
  <r>
    <x v="3"/>
    <x v="5"/>
    <s v="AMORTIZAÇÃO DA DÍVIDA"/>
    <x v="46"/>
    <n v="22381716.52"/>
    <n v="26893703.539999999"/>
    <n v="26893703.539999999"/>
    <m/>
  </r>
  <r>
    <x v="3"/>
    <x v="5"/>
    <s v="AMORTIZAÇÃO DA DÍVIDA"/>
    <x v="47"/>
    <n v="14207822.6"/>
    <n v="18740025.52"/>
    <n v="18740025.52"/>
    <m/>
  </r>
  <r>
    <x v="4"/>
    <x v="0"/>
    <s v="PESSOAL E ENCARGOS SOCIAIS"/>
    <x v="48"/>
    <n v="4024272937.7199998"/>
    <n v="1905027110.3800001"/>
    <n v="1849425880.0899999"/>
    <n v="24498592164.299999"/>
  </r>
  <r>
    <x v="4"/>
    <x v="0"/>
    <s v="PESSOAL E ENCARGOS SOCIAIS"/>
    <x v="49"/>
    <n v="277153146.37"/>
    <n v="1939994671.76"/>
    <n v="1921256074.22"/>
    <n v="217313225.16"/>
  </r>
  <r>
    <x v="4"/>
    <x v="0"/>
    <s v="PESSOAL E ENCARGOS SOCIAIS"/>
    <x v="50"/>
    <n v="1847449777.46"/>
    <n v="1901472945.01"/>
    <n v="1882751183.1900001"/>
    <n v="38000"/>
  </r>
  <r>
    <x v="4"/>
    <x v="0"/>
    <s v="PESSOAL E ENCARGOS SOCIAIS"/>
    <x v="51"/>
    <n v="2050089210.6500001"/>
    <n v="2088707144.4000001"/>
    <n v="1899476884.46"/>
    <n v="5315420.24"/>
  </r>
  <r>
    <x v="4"/>
    <x v="0"/>
    <s v="PESSOAL E ENCARGOS SOCIAIS"/>
    <x v="52"/>
    <n v="1924230024.8099999"/>
    <n v="1957953479.0599999"/>
    <n v="1958506977.1099999"/>
    <m/>
  </r>
  <r>
    <x v="4"/>
    <x v="0"/>
    <s v="PESSOAL E ENCARGOS SOCIAIS"/>
    <x v="53"/>
    <n v="2077158436.26"/>
    <n v="2124647653.75"/>
    <n v="2118405199.3399999"/>
    <n v="3000000"/>
  </r>
  <r>
    <x v="4"/>
    <x v="0"/>
    <s v="PESSOAL E ENCARGOS SOCIAIS"/>
    <x v="54"/>
    <n v="6636120.0099999998"/>
    <n v="-471824.22"/>
    <n v="1833782.18"/>
    <m/>
  </r>
  <r>
    <x v="4"/>
    <x v="1"/>
    <s v="JUROS E ENCARGOS DA DÍVIDA"/>
    <x v="48"/>
    <n v="500120708.32999998"/>
    <n v="40912652.490000002"/>
    <n v="40912652.490000002"/>
    <n v="784688000"/>
  </r>
  <r>
    <x v="4"/>
    <x v="1"/>
    <s v="JUROS E ENCARGOS DA DÍVIDA"/>
    <x v="49"/>
    <n v="143986000"/>
    <n v="48344496.119999997"/>
    <n v="48341870.950000003"/>
    <m/>
  </r>
  <r>
    <x v="4"/>
    <x v="1"/>
    <s v="JUROS E ENCARGOS DA DÍVIDA"/>
    <x v="50"/>
    <n v="103679367.06"/>
    <n v="49095196.990000002"/>
    <n v="49097822.159999996"/>
    <m/>
  </r>
  <r>
    <x v="4"/>
    <x v="1"/>
    <s v="JUROS E ENCARGOS DA DÍVIDA"/>
    <x v="51"/>
    <n v="-436944.63"/>
    <n v="50822046.030000001"/>
    <n v="50822046.030000001"/>
    <m/>
  </r>
  <r>
    <x v="4"/>
    <x v="1"/>
    <s v="JUROS E ENCARGOS DA DÍVIDA"/>
    <x v="52"/>
    <m/>
    <n v="49760358.270000003"/>
    <n v="49760358.270000003"/>
    <m/>
  </r>
  <r>
    <x v="4"/>
    <x v="1"/>
    <s v="JUROS E ENCARGOS DA DÍVIDA"/>
    <x v="53"/>
    <m/>
    <n v="133406360.23"/>
    <n v="133406360.22"/>
    <m/>
  </r>
  <r>
    <x v="4"/>
    <x v="1"/>
    <s v="JUROS E ENCARGOS DA DÍVIDA"/>
    <x v="54"/>
    <m/>
    <n v="47482962.93"/>
    <n v="47482962.93"/>
    <m/>
  </r>
  <r>
    <x v="4"/>
    <x v="2"/>
    <s v="OUTRAS DESPESAS CORRENTES"/>
    <x v="48"/>
    <n v="5305430062.1999998"/>
    <n v="730620145.87"/>
    <n v="486907283.67000002"/>
    <n v="12815437050.459999"/>
  </r>
  <r>
    <x v="4"/>
    <x v="2"/>
    <s v="OUTRAS DESPESAS CORRENTES"/>
    <x v="49"/>
    <n v="2428107165.1199999"/>
    <n v="959504766.98000002"/>
    <n v="885112811.20000005"/>
    <n v="158747616.66999999"/>
  </r>
  <r>
    <x v="4"/>
    <x v="2"/>
    <s v="OUTRAS DESPESAS CORRENTES"/>
    <x v="50"/>
    <n v="1038765278.6799999"/>
    <n v="756358721.67999995"/>
    <n v="976882113.75999999"/>
    <n v="1186023931.9000001"/>
  </r>
  <r>
    <x v="4"/>
    <x v="2"/>
    <s v="OUTRAS DESPESAS CORRENTES"/>
    <x v="51"/>
    <n v="1152261431.02"/>
    <n v="1287073427.8"/>
    <n v="1065147097.17"/>
    <n v="182676429.08000001"/>
  </r>
  <r>
    <x v="4"/>
    <x v="2"/>
    <s v="OUTRAS DESPESAS CORRENTES"/>
    <x v="52"/>
    <n v="431831437.41000003"/>
    <n v="1103245315.03"/>
    <n v="1060568654.73"/>
    <n v="7754198.8399999999"/>
  </r>
  <r>
    <x v="4"/>
    <x v="2"/>
    <s v="OUTRAS DESPESAS CORRENTES"/>
    <x v="53"/>
    <n v="801113545.26999998"/>
    <n v="901636898.15999997"/>
    <n v="1167345765.3399999"/>
    <n v="134544630.90000001"/>
  </r>
  <r>
    <x v="4"/>
    <x v="2"/>
    <s v="OUTRAS DESPESAS CORRENTES"/>
    <x v="54"/>
    <n v="116701407.69"/>
    <n v="423079733.01999998"/>
    <n v="421263167.85000002"/>
    <n v="75803063.200000003"/>
  </r>
  <r>
    <x v="4"/>
    <x v="3"/>
    <s v="INVESTIMENTOS"/>
    <x v="48"/>
    <n v="760854028.48000002"/>
    <n v="19379809.800000001"/>
    <n v="5184616"/>
    <n v="4204428513.71"/>
  </r>
  <r>
    <x v="4"/>
    <x v="3"/>
    <s v="INVESTIMENTOS"/>
    <x v="49"/>
    <n v="430474538.74000001"/>
    <n v="90771026.060000002"/>
    <n v="89899278.849999994"/>
    <n v="29640649.77"/>
  </r>
  <r>
    <x v="4"/>
    <x v="3"/>
    <s v="INVESTIMENTOS"/>
    <x v="50"/>
    <n v="191781468.16999999"/>
    <n v="94087586.689999998"/>
    <n v="100732799.5"/>
    <n v="530139566.29000002"/>
  </r>
  <r>
    <x v="4"/>
    <x v="3"/>
    <s v="INVESTIMENTOS"/>
    <x v="51"/>
    <n v="539320568.02999997"/>
    <n v="147551590.31"/>
    <n v="141437467.31"/>
    <n v="157110095.77000001"/>
  </r>
  <r>
    <x v="4"/>
    <x v="3"/>
    <s v="INVESTIMENTOS"/>
    <x v="52"/>
    <n v="424250267.95999998"/>
    <n v="163545685.62"/>
    <n v="150514003.12"/>
    <n v="78681766.079999998"/>
  </r>
  <r>
    <x v="4"/>
    <x v="3"/>
    <s v="INVESTIMENTOS"/>
    <x v="53"/>
    <n v="273003537.06"/>
    <n v="251654437.84"/>
    <n v="241209604.25"/>
    <n v="72703341.379999995"/>
  </r>
  <r>
    <x v="4"/>
    <x v="3"/>
    <s v="INVESTIMENTOS"/>
    <x v="54"/>
    <n v="11854471.800000001"/>
    <n v="69826986.079999998"/>
    <n v="77878827.420000002"/>
    <n v="20204407.73"/>
  </r>
  <r>
    <x v="4"/>
    <x v="4"/>
    <s v="INVERSÕES FINANCEIRAS"/>
    <x v="48"/>
    <n v="82643566.450000003"/>
    <n v="1641930.45"/>
    <n v="1641930.45"/>
    <n v="61325238.299999997"/>
  </r>
  <r>
    <x v="4"/>
    <x v="4"/>
    <s v="INVERSÕES FINANCEIRAS"/>
    <x v="49"/>
    <n v="15197292.710000001"/>
    <n v="15198928.710000001"/>
    <n v="15193928.710000001"/>
    <n v="10000"/>
  </r>
  <r>
    <x v="4"/>
    <x v="4"/>
    <s v="INVERSÕES FINANCEIRAS"/>
    <x v="50"/>
    <n v="2097337.4500000002"/>
    <n v="1658214.34"/>
    <n v="1663214.34"/>
    <n v="40930000"/>
  </r>
  <r>
    <x v="4"/>
    <x v="4"/>
    <s v="INVERSÕES FINANCEIRAS"/>
    <x v="51"/>
    <n v="46037102.799999997"/>
    <n v="11595391.109999999"/>
    <n v="11595391.109999999"/>
    <m/>
  </r>
  <r>
    <x v="4"/>
    <x v="4"/>
    <s v="INVERSÕES FINANCEIRAS"/>
    <x v="52"/>
    <n v="2320461.67"/>
    <n v="1623126.11"/>
    <n v="1623126.11"/>
    <n v="1800000"/>
  </r>
  <r>
    <x v="4"/>
    <x v="4"/>
    <s v="INVERSÕES FINANCEIRAS"/>
    <x v="53"/>
    <n v="-79192660.129999995"/>
    <n v="11610339.869999999"/>
    <n v="11610339.869999999"/>
    <m/>
  </r>
  <r>
    <x v="4"/>
    <x v="4"/>
    <s v="INVERSÕES FINANCEIRAS"/>
    <x v="54"/>
    <n v="5077105.8600000003"/>
    <n v="5077105.8600000003"/>
    <n v="3459900"/>
    <m/>
  </r>
  <r>
    <x v="4"/>
    <x v="5"/>
    <s v="AMORTIZAÇÃO DA DÍVIDA"/>
    <x v="48"/>
    <n v="411026000"/>
    <n v="27386712.899999999"/>
    <n v="27386712.899999999"/>
    <n v="472848000"/>
  </r>
  <r>
    <x v="4"/>
    <x v="5"/>
    <s v="AMORTIZAÇÃO DA DÍVIDA"/>
    <x v="49"/>
    <n v="3814000"/>
    <n v="36272274.310000002"/>
    <n v="36272274.310000002"/>
    <m/>
  </r>
  <r>
    <x v="4"/>
    <x v="5"/>
    <s v="AMORTIZAÇÃO DA DÍVIDA"/>
    <x v="50"/>
    <n v="28934000"/>
    <n v="36576209.600000001"/>
    <n v="36576209.600000001"/>
    <m/>
  </r>
  <r>
    <x v="4"/>
    <x v="5"/>
    <s v="AMORTIZAÇÃO DA DÍVIDA"/>
    <x v="51"/>
    <n v="-1905083.48"/>
    <n v="38423251.960000001"/>
    <n v="38423251.960000001"/>
    <m/>
  </r>
  <r>
    <x v="4"/>
    <x v="5"/>
    <s v="AMORTIZAÇÃO DA DÍVIDA"/>
    <x v="52"/>
    <m/>
    <n v="37118275.75"/>
    <n v="37118275.75"/>
    <m/>
  </r>
  <r>
    <x v="4"/>
    <x v="5"/>
    <s v="AMORTIZAÇÃO DA DÍVIDA"/>
    <x v="53"/>
    <m/>
    <n v="37255382.189999998"/>
    <n v="37255382.189999998"/>
    <m/>
  </r>
  <r>
    <x v="4"/>
    <x v="5"/>
    <s v="AMORTIZAÇÃO DA DÍVIDA"/>
    <x v="54"/>
    <m/>
    <n v="33481979.52"/>
    <n v="33481979.52"/>
    <m/>
  </r>
  <r>
    <x v="4"/>
    <x v="6"/>
    <s v="RESERVA DE CONTINGÊNCIA"/>
    <x v="48"/>
    <m/>
    <m/>
    <m/>
    <n v="1328189327.0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">
  <r>
    <x v="0"/>
    <x v="0"/>
    <s v="PESSOAL E ENCARGOS SOCIAIS"/>
    <x v="0"/>
    <n v="1516609600.04"/>
    <n v="1513189819.3800001"/>
    <n v="1404752491.96"/>
    <m/>
  </r>
  <r>
    <x v="0"/>
    <x v="0"/>
    <s v="PESSOAL E ENCARGOS SOCIAIS"/>
    <x v="1"/>
    <n v="1673238905.6700001"/>
    <n v="1515941816.3"/>
    <n v="1530445908.45"/>
    <m/>
  </r>
  <r>
    <x v="0"/>
    <x v="0"/>
    <s v="PESSOAL E ENCARGOS SOCIAIS"/>
    <x v="2"/>
    <n v="1545021491.1099999"/>
    <n v="1433715516.8"/>
    <n v="1429339803.4000001"/>
    <m/>
  </r>
  <r>
    <x v="0"/>
    <x v="0"/>
    <s v="PESSOAL E ENCARGOS SOCIAIS"/>
    <x v="3"/>
    <n v="1421197786.01"/>
    <n v="1441269098.5599999"/>
    <n v="1422049191.0999999"/>
    <m/>
  </r>
  <r>
    <x v="0"/>
    <x v="0"/>
    <s v="PESSOAL E ENCARGOS SOCIAIS"/>
    <x v="4"/>
    <n v="1419591355.53"/>
    <n v="1453359935.5699999"/>
    <n v="1336760158.05"/>
    <m/>
  </r>
  <r>
    <x v="0"/>
    <x v="0"/>
    <s v="PESSOAL E ENCARGOS SOCIAIS"/>
    <x v="5"/>
    <n v="1460583657.6600001"/>
    <n v="1488226277.8399999"/>
    <n v="1577571313.21"/>
    <m/>
  </r>
  <r>
    <x v="0"/>
    <x v="0"/>
    <s v="PESSOAL E ENCARGOS SOCIAIS"/>
    <x v="6"/>
    <n v="1452457214.8299999"/>
    <n v="1479055716.79"/>
    <n v="1479379565.9300001"/>
    <m/>
  </r>
  <r>
    <x v="0"/>
    <x v="0"/>
    <s v="PESSOAL E ENCARGOS SOCIAIS"/>
    <x v="7"/>
    <n v="1433977981.0799999"/>
    <n v="1467425771.6500001"/>
    <n v="1491202859.3"/>
    <m/>
  </r>
  <r>
    <x v="0"/>
    <x v="0"/>
    <s v="PESSOAL E ENCARGOS SOCIAIS"/>
    <x v="8"/>
    <n v="1433676887.1800001"/>
    <n v="1459135951.74"/>
    <n v="1456208100.1900001"/>
    <m/>
  </r>
  <r>
    <x v="0"/>
    <x v="0"/>
    <s v="PESSOAL E ENCARGOS SOCIAIS"/>
    <x v="9"/>
    <n v="1439651822.1800001"/>
    <n v="1468511406.6900001"/>
    <n v="1490660836.53"/>
    <m/>
  </r>
  <r>
    <x v="0"/>
    <x v="0"/>
    <s v="PESSOAL E ENCARGOS SOCIAIS"/>
    <x v="10"/>
    <n v="1485163090.6500001"/>
    <n v="1521857957.71"/>
    <n v="1506438870.29"/>
    <m/>
  </r>
  <r>
    <x v="0"/>
    <x v="0"/>
    <s v="PESSOAL E ENCARGOS SOCIAIS"/>
    <x v="11"/>
    <n v="1545010470.48"/>
    <n v="1582831272.98"/>
    <n v="1694888774.77"/>
    <m/>
  </r>
  <r>
    <x v="0"/>
    <x v="1"/>
    <s v="JUROS E ENCARGOS DA DÍVIDA"/>
    <x v="0"/>
    <n v="3160444.72"/>
    <n v="3160444.72"/>
    <n v="3160444.72"/>
    <m/>
  </r>
  <r>
    <x v="0"/>
    <x v="1"/>
    <s v="JUROS E ENCARGOS DA DÍVIDA"/>
    <x v="1"/>
    <n v="88591694.150000006"/>
    <n v="3329909.01"/>
    <n v="3329909.01"/>
    <m/>
  </r>
  <r>
    <x v="0"/>
    <x v="1"/>
    <s v="JUROS E ENCARGOS DA DÍVIDA"/>
    <x v="2"/>
    <n v="2909801.6"/>
    <n v="2909801.6"/>
    <n v="2909801.6"/>
    <m/>
  </r>
  <r>
    <x v="0"/>
    <x v="1"/>
    <s v="JUROS E ENCARGOS DA DÍVIDA"/>
    <x v="3"/>
    <n v="13397551.51"/>
    <n v="12597231.029999999"/>
    <n v="12597231.029999999"/>
    <m/>
  </r>
  <r>
    <x v="0"/>
    <x v="1"/>
    <s v="JUROS E ENCARGOS DA DÍVIDA"/>
    <x v="4"/>
    <n v="7490061.9100000001"/>
    <n v="2494111.79"/>
    <n v="2494111.79"/>
    <m/>
  </r>
  <r>
    <x v="0"/>
    <x v="1"/>
    <s v="JUROS E ENCARGOS DA DÍVIDA"/>
    <x v="5"/>
    <m/>
    <n v="2775715.41"/>
    <n v="2775715.41"/>
    <m/>
  </r>
  <r>
    <x v="0"/>
    <x v="1"/>
    <s v="JUROS E ENCARGOS DA DÍVIDA"/>
    <x v="6"/>
    <n v="-55261785.140000001"/>
    <n v="511558.66"/>
    <n v="511558.66"/>
    <m/>
  </r>
  <r>
    <x v="0"/>
    <x v="1"/>
    <s v="JUROS E ENCARGOS DA DÍVIDA"/>
    <x v="7"/>
    <m/>
    <n v="513243.89"/>
    <n v="513243.89"/>
    <m/>
  </r>
  <r>
    <x v="0"/>
    <x v="1"/>
    <s v="JUROS E ENCARGOS DA DÍVIDA"/>
    <x v="8"/>
    <m/>
    <n v="515653.55"/>
    <n v="515653.55"/>
    <m/>
  </r>
  <r>
    <x v="0"/>
    <x v="1"/>
    <s v="JUROS E ENCARGOS DA DÍVIDA"/>
    <x v="9"/>
    <n v="732875.88"/>
    <n v="10654361.4"/>
    <n v="10654361.4"/>
    <m/>
  </r>
  <r>
    <x v="0"/>
    <x v="1"/>
    <s v="JUROS E ENCARGOS DA DÍVIDA"/>
    <x v="10"/>
    <n v="-20101708.350000001"/>
    <n v="523510.73"/>
    <n v="523510.73"/>
    <m/>
  </r>
  <r>
    <x v="0"/>
    <x v="1"/>
    <s v="JUROS E ENCARGOS DA DÍVIDA"/>
    <x v="11"/>
    <n v="1040190594.61"/>
    <n v="1041123989.1"/>
    <n v="526810.14"/>
    <m/>
  </r>
  <r>
    <x v="0"/>
    <x v="2"/>
    <s v="OUTRAS DESPESAS CORRENTES"/>
    <x v="0"/>
    <n v="1278865721.5999999"/>
    <n v="350206856.77999997"/>
    <n v="327281113.56"/>
    <m/>
  </r>
  <r>
    <x v="0"/>
    <x v="2"/>
    <s v="OUTRAS DESPESAS CORRENTES"/>
    <x v="1"/>
    <n v="1964647460.48"/>
    <n v="432864156.27999997"/>
    <n v="398756458.48000002"/>
    <m/>
  </r>
  <r>
    <x v="0"/>
    <x v="2"/>
    <s v="OUTRAS DESPESAS CORRENTES"/>
    <x v="2"/>
    <n v="990354277.49000001"/>
    <n v="710319623.83000004"/>
    <n v="658901119.84000003"/>
    <m/>
  </r>
  <r>
    <x v="0"/>
    <x v="2"/>
    <s v="OUTRAS DESPESAS CORRENTES"/>
    <x v="3"/>
    <n v="444254368.5"/>
    <n v="541621097.20000005"/>
    <n v="560397838.76999998"/>
    <m/>
  </r>
  <r>
    <x v="0"/>
    <x v="2"/>
    <s v="OUTRAS DESPESAS CORRENTES"/>
    <x v="4"/>
    <n v="706061821.27999997"/>
    <n v="692508987.47000003"/>
    <n v="600854125.98000002"/>
    <m/>
  </r>
  <r>
    <x v="0"/>
    <x v="2"/>
    <s v="OUTRAS DESPESAS CORRENTES"/>
    <x v="5"/>
    <n v="424846648.89999998"/>
    <n v="492272937.76999998"/>
    <n v="547166378.23000002"/>
    <m/>
  </r>
  <r>
    <x v="0"/>
    <x v="2"/>
    <s v="OUTRAS DESPESAS CORRENTES"/>
    <x v="6"/>
    <n v="460797914.95999998"/>
    <n v="632837966.98000002"/>
    <n v="600467802.74000001"/>
    <m/>
  </r>
  <r>
    <x v="0"/>
    <x v="2"/>
    <s v="OUTRAS DESPESAS CORRENTES"/>
    <x v="7"/>
    <n v="273651118.74000001"/>
    <n v="599986195.61000001"/>
    <n v="643505146.34000003"/>
    <m/>
  </r>
  <r>
    <x v="0"/>
    <x v="2"/>
    <s v="OUTRAS DESPESAS CORRENTES"/>
    <x v="8"/>
    <n v="366814381.81"/>
    <n v="599661856.71000004"/>
    <n v="603202897.40999997"/>
    <m/>
  </r>
  <r>
    <x v="0"/>
    <x v="2"/>
    <s v="OUTRAS DESPESAS CORRENTES"/>
    <x v="9"/>
    <n v="300597792.43000001"/>
    <n v="674864110.46000004"/>
    <n v="675685522.00999999"/>
    <m/>
  </r>
  <r>
    <x v="0"/>
    <x v="2"/>
    <s v="OUTRAS DESPESAS CORRENTES"/>
    <x v="10"/>
    <n v="379414956.81"/>
    <n v="833119233.38"/>
    <n v="706028031.41999996"/>
    <m/>
  </r>
  <r>
    <x v="0"/>
    <x v="2"/>
    <s v="OUTRAS DESPESAS CORRENTES"/>
    <x v="11"/>
    <n v="335755005.83999997"/>
    <n v="1004595869.09"/>
    <n v="1112541365.27"/>
    <m/>
  </r>
  <r>
    <x v="0"/>
    <x v="3"/>
    <s v="INVESTIMENTOS"/>
    <x v="0"/>
    <n v="8876445.7599999998"/>
    <n v="55101.1"/>
    <m/>
    <m/>
  </r>
  <r>
    <x v="0"/>
    <x v="3"/>
    <s v="INVESTIMENTOS"/>
    <x v="1"/>
    <n v="82431454.859999999"/>
    <n v="3324888.55"/>
    <n v="1183637.19"/>
    <m/>
  </r>
  <r>
    <x v="0"/>
    <x v="3"/>
    <s v="INVESTIMENTOS"/>
    <x v="2"/>
    <n v="63051794.43"/>
    <n v="12813451.32"/>
    <n v="12608676.050000001"/>
    <m/>
  </r>
  <r>
    <x v="0"/>
    <x v="3"/>
    <s v="INVESTIMENTOS"/>
    <x v="3"/>
    <n v="52364796.310000002"/>
    <n v="7228410.4800000004"/>
    <n v="5823063.7999999998"/>
    <m/>
  </r>
  <r>
    <x v="0"/>
    <x v="3"/>
    <s v="INVESTIMENTOS"/>
    <x v="4"/>
    <n v="63787820.049999997"/>
    <n v="28602897.489999998"/>
    <n v="27199987.359999999"/>
    <m/>
  </r>
  <r>
    <x v="0"/>
    <x v="3"/>
    <s v="INVESTIMENTOS"/>
    <x v="5"/>
    <n v="137696147.80000001"/>
    <n v="47563757.259999998"/>
    <n v="28775490.629999999"/>
    <m/>
  </r>
  <r>
    <x v="0"/>
    <x v="3"/>
    <s v="INVESTIMENTOS"/>
    <x v="6"/>
    <n v="142180070.03"/>
    <n v="54723525.009999998"/>
    <n v="24681156.609999999"/>
    <m/>
  </r>
  <r>
    <x v="0"/>
    <x v="3"/>
    <s v="INVESTIMENTOS"/>
    <x v="7"/>
    <n v="134876844.41999999"/>
    <n v="64522595.880000003"/>
    <n v="91986676.239999995"/>
    <m/>
  </r>
  <r>
    <x v="0"/>
    <x v="3"/>
    <s v="INVESTIMENTOS"/>
    <x v="8"/>
    <n v="126578855.90000001"/>
    <n v="91868499.870000005"/>
    <n v="94765072.140000001"/>
    <m/>
  </r>
  <r>
    <x v="0"/>
    <x v="3"/>
    <s v="INVESTIMENTOS"/>
    <x v="9"/>
    <n v="31802968.809999999"/>
    <n v="50865748.119999997"/>
    <n v="46016997.57"/>
    <m/>
  </r>
  <r>
    <x v="0"/>
    <x v="3"/>
    <s v="INVESTIMENTOS"/>
    <x v="10"/>
    <n v="223743269.78999999"/>
    <n v="223214577.28999999"/>
    <n v="78611339.260000005"/>
    <m/>
  </r>
  <r>
    <x v="0"/>
    <x v="3"/>
    <s v="INVESTIMENTOS"/>
    <x v="11"/>
    <n v="-144206614.25999999"/>
    <n v="76034331.909999996"/>
    <n v="233858077.81999999"/>
    <m/>
  </r>
  <r>
    <x v="0"/>
    <x v="4"/>
    <s v="INVERSÕES FINANCEIRAS"/>
    <x v="0"/>
    <n v="50000"/>
    <m/>
    <m/>
    <m/>
  </r>
  <r>
    <x v="0"/>
    <x v="4"/>
    <s v="INVERSÕES FINANCEIRAS"/>
    <x v="1"/>
    <n v="116000"/>
    <n v="90000"/>
    <n v="90000"/>
    <m/>
  </r>
  <r>
    <x v="0"/>
    <x v="4"/>
    <s v="INVERSÕES FINANCEIRAS"/>
    <x v="2"/>
    <n v="800000"/>
    <n v="40000"/>
    <n v="40000"/>
    <m/>
  </r>
  <r>
    <x v="0"/>
    <x v="4"/>
    <s v="INVERSÕES FINANCEIRAS"/>
    <x v="3"/>
    <n v="50000"/>
    <n v="850000"/>
    <n v="850000"/>
    <m/>
  </r>
  <r>
    <x v="0"/>
    <x v="4"/>
    <s v="INVERSÕES FINANCEIRAS"/>
    <x v="5"/>
    <m/>
    <n v="36000"/>
    <n v="36000"/>
    <m/>
  </r>
  <r>
    <x v="0"/>
    <x v="4"/>
    <s v="INVERSÕES FINANCEIRAS"/>
    <x v="6"/>
    <n v="1550748.62"/>
    <m/>
    <m/>
    <m/>
  </r>
  <r>
    <x v="0"/>
    <x v="4"/>
    <s v="INVERSÕES FINANCEIRAS"/>
    <x v="7"/>
    <m/>
    <n v="1100000"/>
    <n v="1088369.43"/>
    <m/>
  </r>
  <r>
    <x v="0"/>
    <x v="4"/>
    <s v="INVERSÕES FINANCEIRAS"/>
    <x v="8"/>
    <n v="50000"/>
    <n v="50000"/>
    <n v="11630.57"/>
    <m/>
  </r>
  <r>
    <x v="0"/>
    <x v="4"/>
    <s v="INVERSÕES FINANCEIRAS"/>
    <x v="9"/>
    <m/>
    <m/>
    <n v="50000"/>
    <m/>
  </r>
  <r>
    <x v="0"/>
    <x v="4"/>
    <s v="INVERSÕES FINANCEIRAS"/>
    <x v="10"/>
    <n v="4669000"/>
    <n v="669000"/>
    <n v="253000"/>
    <m/>
  </r>
  <r>
    <x v="0"/>
    <x v="4"/>
    <s v="INVERSÕES FINANCEIRAS"/>
    <x v="11"/>
    <n v="90959.46"/>
    <n v="4541708.08"/>
    <n v="499959.46"/>
    <m/>
  </r>
  <r>
    <x v="0"/>
    <x v="5"/>
    <s v="AMORTIZAÇÃO DA DÍVIDA"/>
    <x v="0"/>
    <n v="4950621.0199999996"/>
    <n v="4950621.0199999996"/>
    <n v="4950621.0199999996"/>
    <m/>
  </r>
  <r>
    <x v="0"/>
    <x v="5"/>
    <s v="AMORTIZAÇÃO DA DÍVIDA"/>
    <x v="1"/>
    <n v="88342548.879999995"/>
    <n v="4953094.47"/>
    <n v="4953094.47"/>
    <m/>
  </r>
  <r>
    <x v="0"/>
    <x v="5"/>
    <s v="AMORTIZAÇÃO DA DÍVIDA"/>
    <x v="2"/>
    <n v="4959326.21"/>
    <n v="4959326.21"/>
    <n v="4959326.21"/>
    <m/>
  </r>
  <r>
    <x v="0"/>
    <x v="5"/>
    <s v="AMORTIZAÇÃO DA DÍVIDA"/>
    <x v="3"/>
    <n v="6757359.6100000003"/>
    <n v="6757359.6100000003"/>
    <n v="6757359.6100000003"/>
    <m/>
  </r>
  <r>
    <x v="0"/>
    <x v="5"/>
    <s v="AMORTIZAÇÃO DA DÍVIDA"/>
    <x v="4"/>
    <n v="2046478.03"/>
    <n v="4791147.34"/>
    <n v="4791147.34"/>
    <m/>
  </r>
  <r>
    <x v="0"/>
    <x v="5"/>
    <s v="AMORTIZAÇÃO DA DÍVIDA"/>
    <x v="5"/>
    <m/>
    <n v="4787378.45"/>
    <n v="4787378.45"/>
    <m/>
  </r>
  <r>
    <x v="0"/>
    <x v="5"/>
    <s v="AMORTIZAÇÃO DA DÍVIDA"/>
    <x v="6"/>
    <n v="-41389454.409999996"/>
    <n v="577511.97"/>
    <n v="577511.97"/>
    <m/>
  </r>
  <r>
    <x v="0"/>
    <x v="5"/>
    <s v="AMORTIZAÇÃO DA DÍVIDA"/>
    <x v="7"/>
    <m/>
    <n v="361834.79"/>
    <n v="361834.79"/>
    <m/>
  </r>
  <r>
    <x v="0"/>
    <x v="5"/>
    <s v="AMORTIZAÇÃO DA DÍVIDA"/>
    <x v="8"/>
    <n v="1100000"/>
    <n v="358972.05"/>
    <n v="358972.05"/>
    <m/>
  </r>
  <r>
    <x v="0"/>
    <x v="5"/>
    <s v="AMORTIZAÇÃO DA DÍVIDA"/>
    <x v="9"/>
    <n v="12257195.65"/>
    <n v="14705750.619999999"/>
    <n v="14705750.619999999"/>
    <m/>
  </r>
  <r>
    <x v="0"/>
    <x v="5"/>
    <s v="AMORTIZAÇÃO DA DÍVIDA"/>
    <x v="10"/>
    <n v="-30562577.41"/>
    <n v="780877.89"/>
    <n v="780877.89"/>
    <m/>
  </r>
  <r>
    <x v="0"/>
    <x v="5"/>
    <s v="AMORTIZAÇÃO DA DÍVIDA"/>
    <x v="11"/>
    <n v="1127022967.3299999"/>
    <n v="1127500590.49"/>
    <n v="156645.13"/>
    <m/>
  </r>
  <r>
    <x v="1"/>
    <x v="0"/>
    <s v="PESSOAL E ENCARGOS SOCIAIS"/>
    <x v="12"/>
    <n v="1506364884.5699999"/>
    <n v="1501316781.9200001"/>
    <n v="1401989197.8099999"/>
    <m/>
  </r>
  <r>
    <x v="1"/>
    <x v="0"/>
    <s v="PESSOAL E ENCARGOS SOCIAIS"/>
    <x v="13"/>
    <n v="1532491752.97"/>
    <n v="1527492464.23"/>
    <n v="1541325912.8499999"/>
    <m/>
  </r>
  <r>
    <x v="1"/>
    <x v="0"/>
    <s v="PESSOAL E ENCARGOS SOCIAIS"/>
    <x v="14"/>
    <n v="1654771019.51"/>
    <n v="1510937753.3800001"/>
    <n v="1503957321.47"/>
    <m/>
  </r>
  <r>
    <x v="1"/>
    <x v="0"/>
    <s v="PESSOAL E ENCARGOS SOCIAIS"/>
    <x v="15"/>
    <n v="1601399931.0899999"/>
    <n v="1488097866.1700001"/>
    <n v="1491986633.79"/>
    <m/>
  </r>
  <r>
    <x v="1"/>
    <x v="0"/>
    <s v="PESSOAL E ENCARGOS SOCIAIS"/>
    <x v="16"/>
    <n v="1468473578.0599999"/>
    <n v="1506920560.47"/>
    <n v="1501622055.1400001"/>
    <m/>
  </r>
  <r>
    <x v="1"/>
    <x v="0"/>
    <s v="PESSOAL E ENCARGOS SOCIAIS"/>
    <x v="17"/>
    <n v="1542022629.24"/>
    <n v="1569721620.8299999"/>
    <n v="1574066772.1300001"/>
    <m/>
  </r>
  <r>
    <x v="1"/>
    <x v="0"/>
    <s v="PESSOAL E ENCARGOS SOCIAIS"/>
    <x v="18"/>
    <n v="1505204731.72"/>
    <n v="1539382256.0999999"/>
    <n v="1477943275.22"/>
    <m/>
  </r>
  <r>
    <x v="1"/>
    <x v="0"/>
    <s v="PESSOAL E ENCARGOS SOCIAIS"/>
    <x v="19"/>
    <n v="1483358100.4200001"/>
    <n v="1512076672.6099999"/>
    <n v="1564469445.8800001"/>
    <m/>
  </r>
  <r>
    <x v="1"/>
    <x v="0"/>
    <s v="PESSOAL E ENCARGOS SOCIAIS"/>
    <x v="20"/>
    <n v="1509045945.6800001"/>
    <n v="1531295874.55"/>
    <n v="1537392823.3599999"/>
    <m/>
  </r>
  <r>
    <x v="1"/>
    <x v="0"/>
    <s v="PESSOAL E ENCARGOS SOCIAIS"/>
    <x v="21"/>
    <n v="1561227868.1099999"/>
    <n v="1587921032.96"/>
    <n v="1580945805.6500001"/>
    <m/>
  </r>
  <r>
    <x v="1"/>
    <x v="0"/>
    <s v="PESSOAL E ENCARGOS SOCIAIS"/>
    <x v="22"/>
    <n v="1576569844.2"/>
    <n v="1621339654.8900001"/>
    <n v="1620282703.6199999"/>
    <m/>
  </r>
  <r>
    <x v="1"/>
    <x v="0"/>
    <s v="PESSOAL E ENCARGOS SOCIAIS"/>
    <x v="23"/>
    <n v="1830119911.23"/>
    <n v="1867761463.8199999"/>
    <n v="1967029078.1900001"/>
    <m/>
  </r>
  <r>
    <x v="1"/>
    <x v="1"/>
    <s v="JUROS E ENCARGOS DA DÍVIDA"/>
    <x v="12"/>
    <n v="29943656"/>
    <n v="2028188.51"/>
    <n v="2028188.51"/>
    <m/>
  </r>
  <r>
    <x v="1"/>
    <x v="1"/>
    <s v="JUROS E ENCARGOS DA DÍVIDA"/>
    <x v="13"/>
    <n v="34151599.719999999"/>
    <n v="36409246.549999997"/>
    <n v="36409246.549999997"/>
    <m/>
  </r>
  <r>
    <x v="1"/>
    <x v="1"/>
    <s v="JUROS E ENCARGOS DA DÍVIDA"/>
    <x v="14"/>
    <n v="-19087862.84"/>
    <n v="2391292.83"/>
    <n v="-31860611.829999998"/>
    <m/>
  </r>
  <r>
    <x v="1"/>
    <x v="1"/>
    <s v="JUROS E ENCARGOS DA DÍVIDA"/>
    <x v="15"/>
    <n v="-17994599.719999999"/>
    <n v="-31501343.690000001"/>
    <n v="2750560.97"/>
    <m/>
  </r>
  <r>
    <x v="1"/>
    <x v="1"/>
    <s v="JUROS E ENCARGOS DA DÍVIDA"/>
    <x v="16"/>
    <m/>
    <n v="2609161.9500000002"/>
    <n v="2609161.9500000002"/>
    <m/>
  </r>
  <r>
    <x v="1"/>
    <x v="1"/>
    <s v="JUROS E ENCARGOS DA DÍVIDA"/>
    <x v="17"/>
    <m/>
    <n v="2870599.46"/>
    <n v="2870599.46"/>
    <m/>
  </r>
  <r>
    <x v="1"/>
    <x v="1"/>
    <s v="JUROS E ENCARGOS DA DÍVIDA"/>
    <x v="18"/>
    <m/>
    <n v="2888650.87"/>
    <n v="2888650.87"/>
    <m/>
  </r>
  <r>
    <x v="1"/>
    <x v="1"/>
    <s v="JUROS E ENCARGOS DA DÍVIDA"/>
    <x v="19"/>
    <n v="60000"/>
    <n v="2961585.61"/>
    <n v="2961585.61"/>
    <m/>
  </r>
  <r>
    <x v="1"/>
    <x v="1"/>
    <s v="JUROS E ENCARGOS DA DÍVIDA"/>
    <x v="20"/>
    <n v="38250000"/>
    <n v="3422667.86"/>
    <n v="3422667.86"/>
    <m/>
  </r>
  <r>
    <x v="1"/>
    <x v="1"/>
    <s v="JUROS E ENCARGOS DA DÍVIDA"/>
    <x v="21"/>
    <n v="8193153.9900000002"/>
    <n v="27996669.32"/>
    <n v="27994669.32"/>
    <m/>
  </r>
  <r>
    <x v="1"/>
    <x v="1"/>
    <s v="JUROS E ENCARGOS DA DÍVIDA"/>
    <x v="22"/>
    <n v="10252.49"/>
    <n v="3705652.22"/>
    <n v="3611746.02"/>
    <m/>
  </r>
  <r>
    <x v="1"/>
    <x v="1"/>
    <s v="JUROS E ENCARGOS DA DÍVIDA"/>
    <x v="23"/>
    <n v="-1509297.51"/>
    <n v="16234530.640000001"/>
    <n v="16330436.84"/>
    <m/>
  </r>
  <r>
    <x v="1"/>
    <x v="2"/>
    <s v="OUTRAS DESPESAS CORRENTES"/>
    <x v="12"/>
    <n v="644775481.21000004"/>
    <n v="426311926.97000003"/>
    <n v="422674375.60000002"/>
    <m/>
  </r>
  <r>
    <x v="1"/>
    <x v="2"/>
    <s v="OUTRAS DESPESAS CORRENTES"/>
    <x v="13"/>
    <n v="2754312887.8499999"/>
    <n v="951972286.13"/>
    <n v="880860553.24000001"/>
    <m/>
  </r>
  <r>
    <x v="1"/>
    <x v="2"/>
    <s v="OUTRAS DESPESAS CORRENTES"/>
    <x v="14"/>
    <n v="1636928189.5999999"/>
    <n v="646510447.24000001"/>
    <n v="644357536.96000004"/>
    <m/>
  </r>
  <r>
    <x v="1"/>
    <x v="2"/>
    <s v="OUTRAS DESPESAS CORRENTES"/>
    <x v="15"/>
    <n v="723966457.04999995"/>
    <n v="697472171.63999999"/>
    <n v="673194349.47000003"/>
    <m/>
  </r>
  <r>
    <x v="1"/>
    <x v="2"/>
    <s v="OUTRAS DESPESAS CORRENTES"/>
    <x v="16"/>
    <n v="424653761.74000001"/>
    <n v="698902992.45000005"/>
    <n v="669200202.58000004"/>
    <m/>
  </r>
  <r>
    <x v="1"/>
    <x v="2"/>
    <s v="OUTRAS DESPESAS CORRENTES"/>
    <x v="17"/>
    <n v="532406529.76999998"/>
    <n v="654859043.49000001"/>
    <n v="695162025.52999997"/>
    <m/>
  </r>
  <r>
    <x v="1"/>
    <x v="2"/>
    <s v="OUTRAS DESPESAS CORRENTES"/>
    <x v="18"/>
    <n v="739130994.66000104"/>
    <n v="687437688.75"/>
    <n v="681383286.53999996"/>
    <m/>
  </r>
  <r>
    <x v="1"/>
    <x v="2"/>
    <s v="OUTRAS DESPESAS CORRENTES"/>
    <x v="19"/>
    <n v="598719948.24000001"/>
    <n v="751446565"/>
    <n v="633929816.10000002"/>
    <m/>
  </r>
  <r>
    <x v="1"/>
    <x v="2"/>
    <s v="OUTRAS DESPESAS CORRENTES"/>
    <x v="20"/>
    <n v="663650771.63000095"/>
    <n v="797860487.16999996"/>
    <n v="880751313.16999996"/>
    <m/>
  </r>
  <r>
    <x v="1"/>
    <x v="2"/>
    <s v="OUTRAS DESPESAS CORRENTES"/>
    <x v="21"/>
    <n v="290138760.50999999"/>
    <n v="908893835.30999994"/>
    <n v="823976276.26999998"/>
    <m/>
  </r>
  <r>
    <x v="1"/>
    <x v="2"/>
    <s v="OUTRAS DESPESAS CORRENTES"/>
    <x v="22"/>
    <n v="551274673.30999994"/>
    <n v="1038764498.95"/>
    <n v="1095868684.5799999"/>
    <m/>
  </r>
  <r>
    <x v="1"/>
    <x v="2"/>
    <s v="OUTRAS DESPESAS CORRENTES"/>
    <x v="23"/>
    <n v="789863189.88999999"/>
    <n v="1046992460.37"/>
    <n v="1132357162.01"/>
    <m/>
  </r>
  <r>
    <x v="1"/>
    <x v="3"/>
    <s v="INVESTIMENTOS"/>
    <x v="12"/>
    <n v="2733871.43"/>
    <n v="691801.43"/>
    <n v="691801.43"/>
    <m/>
  </r>
  <r>
    <x v="1"/>
    <x v="3"/>
    <s v="INVESTIMENTOS"/>
    <x v="13"/>
    <n v="132149177.55"/>
    <n v="20847341.609999999"/>
    <n v="7444958.5499999998"/>
    <m/>
  </r>
  <r>
    <x v="1"/>
    <x v="3"/>
    <s v="INVESTIMENTOS"/>
    <x v="14"/>
    <n v="463189695.31"/>
    <n v="38199423.560000002"/>
    <n v="41443369.219999999"/>
    <m/>
  </r>
  <r>
    <x v="1"/>
    <x v="3"/>
    <s v="INVESTIMENTOS"/>
    <x v="15"/>
    <n v="94515424.310000002"/>
    <n v="48308983.789999999"/>
    <n v="39896269.039999999"/>
    <m/>
  </r>
  <r>
    <x v="1"/>
    <x v="3"/>
    <s v="INVESTIMENTOS"/>
    <x v="16"/>
    <n v="362180915.56"/>
    <n v="48736558.960000001"/>
    <n v="42499722.210000001"/>
    <m/>
  </r>
  <r>
    <x v="1"/>
    <x v="3"/>
    <s v="INVESTIMENTOS"/>
    <x v="17"/>
    <n v="196135274.66"/>
    <n v="77673300.730000004"/>
    <n v="71073022.030000001"/>
    <m/>
  </r>
  <r>
    <x v="1"/>
    <x v="3"/>
    <s v="INVESTIMENTOS"/>
    <x v="18"/>
    <n v="262096248.88999999"/>
    <n v="254057183.80000001"/>
    <n v="215037541.83000001"/>
    <m/>
  </r>
  <r>
    <x v="1"/>
    <x v="3"/>
    <s v="INVESTIMENTOS"/>
    <x v="19"/>
    <n v="435470068.04000002"/>
    <n v="319712926.89999998"/>
    <n v="231250833.11000001"/>
    <m/>
  </r>
  <r>
    <x v="1"/>
    <x v="3"/>
    <s v="INVESTIMENTOS"/>
    <x v="20"/>
    <n v="232361034.21000001"/>
    <n v="210196720.59999999"/>
    <n v="266551690.36000001"/>
    <m/>
  </r>
  <r>
    <x v="1"/>
    <x v="3"/>
    <s v="INVESTIMENTOS"/>
    <x v="21"/>
    <n v="381631648.30000001"/>
    <n v="340729280.48000002"/>
    <n v="243323018.41"/>
    <m/>
  </r>
  <r>
    <x v="1"/>
    <x v="3"/>
    <s v="INVESTIMENTOS"/>
    <x v="22"/>
    <n v="340459112.95999998"/>
    <n v="195116852.91"/>
    <n v="333574011.41000003"/>
    <m/>
  </r>
  <r>
    <x v="1"/>
    <x v="3"/>
    <s v="INVESTIMENTOS"/>
    <x v="23"/>
    <n v="1683911142.6500001"/>
    <n v="770440989.95000005"/>
    <n v="730111859.90999997"/>
    <m/>
  </r>
  <r>
    <x v="1"/>
    <x v="4"/>
    <s v="INVERSÕES FINANCEIRAS"/>
    <x v="12"/>
    <n v="95959.46"/>
    <n v="95959.46"/>
    <n v="95959.46"/>
    <m/>
  </r>
  <r>
    <x v="1"/>
    <x v="4"/>
    <s v="INVERSÕES FINANCEIRAS"/>
    <x v="13"/>
    <n v="779045.2"/>
    <n v="95959.46"/>
    <n v="95959.46"/>
    <m/>
  </r>
  <r>
    <x v="1"/>
    <x v="4"/>
    <s v="INVERSÕES FINANCEIRAS"/>
    <x v="14"/>
    <n v="46747"/>
    <n v="537913.81999999995"/>
    <n v="142706.46"/>
    <m/>
  </r>
  <r>
    <x v="1"/>
    <x v="4"/>
    <s v="INVERSÕES FINANCEIRAS"/>
    <x v="15"/>
    <n v="1525708.97"/>
    <n v="1621668.43"/>
    <n v="95959.46"/>
    <m/>
  </r>
  <r>
    <x v="1"/>
    <x v="4"/>
    <s v="INVERSÕES FINANCEIRAS"/>
    <x v="16"/>
    <n v="-1520708.97"/>
    <n v="-1424749.51"/>
    <n v="100959.46"/>
    <m/>
  </r>
  <r>
    <x v="1"/>
    <x v="4"/>
    <s v="INVERSÕES FINANCEIRAS"/>
    <x v="17"/>
    <n v="1325061.6599999999"/>
    <n v="1325061.6599999999"/>
    <n v="1325061.6599999999"/>
    <m/>
  </r>
  <r>
    <x v="1"/>
    <x v="4"/>
    <s v="INVERSÕES FINANCEIRAS"/>
    <x v="18"/>
    <n v="18596752.530000001"/>
    <n v="10869098.01"/>
    <n v="10857098.01"/>
    <m/>
  </r>
  <r>
    <x v="1"/>
    <x v="4"/>
    <s v="INVERSÕES FINANCEIRAS"/>
    <x v="19"/>
    <m/>
    <n v="1535134.3"/>
    <n v="1535134.3"/>
    <m/>
  </r>
  <r>
    <x v="1"/>
    <x v="4"/>
    <s v="INVERSÕES FINANCEIRAS"/>
    <x v="20"/>
    <m/>
    <n v="1538834.64"/>
    <n v="1550834.64"/>
    <m/>
  </r>
  <r>
    <x v="1"/>
    <x v="4"/>
    <s v="INVERSÕES FINANCEIRAS"/>
    <x v="21"/>
    <n v="50000"/>
    <n v="1592621.02"/>
    <n v="1592621.02"/>
    <m/>
  </r>
  <r>
    <x v="1"/>
    <x v="4"/>
    <s v="INVERSÕES FINANCEIRAS"/>
    <x v="22"/>
    <n v="31445065.059999999"/>
    <n v="1596837.68"/>
    <n v="1546837.68"/>
    <m/>
  </r>
  <r>
    <x v="1"/>
    <x v="4"/>
    <s v="INVERSÕES FINANCEIRAS"/>
    <x v="23"/>
    <n v="131737004.69"/>
    <n v="151195674.75"/>
    <n v="151245674.75"/>
    <m/>
  </r>
  <r>
    <x v="1"/>
    <x v="5"/>
    <s v="AMORTIZAÇÃO DA DÍVIDA"/>
    <x v="12"/>
    <n v="53971011"/>
    <n v="4473198.43"/>
    <n v="4473198.43"/>
    <m/>
  </r>
  <r>
    <x v="1"/>
    <x v="5"/>
    <s v="AMORTIZAÇÃO DA DÍVIDA"/>
    <x v="13"/>
    <n v="98659706.709999993"/>
    <n v="103133778.81999999"/>
    <n v="103133778.81999999"/>
    <m/>
  </r>
  <r>
    <x v="1"/>
    <x v="5"/>
    <s v="AMORTIZAÇÃO DA DÍVIDA"/>
    <x v="14"/>
    <n v="-40391586.640000001"/>
    <n v="4632153.82"/>
    <n v="-94027552.890000001"/>
    <m/>
  </r>
  <r>
    <x v="1"/>
    <x v="5"/>
    <s v="AMORTIZAÇÃO DA DÍVIDA"/>
    <x v="15"/>
    <n v="-53031706.710000001"/>
    <n v="-91948143.569999993"/>
    <n v="6711563.1399999997"/>
    <m/>
  </r>
  <r>
    <x v="1"/>
    <x v="5"/>
    <s v="AMORTIZAÇÃO DA DÍVIDA"/>
    <x v="16"/>
    <m/>
    <n v="4634443.54"/>
    <n v="4634443.54"/>
    <m/>
  </r>
  <r>
    <x v="1"/>
    <x v="5"/>
    <s v="AMORTIZAÇÃO DA DÍVIDA"/>
    <x v="17"/>
    <m/>
    <n v="4635677.58"/>
    <n v="4635677.58"/>
    <m/>
  </r>
  <r>
    <x v="1"/>
    <x v="5"/>
    <s v="AMORTIZAÇÃO DA DÍVIDA"/>
    <x v="18"/>
    <m/>
    <n v="4636966.82"/>
    <n v="4636966.82"/>
    <m/>
  </r>
  <r>
    <x v="1"/>
    <x v="5"/>
    <s v="AMORTIZAÇÃO DA DÍVIDA"/>
    <x v="19"/>
    <n v="-1745525.78"/>
    <n v="4638324.01"/>
    <n v="4638324.01"/>
    <m/>
  </r>
  <r>
    <x v="1"/>
    <x v="5"/>
    <s v="AMORTIZAÇÃO DA DÍVIDA"/>
    <x v="20"/>
    <n v="17000000"/>
    <n v="4639774.5599999996"/>
    <n v="4639774.5599999996"/>
    <m/>
  </r>
  <r>
    <x v="1"/>
    <x v="5"/>
    <s v="AMORTIZAÇÃO DA DÍVIDA"/>
    <x v="21"/>
    <n v="2068175.77"/>
    <n v="17204127.18"/>
    <n v="17204127.18"/>
    <m/>
  </r>
  <r>
    <x v="1"/>
    <x v="5"/>
    <s v="AMORTIZAÇÃO DA DÍVIDA"/>
    <x v="22"/>
    <m/>
    <n v="4638654.34"/>
    <n v="4638654.34"/>
    <m/>
  </r>
  <r>
    <x v="1"/>
    <x v="5"/>
    <s v="AMORTIZAÇÃO DA DÍVIDA"/>
    <x v="23"/>
    <n v="-1282567.58"/>
    <n v="9928551.2400000002"/>
    <n v="9928551.2400000002"/>
    <m/>
  </r>
  <r>
    <x v="2"/>
    <x v="0"/>
    <s v="PESSOAL E ENCARGOS SOCIAIS"/>
    <x v="24"/>
    <n v="6372948689.9099998"/>
    <n v="1552166876.99"/>
    <n v="1489114770.6300001"/>
    <m/>
  </r>
  <r>
    <x v="2"/>
    <x v="0"/>
    <s v="PESSOAL E ENCARGOS SOCIAIS"/>
    <x v="25"/>
    <n v="1920642618.52"/>
    <n v="1525999582.5599999"/>
    <n v="1558042657.29"/>
    <m/>
  </r>
  <r>
    <x v="2"/>
    <x v="0"/>
    <s v="PESSOAL E ENCARGOS SOCIAIS"/>
    <x v="26"/>
    <n v="1183879410.21"/>
    <n v="1676408065.73"/>
    <n v="1667223465.1900001"/>
    <m/>
  </r>
  <r>
    <x v="2"/>
    <x v="0"/>
    <s v="PESSOAL E ENCARGOS SOCIAIS"/>
    <x v="27"/>
    <n v="1200244096.22"/>
    <n v="1669155536.8"/>
    <n v="1667922813.51"/>
    <m/>
  </r>
  <r>
    <x v="2"/>
    <x v="0"/>
    <s v="PESSOAL E ENCARGOS SOCIAIS"/>
    <x v="28"/>
    <n v="1148529504.9000001"/>
    <n v="1680933671.52"/>
    <n v="1678563505.75"/>
    <m/>
  </r>
  <r>
    <x v="2"/>
    <x v="0"/>
    <s v="PESSOAL E ENCARGOS SOCIAIS"/>
    <x v="29"/>
    <n v="1287171343.5799999"/>
    <n v="1767598435.98"/>
    <n v="1759957598.74"/>
    <m/>
  </r>
  <r>
    <x v="2"/>
    <x v="0"/>
    <s v="PESSOAL E ENCARGOS SOCIAIS"/>
    <x v="30"/>
    <n v="1174563898.78"/>
    <n v="1717297295.1400001"/>
    <n v="1719150535.48"/>
    <m/>
  </r>
  <r>
    <x v="2"/>
    <x v="0"/>
    <s v="PESSOAL E ENCARGOS SOCIAIS"/>
    <x v="31"/>
    <n v="1165176243.23"/>
    <n v="1739018918.9100001"/>
    <n v="1740530766.23"/>
    <m/>
  </r>
  <r>
    <x v="2"/>
    <x v="0"/>
    <s v="PESSOAL E ENCARGOS SOCIAIS"/>
    <x v="32"/>
    <n v="1224900098.3900001"/>
    <n v="1727079250.52"/>
    <n v="1726653621.6800001"/>
    <m/>
  </r>
  <r>
    <x v="2"/>
    <x v="0"/>
    <s v="PESSOAL E ENCARGOS SOCIAIS"/>
    <x v="33"/>
    <n v="1211621886.3499999"/>
    <n v="1732204602.72"/>
    <n v="1709459186.3199999"/>
    <m/>
  </r>
  <r>
    <x v="2"/>
    <x v="0"/>
    <s v="PESSOAL E ENCARGOS SOCIAIS"/>
    <x v="34"/>
    <n v="1318083901.55"/>
    <n v="1804252280.8"/>
    <n v="1806217524.1800001"/>
    <m/>
  </r>
  <r>
    <x v="2"/>
    <x v="0"/>
    <s v="PESSOAL E ENCARGOS SOCIAIS"/>
    <x v="35"/>
    <n v="1825947078.53"/>
    <n v="2441202547.4299998"/>
    <n v="2500731788.6399999"/>
    <m/>
  </r>
  <r>
    <x v="2"/>
    <x v="1"/>
    <s v="JUROS E ENCARGOS DA DÍVIDA"/>
    <x v="24"/>
    <n v="31268300"/>
    <n v="4554067.96"/>
    <n v="4554067.96"/>
    <m/>
  </r>
  <r>
    <x v="2"/>
    <x v="1"/>
    <s v="JUROS E ENCARGOS DA DÍVIDA"/>
    <x v="25"/>
    <n v="186547966.41"/>
    <n v="4854723.59"/>
    <n v="4854723.59"/>
    <m/>
  </r>
  <r>
    <x v="2"/>
    <x v="1"/>
    <s v="JUROS E ENCARGOS DA DÍVIDA"/>
    <x v="26"/>
    <m/>
    <n v="38110535.07"/>
    <n v="38110535.07"/>
    <m/>
  </r>
  <r>
    <x v="2"/>
    <x v="1"/>
    <s v="JUROS E ENCARGOS DA DÍVIDA"/>
    <x v="27"/>
    <m/>
    <n v="4962222.0599999996"/>
    <n v="4962222.0599999996"/>
    <m/>
  </r>
  <r>
    <x v="2"/>
    <x v="1"/>
    <s v="JUROS E ENCARGOS DA DÍVIDA"/>
    <x v="28"/>
    <n v="-168166.41"/>
    <n v="22819603.84"/>
    <n v="22819603.84"/>
    <m/>
  </r>
  <r>
    <x v="2"/>
    <x v="1"/>
    <s v="JUROS E ENCARGOS DA DÍVIDA"/>
    <x v="29"/>
    <n v="2000000"/>
    <n v="23391704.739999998"/>
    <n v="23391704.739999998"/>
    <m/>
  </r>
  <r>
    <x v="2"/>
    <x v="1"/>
    <s v="JUROS E ENCARGOS DA DÍVIDA"/>
    <x v="30"/>
    <n v="24000000"/>
    <n v="23941669.850000001"/>
    <n v="23941669.850000001"/>
    <m/>
  </r>
  <r>
    <x v="2"/>
    <x v="1"/>
    <s v="JUROS E ENCARGOS DA DÍVIDA"/>
    <x v="31"/>
    <m/>
    <n v="25158161.670000002"/>
    <n v="25158161.670000002"/>
    <m/>
  </r>
  <r>
    <x v="2"/>
    <x v="1"/>
    <s v="JUROS E ENCARGOS DA DÍVIDA"/>
    <x v="32"/>
    <n v="1100000"/>
    <n v="25453827.579999998"/>
    <n v="25453827.579999998"/>
    <m/>
  </r>
  <r>
    <x v="2"/>
    <x v="1"/>
    <s v="JUROS E ENCARGOS DA DÍVIDA"/>
    <x v="33"/>
    <n v="119770081.34"/>
    <n v="130360563.45999999"/>
    <n v="130260153.87"/>
    <m/>
  </r>
  <r>
    <x v="2"/>
    <x v="1"/>
    <s v="JUROS E ENCARGOS DA DÍVIDA"/>
    <x v="34"/>
    <n v="10805199.08"/>
    <n v="26885455.34"/>
    <n v="26884864.350000001"/>
    <m/>
  </r>
  <r>
    <x v="2"/>
    <x v="1"/>
    <s v="JUROS E ENCARGOS DA DÍVIDA"/>
    <x v="35"/>
    <n v="-17189327.309999999"/>
    <n v="27641517.949999999"/>
    <n v="27742518.530000001"/>
    <m/>
  </r>
  <r>
    <x v="2"/>
    <x v="2"/>
    <s v="OUTRAS DESPESAS CORRENTES"/>
    <x v="24"/>
    <n v="4229866244.5"/>
    <n v="842250762.45000005"/>
    <n v="806983820.09000003"/>
    <m/>
  </r>
  <r>
    <x v="2"/>
    <x v="2"/>
    <s v="OUTRAS DESPESAS CORRENTES"/>
    <x v="25"/>
    <n v="3034077043.04"/>
    <n v="690509698.37"/>
    <n v="643374096.01999998"/>
    <m/>
  </r>
  <r>
    <x v="2"/>
    <x v="2"/>
    <s v="OUTRAS DESPESAS CORRENTES"/>
    <x v="26"/>
    <n v="946962011.56000102"/>
    <n v="838736346.63"/>
    <n v="798816039.54999995"/>
    <m/>
  </r>
  <r>
    <x v="2"/>
    <x v="2"/>
    <s v="OUTRAS DESPESAS CORRENTES"/>
    <x v="27"/>
    <n v="304368392.89999998"/>
    <n v="965076802.73000002"/>
    <n v="917084049.27999997"/>
    <m/>
  </r>
  <r>
    <x v="2"/>
    <x v="2"/>
    <s v="OUTRAS DESPESAS CORRENTES"/>
    <x v="28"/>
    <n v="926226801.01000094"/>
    <n v="914069727.74000001"/>
    <n v="988319476.65999997"/>
    <m/>
  </r>
  <r>
    <x v="2"/>
    <x v="2"/>
    <s v="OUTRAS DESPESAS CORRENTES"/>
    <x v="29"/>
    <n v="482799031.63999897"/>
    <n v="1131730361.9400001"/>
    <n v="1029962416.0700001"/>
    <m/>
  </r>
  <r>
    <x v="2"/>
    <x v="2"/>
    <s v="OUTRAS DESPESAS CORRENTES"/>
    <x v="30"/>
    <n v="390225379.95999998"/>
    <n v="813484680.90999997"/>
    <n v="853911192.5"/>
    <m/>
  </r>
  <r>
    <x v="2"/>
    <x v="2"/>
    <s v="OUTRAS DESPESAS CORRENTES"/>
    <x v="31"/>
    <n v="617022972.84000003"/>
    <n v="1201495776.0599999"/>
    <n v="1260972576.6800001"/>
    <m/>
  </r>
  <r>
    <x v="2"/>
    <x v="2"/>
    <s v="OUTRAS DESPESAS CORRENTES"/>
    <x v="32"/>
    <n v="234272743.21000001"/>
    <n v="1030730118.35"/>
    <n v="925834273.76999998"/>
    <m/>
  </r>
  <r>
    <x v="2"/>
    <x v="2"/>
    <s v="OUTRAS DESPESAS CORRENTES"/>
    <x v="33"/>
    <n v="621574167.51999998"/>
    <n v="702530381.22000003"/>
    <n v="823860592.44000006"/>
    <m/>
  </r>
  <r>
    <x v="2"/>
    <x v="2"/>
    <s v="OUTRAS DESPESAS CORRENTES"/>
    <x v="34"/>
    <n v="327198163.26999998"/>
    <n v="1118109670.9400001"/>
    <n v="983384223.45000005"/>
    <m/>
  </r>
  <r>
    <x v="2"/>
    <x v="2"/>
    <s v="OUTRAS DESPESAS CORRENTES"/>
    <x v="35"/>
    <n v="22832866.440000899"/>
    <n v="1309133264.55"/>
    <n v="1470135255.9000001"/>
    <m/>
  </r>
  <r>
    <x v="2"/>
    <x v="3"/>
    <s v="INVESTIMENTOS"/>
    <x v="24"/>
    <n v="147824209.13"/>
    <n v="6675396.96"/>
    <n v="4385133.42"/>
    <m/>
  </r>
  <r>
    <x v="2"/>
    <x v="3"/>
    <s v="INVESTIMENTOS"/>
    <x v="25"/>
    <n v="210968303.06999999"/>
    <n v="47873581.57"/>
    <n v="40446617.359999999"/>
    <m/>
  </r>
  <r>
    <x v="2"/>
    <x v="3"/>
    <s v="INVESTIMENTOS"/>
    <x v="26"/>
    <n v="445594934.37"/>
    <n v="59933886.460000001"/>
    <n v="37179271.060000002"/>
    <m/>
  </r>
  <r>
    <x v="2"/>
    <x v="3"/>
    <s v="INVESTIMENTOS"/>
    <x v="27"/>
    <n v="320277169.25999999"/>
    <n v="67851088.519999996"/>
    <n v="59040746.039999999"/>
    <m/>
  </r>
  <r>
    <x v="2"/>
    <x v="3"/>
    <s v="INVESTIMENTOS"/>
    <x v="28"/>
    <n v="427006194.97000003"/>
    <n v="110796674.29000001"/>
    <n v="101134458.13"/>
    <m/>
  </r>
  <r>
    <x v="2"/>
    <x v="3"/>
    <s v="INVESTIMENTOS"/>
    <x v="29"/>
    <n v="166350172.37"/>
    <n v="255510232.80000001"/>
    <n v="236927624.59"/>
    <m/>
  </r>
  <r>
    <x v="2"/>
    <x v="3"/>
    <s v="INVESTIMENTOS"/>
    <x v="30"/>
    <n v="208920461.18000001"/>
    <n v="95105958.609999999"/>
    <n v="123820726.97"/>
    <m/>
  </r>
  <r>
    <x v="2"/>
    <x v="3"/>
    <s v="INVESTIMENTOS"/>
    <x v="31"/>
    <n v="77741585.559999898"/>
    <n v="170060770.41"/>
    <n v="162454761.97999999"/>
    <m/>
  </r>
  <r>
    <x v="2"/>
    <x v="3"/>
    <s v="INVESTIMENTOS"/>
    <x v="32"/>
    <n v="72780780.019999996"/>
    <n v="170998277.96000001"/>
    <n v="168212499.81999999"/>
    <m/>
  </r>
  <r>
    <x v="2"/>
    <x v="3"/>
    <s v="INVESTIMENTOS"/>
    <x v="33"/>
    <n v="136116992.97"/>
    <n v="155591677.06"/>
    <n v="127659644.92"/>
    <m/>
  </r>
  <r>
    <x v="2"/>
    <x v="3"/>
    <s v="INVESTIMENTOS"/>
    <x v="34"/>
    <n v="-93249328.25"/>
    <n v="212786990.44999999"/>
    <n v="175756002.59999999"/>
    <m/>
  </r>
  <r>
    <x v="2"/>
    <x v="3"/>
    <s v="INVESTIMENTOS"/>
    <x v="35"/>
    <n v="488426975.68000001"/>
    <n v="322678000.18000001"/>
    <n v="378796078.44999999"/>
    <m/>
  </r>
  <r>
    <x v="2"/>
    <x v="4"/>
    <s v="INVERSÕES FINANCEIRAS"/>
    <x v="24"/>
    <n v="1558541.04"/>
    <n v="1558541.04"/>
    <n v="1558541.04"/>
    <m/>
  </r>
  <r>
    <x v="2"/>
    <x v="4"/>
    <s v="INVERSÕES FINANCEIRAS"/>
    <x v="25"/>
    <n v="1564822.98"/>
    <n v="1564822.98"/>
    <n v="1564822.98"/>
    <m/>
  </r>
  <r>
    <x v="2"/>
    <x v="4"/>
    <s v="INVERSÕES FINANCEIRAS"/>
    <x v="26"/>
    <n v="1571363.1"/>
    <n v="1571363.1"/>
    <n v="1571363.1"/>
    <m/>
  </r>
  <r>
    <x v="2"/>
    <x v="4"/>
    <s v="INVERSÕES FINANCEIRAS"/>
    <x v="27"/>
    <n v="3253969.51"/>
    <n v="2993969.51"/>
    <n v="2614732.5099999998"/>
    <m/>
  </r>
  <r>
    <x v="2"/>
    <x v="4"/>
    <s v="INVERSÕES FINANCEIRAS"/>
    <x v="28"/>
    <n v="5688663.7599999998"/>
    <n v="5948663.7599999998"/>
    <n v="1979900.76"/>
    <m/>
  </r>
  <r>
    <x v="2"/>
    <x v="4"/>
    <s v="INVERSÕES FINANCEIRAS"/>
    <x v="29"/>
    <n v="1453388.58"/>
    <n v="1453388.58"/>
    <n v="1645388.58"/>
    <m/>
  </r>
  <r>
    <x v="2"/>
    <x v="4"/>
    <s v="INVERSÕES FINANCEIRAS"/>
    <x v="30"/>
    <n v="3561819.62"/>
    <n v="3561819.62"/>
    <n v="5757171.5300000003"/>
    <m/>
  </r>
  <r>
    <x v="2"/>
    <x v="4"/>
    <s v="INVERSÕES FINANCEIRAS"/>
    <x v="31"/>
    <n v="1584719.81"/>
    <n v="1584719.81"/>
    <n v="1528999.58"/>
    <m/>
  </r>
  <r>
    <x v="2"/>
    <x v="4"/>
    <s v="INVERSÕES FINANCEIRAS"/>
    <x v="32"/>
    <n v="-480604.82"/>
    <n v="-480604.82"/>
    <n v="1535763.5"/>
    <m/>
  </r>
  <r>
    <x v="2"/>
    <x v="4"/>
    <s v="INVERSÕES FINANCEIRAS"/>
    <x v="33"/>
    <n v="1795345.13"/>
    <n v="1795345.13"/>
    <n v="1795345.13"/>
    <m/>
  </r>
  <r>
    <x v="2"/>
    <x v="4"/>
    <s v="INVERSÕES FINANCEIRAS"/>
    <x v="34"/>
    <n v="1508991.38"/>
    <n v="1508991.38"/>
    <n v="1508991.38"/>
    <m/>
  </r>
  <r>
    <x v="2"/>
    <x v="4"/>
    <s v="INVERSÕES FINANCEIRAS"/>
    <x v="35"/>
    <n v="2254494.12"/>
    <n v="2254494.12"/>
    <n v="2254494.12"/>
    <m/>
  </r>
  <r>
    <x v="2"/>
    <x v="5"/>
    <s v="AMORTIZAÇÃO DA DÍVIDA"/>
    <x v="24"/>
    <n v="60130400"/>
    <n v="4644523.96"/>
    <n v="4644523.96"/>
    <m/>
  </r>
  <r>
    <x v="2"/>
    <x v="5"/>
    <s v="AMORTIZAÇÃO DA DÍVIDA"/>
    <x v="25"/>
    <n v="81825500"/>
    <n v="4646484.7"/>
    <n v="4646484.7"/>
    <m/>
  </r>
  <r>
    <x v="2"/>
    <x v="5"/>
    <s v="AMORTIZAÇÃO DA DÍVIDA"/>
    <x v="26"/>
    <m/>
    <n v="20104459.829999998"/>
    <n v="20104459.829999998"/>
    <m/>
  </r>
  <r>
    <x v="2"/>
    <x v="5"/>
    <s v="AMORTIZAÇÃO DA DÍVIDA"/>
    <x v="27"/>
    <m/>
    <n v="6374830.0800000001"/>
    <n v="6374830.0800000001"/>
    <m/>
  </r>
  <r>
    <x v="2"/>
    <x v="5"/>
    <s v="AMORTIZAÇÃO DA DÍVIDA"/>
    <x v="28"/>
    <m/>
    <n v="12738091.210000001"/>
    <n v="12738091.210000001"/>
    <m/>
  </r>
  <r>
    <x v="2"/>
    <x v="5"/>
    <s v="AMORTIZAÇÃO DA DÍVIDA"/>
    <x v="29"/>
    <m/>
    <n v="12970984.939999999"/>
    <n v="12970984.939999999"/>
    <m/>
  </r>
  <r>
    <x v="2"/>
    <x v="5"/>
    <s v="AMORTIZAÇÃO DA DÍVIDA"/>
    <x v="30"/>
    <m/>
    <n v="13262902.51"/>
    <n v="13262902.51"/>
    <m/>
  </r>
  <r>
    <x v="2"/>
    <x v="5"/>
    <s v="AMORTIZAÇÃO DA DÍVIDA"/>
    <x v="31"/>
    <m/>
    <n v="13546204.24"/>
    <n v="13546204.24"/>
    <m/>
  </r>
  <r>
    <x v="2"/>
    <x v="5"/>
    <s v="AMORTIZAÇÃO DA DÍVIDA"/>
    <x v="32"/>
    <m/>
    <n v="14244534.380000001"/>
    <n v="14244534.380000001"/>
    <m/>
  </r>
  <r>
    <x v="2"/>
    <x v="5"/>
    <s v="AMORTIZAÇÃO DA DÍVIDA"/>
    <x v="33"/>
    <n v="2449537220.1599998"/>
    <n v="2463638781.4400001"/>
    <n v="2463638781.4400001"/>
    <m/>
  </r>
  <r>
    <x v="2"/>
    <x v="5"/>
    <s v="AMORTIZAÇÃO DA DÍVIDA"/>
    <x v="34"/>
    <n v="7507000"/>
    <n v="14762344.68"/>
    <n v="14762344.68"/>
    <m/>
  </r>
  <r>
    <x v="2"/>
    <x v="5"/>
    <s v="AMORTIZAÇÃO DA DÍVIDA"/>
    <x v="35"/>
    <n v="-1149446.7899994899"/>
    <n v="16916531.400000099"/>
    <n v="16916531.400000099"/>
    <m/>
  </r>
  <r>
    <x v="3"/>
    <x v="0"/>
    <s v="PESSOAL E ENCARGOS SOCIAIS"/>
    <x v="36"/>
    <n v="3818257757.4699998"/>
    <n v="1790523350.2"/>
    <n v="1733858391.8900001"/>
    <m/>
  </r>
  <r>
    <x v="3"/>
    <x v="0"/>
    <s v="PESSOAL E ENCARGOS SOCIAIS"/>
    <x v="37"/>
    <n v="11865544335.77"/>
    <n v="1731147450.1800001"/>
    <n v="1735658274.49"/>
    <m/>
  </r>
  <r>
    <x v="3"/>
    <x v="0"/>
    <s v="PESSOAL E ENCARGOS SOCIAIS"/>
    <x v="38"/>
    <n v="634494221.15999997"/>
    <n v="1758202549.05"/>
    <n v="1758028935.28"/>
    <m/>
  </r>
  <r>
    <x v="3"/>
    <x v="0"/>
    <s v="PESSOAL E ENCARGOS SOCIAIS"/>
    <x v="39"/>
    <n v="686978429.66999996"/>
    <n v="1830663107.77"/>
    <n v="1823813168.72"/>
    <m/>
  </r>
  <r>
    <x v="3"/>
    <x v="0"/>
    <s v="PESSOAL E ENCARGOS SOCIAIS"/>
    <x v="40"/>
    <n v="695627047.21000004"/>
    <n v="1840255468.98"/>
    <n v="1837189125.55"/>
    <m/>
  </r>
  <r>
    <x v="3"/>
    <x v="0"/>
    <s v="PESSOAL E ENCARGOS SOCIAIS"/>
    <x v="41"/>
    <n v="753011145.24000001"/>
    <n v="2011492922.75"/>
    <n v="2009623628.5999999"/>
    <m/>
  </r>
  <r>
    <x v="3"/>
    <x v="0"/>
    <s v="PESSOAL E ENCARGOS SOCIAIS"/>
    <x v="42"/>
    <n v="653492755.85000098"/>
    <n v="1871404771.1500001"/>
    <n v="1856822103.0999999"/>
    <m/>
  </r>
  <r>
    <x v="3"/>
    <x v="0"/>
    <s v="PESSOAL E ENCARGOS SOCIAIS"/>
    <x v="43"/>
    <n v="716143482.00999999"/>
    <n v="1945280334.7"/>
    <n v="1824793934.24"/>
    <m/>
  </r>
  <r>
    <x v="3"/>
    <x v="0"/>
    <s v="PESSOAL E ENCARGOS SOCIAIS"/>
    <x v="44"/>
    <n v="535758030.75999999"/>
    <n v="1738438886.78"/>
    <n v="1871412854.24"/>
    <m/>
  </r>
  <r>
    <x v="3"/>
    <x v="0"/>
    <s v="PESSOAL E ENCARGOS SOCIAIS"/>
    <x v="45"/>
    <n v="812386268.82000005"/>
    <n v="1871981317.8199999"/>
    <n v="1836379627.3599999"/>
    <m/>
  </r>
  <r>
    <x v="3"/>
    <x v="0"/>
    <s v="PESSOAL E ENCARGOS SOCIAIS"/>
    <x v="46"/>
    <n v="721094895.36999905"/>
    <n v="1934405079.8"/>
    <n v="1952594573.55"/>
    <m/>
  </r>
  <r>
    <x v="3"/>
    <x v="0"/>
    <s v="PESSOAL E ENCARGOS SOCIAIS"/>
    <x v="47"/>
    <n v="1153749773.53"/>
    <n v="2713915677.2800002"/>
    <n v="2784618059.9899998"/>
    <m/>
  </r>
  <r>
    <x v="3"/>
    <x v="1"/>
    <s v="JUROS E ENCARGOS DA DÍVIDA"/>
    <x v="36"/>
    <n v="554959000"/>
    <n v="28288371.739999998"/>
    <n v="28288371.739999998"/>
    <m/>
  </r>
  <r>
    <x v="3"/>
    <x v="1"/>
    <s v="JUROS E ENCARGOS DA DÍVIDA"/>
    <x v="37"/>
    <m/>
    <n v="35634428.850000001"/>
    <n v="35634428.850000001"/>
    <m/>
  </r>
  <r>
    <x v="3"/>
    <x v="1"/>
    <s v="JUROS E ENCARGOS DA DÍVIDA"/>
    <x v="38"/>
    <n v="-246173561.75999999"/>
    <n v="30591884.41"/>
    <n v="30591884.41"/>
    <m/>
  </r>
  <r>
    <x v="3"/>
    <x v="1"/>
    <s v="JUROS E ENCARGOS DA DÍVIDA"/>
    <x v="39"/>
    <n v="30019916.760000002"/>
    <n v="34620935.579999998"/>
    <n v="34620935.579999998"/>
    <m/>
  </r>
  <r>
    <x v="3"/>
    <x v="1"/>
    <s v="JUROS E ENCARGOS DA DÍVIDA"/>
    <x v="40"/>
    <n v="47826998.369999997"/>
    <n v="34918062"/>
    <n v="34918062"/>
    <m/>
  </r>
  <r>
    <x v="3"/>
    <x v="1"/>
    <s v="JUROS E ENCARGOS DA DÍVIDA"/>
    <x v="41"/>
    <n v="25518210.210000001"/>
    <n v="114426698.17"/>
    <n v="114426698.17"/>
    <m/>
  </r>
  <r>
    <x v="3"/>
    <x v="1"/>
    <s v="JUROS E ENCARGOS DA DÍVIDA"/>
    <x v="42"/>
    <n v="33175081.960000001"/>
    <n v="38283528.600000001"/>
    <n v="38283528.600000001"/>
    <m/>
  </r>
  <r>
    <x v="3"/>
    <x v="1"/>
    <s v="JUROS E ENCARGOS DA DÍVIDA"/>
    <x v="43"/>
    <n v="-7602376.6799999997"/>
    <n v="46118440.149999999"/>
    <n v="46118440.149999999"/>
    <m/>
  </r>
  <r>
    <x v="3"/>
    <x v="1"/>
    <s v="JUROS E ENCARGOS DA DÍVIDA"/>
    <x v="44"/>
    <n v="34434367.380000003"/>
    <n v="38939463.450000003"/>
    <n v="38939463.450000003"/>
    <m/>
  </r>
  <r>
    <x v="3"/>
    <x v="1"/>
    <s v="JUROS E ENCARGOS DA DÍVIDA"/>
    <x v="45"/>
    <n v="34979949.469999999"/>
    <n v="40832254.969999999"/>
    <n v="40832254.969999999"/>
    <m/>
  </r>
  <r>
    <x v="3"/>
    <x v="1"/>
    <s v="JUROS E ENCARGOS DA DÍVIDA"/>
    <x v="46"/>
    <n v="35633619.210000001"/>
    <n v="39875074.57"/>
    <n v="39875074.57"/>
    <m/>
  </r>
  <r>
    <x v="3"/>
    <x v="1"/>
    <s v="JUROS E ENCARGOS DA DÍVIDA"/>
    <x v="47"/>
    <n v="45565908.93"/>
    <n v="105703493.98999999"/>
    <n v="105703493.98999999"/>
    <m/>
  </r>
  <r>
    <x v="3"/>
    <x v="2"/>
    <s v="OUTRAS DESPESAS CORRENTES"/>
    <x v="36"/>
    <n v="5280264082.7999897"/>
    <n v="995475281.49000001"/>
    <n v="938511982.39999998"/>
    <m/>
  </r>
  <r>
    <x v="3"/>
    <x v="2"/>
    <s v="OUTRAS DESPESAS CORRENTES"/>
    <x v="37"/>
    <n v="3724550909.6199999"/>
    <n v="865175100.78999996"/>
    <n v="752063274.80999994"/>
    <m/>
  </r>
  <r>
    <x v="3"/>
    <x v="2"/>
    <s v="OUTRAS DESPESAS CORRENTES"/>
    <x v="38"/>
    <n v="1176109474.3699999"/>
    <n v="1191731375.8099999"/>
    <n v="1183316811.4000001"/>
    <m/>
  </r>
  <r>
    <x v="3"/>
    <x v="2"/>
    <s v="OUTRAS DESPESAS CORRENTES"/>
    <x v="39"/>
    <n v="605468061.69000006"/>
    <n v="984497801.52999997"/>
    <n v="971413797.84000003"/>
    <m/>
  </r>
  <r>
    <x v="3"/>
    <x v="2"/>
    <s v="OUTRAS DESPESAS CORRENTES"/>
    <x v="40"/>
    <n v="-862492492.20999801"/>
    <n v="1091702496.04"/>
    <n v="907208332.97000003"/>
    <m/>
  </r>
  <r>
    <x v="3"/>
    <x v="2"/>
    <s v="OUTRAS DESPESAS CORRENTES"/>
    <x v="41"/>
    <n v="860427286.35000002"/>
    <n v="906378627.77999997"/>
    <n v="927440850.98000002"/>
    <m/>
  </r>
  <r>
    <x v="3"/>
    <x v="2"/>
    <s v="OUTRAS DESPESAS CORRENTES"/>
    <x v="42"/>
    <n v="202982230.71000001"/>
    <n v="875082876.92999995"/>
    <n v="821717121.94000006"/>
    <m/>
  </r>
  <r>
    <x v="3"/>
    <x v="2"/>
    <s v="OUTRAS DESPESAS CORRENTES"/>
    <x v="43"/>
    <n v="-15758285.1300001"/>
    <n v="531777709.16000003"/>
    <n v="611896455.12"/>
    <m/>
  </r>
  <r>
    <x v="3"/>
    <x v="2"/>
    <s v="OUTRAS DESPESAS CORRENTES"/>
    <x v="44"/>
    <n v="684807171.48000097"/>
    <n v="1087864528"/>
    <n v="1078294318.0799999"/>
    <m/>
  </r>
  <r>
    <x v="3"/>
    <x v="2"/>
    <s v="OUTRAS DESPESAS CORRENTES"/>
    <x v="45"/>
    <n v="193464272.97"/>
    <n v="906633434.58000004"/>
    <n v="958085704.53999996"/>
    <m/>
  </r>
  <r>
    <x v="3"/>
    <x v="2"/>
    <s v="OUTRAS DESPESAS CORRENTES"/>
    <x v="46"/>
    <n v="87697533.050000399"/>
    <n v="822506095.22000003"/>
    <n v="1021503780.4"/>
    <m/>
  </r>
  <r>
    <x v="3"/>
    <x v="2"/>
    <s v="OUTRAS DESPESAS CORRENTES"/>
    <x v="47"/>
    <n v="224274409.09"/>
    <n v="1328015728.97"/>
    <n v="1303688160.5"/>
    <m/>
  </r>
  <r>
    <x v="3"/>
    <x v="3"/>
    <s v="INVESTIMENTOS"/>
    <x v="36"/>
    <n v="194701083.08000001"/>
    <n v="7000317.8499999996"/>
    <n v="2741497.01"/>
    <m/>
  </r>
  <r>
    <x v="3"/>
    <x v="3"/>
    <s v="INVESTIMENTOS"/>
    <x v="37"/>
    <n v="231219117.30000001"/>
    <n v="43484169.369999997"/>
    <n v="36453968.890000001"/>
    <m/>
  </r>
  <r>
    <x v="3"/>
    <x v="3"/>
    <s v="INVESTIMENTOS"/>
    <x v="38"/>
    <n v="279847895.31"/>
    <n v="65092275.479999997"/>
    <n v="53705261.390000001"/>
    <m/>
  </r>
  <r>
    <x v="3"/>
    <x v="3"/>
    <s v="INVESTIMENTOS"/>
    <x v="39"/>
    <n v="214984584.94999999"/>
    <n v="106629618.75"/>
    <n v="98708901.069999993"/>
    <m/>
  </r>
  <r>
    <x v="3"/>
    <x v="3"/>
    <s v="INVESTIMENTOS"/>
    <x v="40"/>
    <n v="453963301.00999999"/>
    <n v="137672823.37"/>
    <n v="127908842.58"/>
    <m/>
  </r>
  <r>
    <x v="3"/>
    <x v="3"/>
    <s v="INVESTIMENTOS"/>
    <x v="41"/>
    <n v="252783126.41999999"/>
    <n v="118103016.68000001"/>
    <n v="138526662.08000001"/>
    <m/>
  </r>
  <r>
    <x v="3"/>
    <x v="3"/>
    <s v="INVESTIMENTOS"/>
    <x v="42"/>
    <n v="181954491.52000001"/>
    <n v="127298839.42"/>
    <n v="119353235.67"/>
    <m/>
  </r>
  <r>
    <x v="3"/>
    <x v="3"/>
    <s v="INVESTIMENTOS"/>
    <x v="43"/>
    <n v="616068316.62"/>
    <n v="590846640.34000003"/>
    <n v="484570215.14999998"/>
    <m/>
  </r>
  <r>
    <x v="3"/>
    <x v="3"/>
    <s v="INVESTIMENTOS"/>
    <x v="44"/>
    <n v="320998597.51999998"/>
    <n v="312480861.64999998"/>
    <n v="412255691.83999997"/>
    <m/>
  </r>
  <r>
    <x v="3"/>
    <x v="3"/>
    <s v="INVESTIMENTOS"/>
    <x v="45"/>
    <n v="139021265.31"/>
    <n v="256568775.81"/>
    <n v="263531603.41999999"/>
    <m/>
  </r>
  <r>
    <x v="3"/>
    <x v="3"/>
    <s v="INVESTIMENTOS"/>
    <x v="46"/>
    <n v="-291067730.32999998"/>
    <n v="266373397.13999999"/>
    <n v="261486239.59999999"/>
    <m/>
  </r>
  <r>
    <x v="3"/>
    <x v="3"/>
    <s v="INVESTIMENTOS"/>
    <x v="47"/>
    <n v="689400037.72000003"/>
    <n v="501794778.81"/>
    <n v="518084645.13999999"/>
    <m/>
  </r>
  <r>
    <x v="3"/>
    <x v="4"/>
    <s v="INVERSÕES FINANCEIRAS"/>
    <x v="36"/>
    <n v="1528402.16"/>
    <n v="1528402.16"/>
    <n v="1528402.16"/>
    <m/>
  </r>
  <r>
    <x v="3"/>
    <x v="4"/>
    <s v="INVERSÕES FINANCEIRAS"/>
    <x v="37"/>
    <n v="1649339.16"/>
    <n v="1649339.16"/>
    <n v="1644339.16"/>
    <m/>
  </r>
  <r>
    <x v="3"/>
    <x v="4"/>
    <s v="INVERSÕES FINANCEIRAS"/>
    <x v="38"/>
    <n v="1547447.1"/>
    <n v="1547447.1"/>
    <n v="1552447.1"/>
    <m/>
  </r>
  <r>
    <x v="3"/>
    <x v="4"/>
    <s v="INVERSÕES FINANCEIRAS"/>
    <x v="39"/>
    <n v="1558211.04"/>
    <n v="1558211.04"/>
    <n v="1558211.04"/>
    <m/>
  </r>
  <r>
    <x v="3"/>
    <x v="4"/>
    <s v="INVERSÕES FINANCEIRAS"/>
    <x v="40"/>
    <n v="1566674.98"/>
    <n v="1566674.98"/>
    <n v="1566674.98"/>
    <m/>
  </r>
  <r>
    <x v="3"/>
    <x v="4"/>
    <s v="INVERSÕES FINANCEIRAS"/>
    <x v="41"/>
    <n v="1576978.9"/>
    <n v="1576978.9"/>
    <n v="1576978.9"/>
    <m/>
  </r>
  <r>
    <x v="3"/>
    <x v="4"/>
    <s v="INVERSÕES FINANCEIRAS"/>
    <x v="42"/>
    <n v="5136822.82"/>
    <n v="1586822.82"/>
    <n v="1586822.82"/>
    <m/>
  </r>
  <r>
    <x v="3"/>
    <x v="4"/>
    <s v="INVERSÕES FINANCEIRAS"/>
    <x v="43"/>
    <n v="89441998.799999997"/>
    <n v="1719165.58"/>
    <n v="1719165.58"/>
    <m/>
  </r>
  <r>
    <x v="3"/>
    <x v="4"/>
    <s v="INVERSÕES FINANCEIRAS"/>
    <x v="44"/>
    <m/>
    <n v="1826654.69"/>
    <n v="1826654.69"/>
    <m/>
  </r>
  <r>
    <x v="3"/>
    <x v="4"/>
    <s v="INVERSÕES FINANCEIRAS"/>
    <x v="45"/>
    <n v="20000"/>
    <n v="5186078.6399999997"/>
    <n v="5186078.6399999997"/>
    <m/>
  </r>
  <r>
    <x v="3"/>
    <x v="4"/>
    <s v="INVERSÕES FINANCEIRAS"/>
    <x v="46"/>
    <n v="50"/>
    <n v="1625328.56"/>
    <n v="1625328.56"/>
    <m/>
  </r>
  <r>
    <x v="3"/>
    <x v="4"/>
    <s v="INVERSÕES FINANCEIRAS"/>
    <x v="47"/>
    <n v="-74221078.840000004"/>
    <n v="8433742.4900000002"/>
    <n v="8433742.4900000002"/>
    <m/>
  </r>
  <r>
    <x v="3"/>
    <x v="5"/>
    <s v="AMORTIZAÇÃO DA DÍVIDA"/>
    <x v="36"/>
    <n v="230332000"/>
    <n v="15194734.58"/>
    <n v="15194734.58"/>
    <m/>
  </r>
  <r>
    <x v="3"/>
    <x v="5"/>
    <s v="AMORTIZAÇÃO DA DÍVIDA"/>
    <x v="37"/>
    <m/>
    <n v="24184023.5"/>
    <n v="24184023.5"/>
    <m/>
  </r>
  <r>
    <x v="3"/>
    <x v="5"/>
    <s v="AMORTIZAÇÃO DA DÍVIDA"/>
    <x v="38"/>
    <n v="-107723335.58"/>
    <n v="29089626.899999999"/>
    <n v="29089626.899999999"/>
    <m/>
  </r>
  <r>
    <x v="3"/>
    <x v="5"/>
    <s v="AMORTIZAÇÃO DA DÍVIDA"/>
    <x v="39"/>
    <n v="109844303.7"/>
    <n v="29228335.440000001"/>
    <n v="29228335.440000001"/>
    <m/>
  </r>
  <r>
    <x v="3"/>
    <x v="5"/>
    <s v="AMORTIZAÇÃO DA DÍVIDA"/>
    <x v="40"/>
    <n v="11982432.17"/>
    <n v="27120994.199999999"/>
    <n v="27120994.199999999"/>
    <m/>
  </r>
  <r>
    <x v="3"/>
    <x v="5"/>
    <s v="AMORTIZAÇÃO DA DÍVIDA"/>
    <x v="41"/>
    <n v="12202326.1"/>
    <n v="25041518.640000001"/>
    <n v="25041518.640000001"/>
    <m/>
  </r>
  <r>
    <x v="3"/>
    <x v="5"/>
    <s v="AMORTIZAÇÃO DA DÍVIDA"/>
    <x v="42"/>
    <n v="21117273.57"/>
    <n v="25623797.460000001"/>
    <n v="25623797.460000001"/>
    <m/>
  </r>
  <r>
    <x v="3"/>
    <x v="5"/>
    <s v="AMORTIZAÇÃO DA DÍVIDA"/>
    <x v="43"/>
    <n v="-47552006.799999997"/>
    <n v="34416398.200000003"/>
    <n v="34416398.200000003"/>
    <m/>
  </r>
  <r>
    <x v="3"/>
    <x v="5"/>
    <s v="AMORTIZAÇÃO DA DÍVIDA"/>
    <x v="44"/>
    <n v="21727037.93"/>
    <n v="26236439.699999999"/>
    <n v="26236439.699999999"/>
    <m/>
  </r>
  <r>
    <x v="3"/>
    <x v="5"/>
    <s v="AMORTIZAÇÃO DA DÍVIDA"/>
    <x v="45"/>
    <n v="21726061.469999999"/>
    <n v="28476034"/>
    <n v="28476034"/>
    <m/>
  </r>
  <r>
    <x v="3"/>
    <x v="5"/>
    <s v="AMORTIZAÇÃO DA DÍVIDA"/>
    <x v="46"/>
    <n v="22381716.52"/>
    <n v="26893703.539999999"/>
    <n v="26893703.539999999"/>
    <m/>
  </r>
  <r>
    <x v="3"/>
    <x v="5"/>
    <s v="AMORTIZAÇÃO DA DÍVIDA"/>
    <x v="47"/>
    <n v="14207822.6"/>
    <n v="18740025.52"/>
    <n v="18740025.52"/>
    <m/>
  </r>
  <r>
    <x v="4"/>
    <x v="0"/>
    <s v="PESSOAL E ENCARGOS SOCIAIS"/>
    <x v="48"/>
    <n v="4024272937.7199998"/>
    <n v="1905027110.3800001"/>
    <n v="1849425880.0899999"/>
    <n v="24498592164.299999"/>
  </r>
  <r>
    <x v="4"/>
    <x v="0"/>
    <s v="PESSOAL E ENCARGOS SOCIAIS"/>
    <x v="49"/>
    <n v="277153146.37"/>
    <n v="1939994671.76"/>
    <n v="1921256074.22"/>
    <n v="217313225.16"/>
  </r>
  <r>
    <x v="4"/>
    <x v="0"/>
    <s v="PESSOAL E ENCARGOS SOCIAIS"/>
    <x v="50"/>
    <n v="1847449777.46"/>
    <n v="1901472945.01"/>
    <n v="1882751183.1900001"/>
    <n v="38000"/>
  </r>
  <r>
    <x v="4"/>
    <x v="0"/>
    <s v="PESSOAL E ENCARGOS SOCIAIS"/>
    <x v="51"/>
    <n v="2050089210.6500001"/>
    <n v="2088707144.4000001"/>
    <n v="1899476884.46"/>
    <n v="5315420.24"/>
  </r>
  <r>
    <x v="4"/>
    <x v="0"/>
    <s v="PESSOAL E ENCARGOS SOCIAIS"/>
    <x v="52"/>
    <n v="1924230024.8099999"/>
    <n v="1957953479.0599999"/>
    <n v="1958506977.1099999"/>
    <m/>
  </r>
  <r>
    <x v="4"/>
    <x v="0"/>
    <s v="PESSOAL E ENCARGOS SOCIAIS"/>
    <x v="53"/>
    <n v="2077158436.26"/>
    <n v="2124647653.75"/>
    <n v="2118405199.3399999"/>
    <n v="3000000"/>
  </r>
  <r>
    <x v="4"/>
    <x v="0"/>
    <s v="PESSOAL E ENCARGOS SOCIAIS"/>
    <x v="54"/>
    <n v="6636120.0099999998"/>
    <n v="-471824.22"/>
    <n v="1833782.18"/>
    <m/>
  </r>
  <r>
    <x v="4"/>
    <x v="1"/>
    <s v="JUROS E ENCARGOS DA DÍVIDA"/>
    <x v="48"/>
    <n v="500120708.32999998"/>
    <n v="40912652.490000002"/>
    <n v="40912652.490000002"/>
    <n v="784688000"/>
  </r>
  <r>
    <x v="4"/>
    <x v="1"/>
    <s v="JUROS E ENCARGOS DA DÍVIDA"/>
    <x v="49"/>
    <n v="143986000"/>
    <n v="48344496.119999997"/>
    <n v="48341870.950000003"/>
    <m/>
  </r>
  <r>
    <x v="4"/>
    <x v="1"/>
    <s v="JUROS E ENCARGOS DA DÍVIDA"/>
    <x v="50"/>
    <n v="103679367.06"/>
    <n v="49095196.990000002"/>
    <n v="49097822.159999996"/>
    <m/>
  </r>
  <r>
    <x v="4"/>
    <x v="1"/>
    <s v="JUROS E ENCARGOS DA DÍVIDA"/>
    <x v="51"/>
    <n v="-436944.63"/>
    <n v="50822046.030000001"/>
    <n v="50822046.030000001"/>
    <m/>
  </r>
  <r>
    <x v="4"/>
    <x v="1"/>
    <s v="JUROS E ENCARGOS DA DÍVIDA"/>
    <x v="52"/>
    <m/>
    <n v="49760358.270000003"/>
    <n v="49760358.270000003"/>
    <m/>
  </r>
  <r>
    <x v="4"/>
    <x v="1"/>
    <s v="JUROS E ENCARGOS DA DÍVIDA"/>
    <x v="53"/>
    <m/>
    <n v="133406360.23"/>
    <n v="133406360.22"/>
    <m/>
  </r>
  <r>
    <x v="4"/>
    <x v="1"/>
    <s v="JUROS E ENCARGOS DA DÍVIDA"/>
    <x v="54"/>
    <m/>
    <n v="47482962.93"/>
    <n v="47482962.93"/>
    <m/>
  </r>
  <r>
    <x v="4"/>
    <x v="2"/>
    <s v="OUTRAS DESPESAS CORRENTES"/>
    <x v="48"/>
    <n v="5305430062.1999998"/>
    <n v="730620145.87"/>
    <n v="486907283.67000002"/>
    <n v="12815437050.459999"/>
  </r>
  <r>
    <x v="4"/>
    <x v="2"/>
    <s v="OUTRAS DESPESAS CORRENTES"/>
    <x v="49"/>
    <n v="2428107165.1199999"/>
    <n v="959504766.98000002"/>
    <n v="885112811.20000005"/>
    <n v="158747616.66999999"/>
  </r>
  <r>
    <x v="4"/>
    <x v="2"/>
    <s v="OUTRAS DESPESAS CORRENTES"/>
    <x v="50"/>
    <n v="1038765278.6799999"/>
    <n v="756358721.67999995"/>
    <n v="976882113.75999999"/>
    <n v="1186023931.9000001"/>
  </r>
  <r>
    <x v="4"/>
    <x v="2"/>
    <s v="OUTRAS DESPESAS CORRENTES"/>
    <x v="51"/>
    <n v="1152261431.02"/>
    <n v="1287073427.8"/>
    <n v="1065147097.17"/>
    <n v="182676429.08000001"/>
  </r>
  <r>
    <x v="4"/>
    <x v="2"/>
    <s v="OUTRAS DESPESAS CORRENTES"/>
    <x v="52"/>
    <n v="431831437.41000003"/>
    <n v="1103245315.03"/>
    <n v="1060568654.73"/>
    <n v="7754198.8399999999"/>
  </r>
  <r>
    <x v="4"/>
    <x v="2"/>
    <s v="OUTRAS DESPESAS CORRENTES"/>
    <x v="53"/>
    <n v="801113545.26999998"/>
    <n v="901636898.15999997"/>
    <n v="1167345765.3399999"/>
    <n v="134544630.90000001"/>
  </r>
  <r>
    <x v="4"/>
    <x v="2"/>
    <s v="OUTRAS DESPESAS CORRENTES"/>
    <x v="54"/>
    <n v="116701407.69"/>
    <n v="423079733.01999998"/>
    <n v="421263167.85000002"/>
    <n v="75803063.200000003"/>
  </r>
  <r>
    <x v="4"/>
    <x v="3"/>
    <s v="INVESTIMENTOS"/>
    <x v="48"/>
    <n v="760854028.48000002"/>
    <n v="19379809.800000001"/>
    <n v="5184616"/>
    <n v="4204428513.71"/>
  </r>
  <r>
    <x v="4"/>
    <x v="3"/>
    <s v="INVESTIMENTOS"/>
    <x v="49"/>
    <n v="430474538.74000001"/>
    <n v="90771026.060000002"/>
    <n v="89899278.849999994"/>
    <n v="29640649.77"/>
  </r>
  <r>
    <x v="4"/>
    <x v="3"/>
    <s v="INVESTIMENTOS"/>
    <x v="50"/>
    <n v="191781468.16999999"/>
    <n v="94087586.689999998"/>
    <n v="100732799.5"/>
    <n v="530139566.29000002"/>
  </r>
  <r>
    <x v="4"/>
    <x v="3"/>
    <s v="INVESTIMENTOS"/>
    <x v="51"/>
    <n v="539320568.02999997"/>
    <n v="147551590.31"/>
    <n v="141437467.31"/>
    <n v="157110095.77000001"/>
  </r>
  <r>
    <x v="4"/>
    <x v="3"/>
    <s v="INVESTIMENTOS"/>
    <x v="52"/>
    <n v="424250267.95999998"/>
    <n v="163545685.62"/>
    <n v="150514003.12"/>
    <n v="78681766.079999998"/>
  </r>
  <r>
    <x v="4"/>
    <x v="3"/>
    <s v="INVESTIMENTOS"/>
    <x v="53"/>
    <n v="273003537.06"/>
    <n v="251654437.84"/>
    <n v="241209604.25"/>
    <n v="72703341.379999995"/>
  </r>
  <r>
    <x v="4"/>
    <x v="3"/>
    <s v="INVESTIMENTOS"/>
    <x v="54"/>
    <n v="11854471.800000001"/>
    <n v="69826986.079999998"/>
    <n v="77878827.420000002"/>
    <n v="20204407.73"/>
  </r>
  <r>
    <x v="4"/>
    <x v="4"/>
    <s v="INVERSÕES FINANCEIRAS"/>
    <x v="48"/>
    <n v="82643566.450000003"/>
    <n v="1641930.45"/>
    <n v="1641930.45"/>
    <n v="61325238.299999997"/>
  </r>
  <r>
    <x v="4"/>
    <x v="4"/>
    <s v="INVERSÕES FINANCEIRAS"/>
    <x v="49"/>
    <n v="15197292.710000001"/>
    <n v="15198928.710000001"/>
    <n v="15193928.710000001"/>
    <n v="10000"/>
  </r>
  <r>
    <x v="4"/>
    <x v="4"/>
    <s v="INVERSÕES FINANCEIRAS"/>
    <x v="50"/>
    <n v="2097337.4500000002"/>
    <n v="1658214.34"/>
    <n v="1663214.34"/>
    <n v="40930000"/>
  </r>
  <r>
    <x v="4"/>
    <x v="4"/>
    <s v="INVERSÕES FINANCEIRAS"/>
    <x v="51"/>
    <n v="46037102.799999997"/>
    <n v="11595391.109999999"/>
    <n v="11595391.109999999"/>
    <m/>
  </r>
  <r>
    <x v="4"/>
    <x v="4"/>
    <s v="INVERSÕES FINANCEIRAS"/>
    <x v="52"/>
    <n v="2320461.67"/>
    <n v="1623126.11"/>
    <n v="1623126.11"/>
    <n v="1800000"/>
  </r>
  <r>
    <x v="4"/>
    <x v="4"/>
    <s v="INVERSÕES FINANCEIRAS"/>
    <x v="53"/>
    <n v="-79192660.129999995"/>
    <n v="11610339.869999999"/>
    <n v="11610339.869999999"/>
    <m/>
  </r>
  <r>
    <x v="4"/>
    <x v="4"/>
    <s v="INVERSÕES FINANCEIRAS"/>
    <x v="54"/>
    <n v="5077105.8600000003"/>
    <n v="5077105.8600000003"/>
    <n v="3459900"/>
    <m/>
  </r>
  <r>
    <x v="4"/>
    <x v="5"/>
    <s v="AMORTIZAÇÃO DA DÍVIDA"/>
    <x v="48"/>
    <n v="411026000"/>
    <n v="27386712.899999999"/>
    <n v="27386712.899999999"/>
    <n v="472848000"/>
  </r>
  <r>
    <x v="4"/>
    <x v="5"/>
    <s v="AMORTIZAÇÃO DA DÍVIDA"/>
    <x v="49"/>
    <n v="3814000"/>
    <n v="36272274.310000002"/>
    <n v="36272274.310000002"/>
    <m/>
  </r>
  <r>
    <x v="4"/>
    <x v="5"/>
    <s v="AMORTIZAÇÃO DA DÍVIDA"/>
    <x v="50"/>
    <n v="28934000"/>
    <n v="36576209.600000001"/>
    <n v="36576209.600000001"/>
    <m/>
  </r>
  <r>
    <x v="4"/>
    <x v="5"/>
    <s v="AMORTIZAÇÃO DA DÍVIDA"/>
    <x v="51"/>
    <n v="-1905083.48"/>
    <n v="38423251.960000001"/>
    <n v="38423251.960000001"/>
    <m/>
  </r>
  <r>
    <x v="4"/>
    <x v="5"/>
    <s v="AMORTIZAÇÃO DA DÍVIDA"/>
    <x v="52"/>
    <m/>
    <n v="37118275.75"/>
    <n v="37118275.75"/>
    <m/>
  </r>
  <r>
    <x v="4"/>
    <x v="5"/>
    <s v="AMORTIZAÇÃO DA DÍVIDA"/>
    <x v="53"/>
    <m/>
    <n v="37255382.189999998"/>
    <n v="37255382.189999998"/>
    <m/>
  </r>
  <r>
    <x v="4"/>
    <x v="5"/>
    <s v="AMORTIZAÇÃO DA DÍVIDA"/>
    <x v="54"/>
    <m/>
    <n v="33481979.52"/>
    <n v="33481979.52"/>
    <m/>
  </r>
  <r>
    <x v="4"/>
    <x v="6"/>
    <s v="RESERVA DE CONTINGÊNCIA"/>
    <x v="48"/>
    <m/>
    <m/>
    <m/>
    <n v="1328189327.0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DD5F3-05EA-4F62-A39D-B2AC98D394B0}" name="Tabela dinâ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Q25" firstHeaderRow="1" firstDataRow="3" firstDataCol="1"/>
  <pivotFields count="8">
    <pivotField axis="axisCol" numFmtId="1" multipleItemSelectionAllowed="1" showAll="0">
      <items count="6">
        <item h="1" x="0"/>
        <item h="1" x="1"/>
        <item h="1" x="2"/>
        <item x="3"/>
        <item x="4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numFmtId="1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20"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2">
    <field x="0"/>
    <field x="1"/>
  </colFields>
  <colItems count="16">
    <i>
      <x v="3"/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oma de Liquidaçã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EB259-9BAD-4ACE-9DE6-A39BA68627A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H64" firstHeaderRow="1" firstDataRow="2" firstDataCol="1"/>
  <pivotFields count="8">
    <pivotField axis="axisRow" numFmtId="1" showAll="0">
      <items count="6">
        <item x="0"/>
        <item x="1"/>
        <item x="2"/>
        <item x="3"/>
        <item x="4"/>
        <item t="default"/>
      </items>
    </pivotField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axis="axisRow" numFmtId="1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h="1" x="54"/>
        <item t="default"/>
      </items>
    </pivotField>
    <pivotField showAll="0"/>
    <pivotField dataField="1" showAll="0"/>
    <pivotField showAll="0"/>
    <pivotField showAll="0"/>
  </pivotFields>
  <rowFields count="2">
    <field x="0"/>
    <field x="3"/>
  </rowFields>
  <rowItems count="6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3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4"/>
    </i>
    <i r="1">
      <x v="48"/>
    </i>
    <i r="1">
      <x v="49"/>
    </i>
    <i r="1">
      <x v="50"/>
    </i>
    <i r="1">
      <x v="51"/>
    </i>
    <i r="1">
      <x v="52"/>
    </i>
    <i r="1">
      <x v="5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Liquidação" fld="5" baseField="0" baseItem="0"/>
  </dataFields>
  <formats count="20">
    <format dxfId="19">
      <pivotArea outline="0" collapsedLevelsAreSubtotals="1" fieldPosition="0"/>
    </format>
    <format dxfId="18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3" count="1">
            <x v="3"/>
          </reference>
        </references>
      </pivotArea>
    </format>
    <format dxfId="17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3" count="1">
            <x v="9"/>
          </reference>
        </references>
      </pivotArea>
    </format>
    <format dxfId="16">
      <pivotArea collapsedLevelsAreSubtotals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3" count="1">
            <x v="13"/>
          </reference>
        </references>
      </pivotArea>
    </format>
    <format dxfId="15">
      <pivotArea collapsedLevelsAreSubtotals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3" count="1">
            <x v="15"/>
          </reference>
        </references>
      </pivotArea>
    </format>
    <format dxfId="14">
      <pivotArea collapsedLevelsAreSubtotals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3" count="1">
            <x v="21"/>
          </reference>
        </references>
      </pivotArea>
    </format>
    <format dxfId="13">
      <pivotArea collapsedLevelsAreSubtotals="1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3" count="1">
            <x v="33"/>
          </reference>
        </references>
      </pivotArea>
    </format>
    <format dxfId="12">
      <pivotArea collapsedLevelsAreSubtotals="1" fieldPosition="0">
        <references count="3">
          <reference field="0" count="1" selected="0">
            <x v="0"/>
          </reference>
          <reference field="1" count="1" selected="0">
            <x v="5"/>
          </reference>
          <reference field="3" count="1">
            <x v="11"/>
          </reference>
        </references>
      </pivotArea>
    </format>
    <format dxfId="11">
      <pivotArea collapsedLevelsAreSubtotals="1" fieldPosition="0">
        <references count="3">
          <reference field="0" count="1" selected="0">
            <x v="2"/>
          </reference>
          <reference field="1" count="1" selected="0">
            <x v="5"/>
          </reference>
          <reference field="3" count="1">
            <x v="33"/>
          </reference>
        </references>
      </pivotArea>
    </format>
    <format dxfId="10">
      <pivotArea collapsedLevelsAreSubtotals="1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3" count="1">
            <x v="45"/>
          </reference>
        </references>
      </pivotArea>
    </format>
    <format dxfId="9">
      <pivotArea collapsedLevelsAreSubtotals="1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3" count="1">
            <x v="47"/>
          </reference>
        </references>
      </pivotArea>
    </format>
    <format dxfId="8">
      <pivotArea collapsedLevelsAreSubtotals="1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3" count="1">
            <x v="38"/>
          </reference>
        </references>
      </pivotArea>
    </format>
    <format dxfId="7">
      <pivotArea collapsedLevelsAreSubtotals="1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3" count="1">
            <x v="40"/>
          </reference>
        </references>
      </pivotArea>
    </format>
    <format dxfId="6">
      <pivotArea collapsedLevelsAreSubtotals="1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3" count="1">
            <x v="44"/>
          </reference>
        </references>
      </pivotArea>
    </format>
    <format dxfId="5">
      <pivotArea collapsedLevelsAreSubtotals="1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3" count="1">
            <x v="47"/>
          </reference>
        </references>
      </pivotArea>
    </format>
    <format dxfId="4">
      <pivotArea collapsedLevelsAreSubtotals="1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3" count="1">
            <x v="41"/>
          </reference>
        </references>
      </pivotArea>
    </format>
    <format dxfId="3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3" count="1">
            <x v="11"/>
          </reference>
        </references>
      </pivotArea>
    </format>
    <format dxfId="2">
      <pivotArea field="3" grandCol="1" collapsedLevelsAreSubtotals="1" axis="axisRow" fieldPosition="1">
        <references count="2">
          <reference field="0" count="1" selected="0">
            <x v="0"/>
          </reference>
          <reference field="3" count="1">
            <x v="11"/>
          </reference>
        </references>
      </pivotArea>
    </format>
    <format dxfId="1">
      <pivotArea field="3" grandCol="1" collapsedLevelsAreSubtotals="1" axis="axisRow" fieldPosition="1">
        <references count="2">
          <reference field="0" count="1" selected="0">
            <x v="2"/>
          </reference>
          <reference field="3" count="1">
            <x v="33"/>
          </reference>
        </references>
      </pivotArea>
    </format>
    <format dxfId="0">
      <pivotArea collapsedLevelsAreSubtotals="1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3" count="1">
            <x v="35"/>
          </reference>
        </references>
      </pivotArea>
    </format>
  </formats>
  <chartFormats count="6"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F0E2-BFF8-4EA9-84DE-134B16D885B0}">
  <dimension ref="A3:AQ114"/>
  <sheetViews>
    <sheetView tabSelected="1" topLeftCell="S4" zoomScaleNormal="100" workbookViewId="0">
      <selection activeCell="Z13" sqref="Z13"/>
    </sheetView>
  </sheetViews>
  <sheetFormatPr defaultRowHeight="12.75" x14ac:dyDescent="0.2"/>
  <cols>
    <col min="1" max="2" width="20.140625" bestFit="1" customWidth="1"/>
    <col min="3" max="14" width="12" bestFit="1" customWidth="1"/>
    <col min="15" max="15" width="2" bestFit="1" customWidth="1"/>
    <col min="16" max="17" width="12" bestFit="1" customWidth="1"/>
    <col min="18" max="18" width="18.42578125" bestFit="1" customWidth="1"/>
    <col min="19" max="19" width="17.42578125" customWidth="1"/>
    <col min="20" max="23" width="13.85546875" customWidth="1"/>
    <col min="24" max="26" width="10.5703125" customWidth="1"/>
    <col min="35" max="36" width="10.28515625" bestFit="1" customWidth="1"/>
  </cols>
  <sheetData>
    <row r="3" spans="1:26" x14ac:dyDescent="0.2">
      <c r="A3" s="17" t="s">
        <v>39</v>
      </c>
      <c r="B3" s="17" t="s">
        <v>38</v>
      </c>
      <c r="S3" s="17" t="s">
        <v>75</v>
      </c>
      <c r="T3" s="20">
        <v>2024</v>
      </c>
    </row>
    <row r="4" spans="1:26" x14ac:dyDescent="0.2">
      <c r="B4" s="96">
        <v>2023</v>
      </c>
      <c r="H4" s="96" t="s">
        <v>108</v>
      </c>
      <c r="I4" s="96">
        <v>2024</v>
      </c>
      <c r="P4" s="96" t="s">
        <v>109</v>
      </c>
      <c r="Q4" s="96" t="s">
        <v>37</v>
      </c>
    </row>
    <row r="5" spans="1:26" x14ac:dyDescent="0.2">
      <c r="A5" s="17" t="s">
        <v>36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I5">
        <v>1</v>
      </c>
      <c r="J5">
        <v>2</v>
      </c>
      <c r="K5">
        <v>3</v>
      </c>
      <c r="L5">
        <v>4</v>
      </c>
      <c r="M5">
        <v>5</v>
      </c>
      <c r="N5">
        <v>6</v>
      </c>
      <c r="O5">
        <v>9</v>
      </c>
      <c r="S5" t="s">
        <v>36</v>
      </c>
      <c r="T5" t="s">
        <v>81</v>
      </c>
      <c r="U5" t="s">
        <v>82</v>
      </c>
      <c r="V5" t="s">
        <v>39</v>
      </c>
      <c r="W5" t="s">
        <v>83</v>
      </c>
    </row>
    <row r="6" spans="1:26" x14ac:dyDescent="0.2">
      <c r="A6" s="20">
        <v>202301</v>
      </c>
      <c r="B6" s="86">
        <v>1790523350.2</v>
      </c>
      <c r="C6" s="86">
        <v>28288371.739999998</v>
      </c>
      <c r="D6" s="86">
        <v>995475281.49000001</v>
      </c>
      <c r="E6" s="86">
        <v>7000317.8499999996</v>
      </c>
      <c r="F6" s="86">
        <v>1528402.16</v>
      </c>
      <c r="G6" s="86">
        <v>15194734.58</v>
      </c>
      <c r="H6" s="86">
        <v>2838010458.02</v>
      </c>
      <c r="I6" s="86"/>
      <c r="J6" s="86"/>
      <c r="K6" s="86"/>
      <c r="L6" s="86"/>
      <c r="M6" s="86"/>
      <c r="N6" s="86"/>
      <c r="O6" s="86"/>
      <c r="P6" s="86"/>
      <c r="Q6" s="86">
        <v>2838010458.02</v>
      </c>
      <c r="S6">
        <v>1</v>
      </c>
      <c r="T6">
        <v>24724258809.700001</v>
      </c>
      <c r="U6">
        <v>12206989653.279999</v>
      </c>
      <c r="V6">
        <v>11917331180.139999</v>
      </c>
      <c r="W6">
        <v>11631655980.59</v>
      </c>
    </row>
    <row r="7" spans="1:26" x14ac:dyDescent="0.2">
      <c r="A7" s="20">
        <v>202302</v>
      </c>
      <c r="B7" s="86">
        <v>1731147450.1800001</v>
      </c>
      <c r="C7" s="86">
        <v>35634428.850000001</v>
      </c>
      <c r="D7" s="86">
        <v>865175100.78999996</v>
      </c>
      <c r="E7" s="86">
        <v>43484169.369999997</v>
      </c>
      <c r="F7" s="86">
        <v>1649339.16</v>
      </c>
      <c r="G7" s="86">
        <v>24184023.5</v>
      </c>
      <c r="H7" s="86">
        <v>2701274511.8499994</v>
      </c>
      <c r="I7" s="86"/>
      <c r="J7" s="86"/>
      <c r="K7" s="86"/>
      <c r="L7" s="86"/>
      <c r="M7" s="86"/>
      <c r="N7" s="86"/>
      <c r="O7" s="86"/>
      <c r="P7" s="86"/>
      <c r="Q7" s="86">
        <v>2701274511.8499994</v>
      </c>
      <c r="S7">
        <v>2</v>
      </c>
      <c r="T7">
        <v>784688000</v>
      </c>
      <c r="U7">
        <v>747349130.75999999</v>
      </c>
      <c r="V7">
        <v>419824073.06000006</v>
      </c>
      <c r="W7">
        <v>419824073.05000001</v>
      </c>
    </row>
    <row r="8" spans="1:26" x14ac:dyDescent="0.2">
      <c r="A8" s="20">
        <v>202303</v>
      </c>
      <c r="B8" s="86">
        <v>1758202549.05</v>
      </c>
      <c r="C8" s="86">
        <v>30591884.41</v>
      </c>
      <c r="D8" s="86">
        <v>1191731375.8099999</v>
      </c>
      <c r="E8" s="86">
        <v>65092275.479999997</v>
      </c>
      <c r="F8" s="86">
        <v>1547447.1</v>
      </c>
      <c r="G8" s="86">
        <v>29089626.899999999</v>
      </c>
      <c r="H8" s="86">
        <v>3076255158.75</v>
      </c>
      <c r="I8" s="86"/>
      <c r="J8" s="86"/>
      <c r="K8" s="86"/>
      <c r="L8" s="86"/>
      <c r="M8" s="86"/>
      <c r="N8" s="86"/>
      <c r="O8" s="86"/>
      <c r="P8" s="86"/>
      <c r="Q8" s="86">
        <v>3076255158.75</v>
      </c>
      <c r="S8">
        <v>3</v>
      </c>
      <c r="T8">
        <v>14560986921.049999</v>
      </c>
      <c r="U8">
        <v>11274210327.389999</v>
      </c>
      <c r="V8">
        <v>6161519008.54</v>
      </c>
      <c r="W8">
        <v>6063226893.7200003</v>
      </c>
    </row>
    <row r="9" spans="1:26" x14ac:dyDescent="0.2">
      <c r="A9" s="20">
        <v>202304</v>
      </c>
      <c r="B9" s="86">
        <v>1830663107.77</v>
      </c>
      <c r="C9" s="86">
        <v>34620935.579999998</v>
      </c>
      <c r="D9" s="86">
        <v>984497801.52999997</v>
      </c>
      <c r="E9" s="86">
        <v>106629618.75</v>
      </c>
      <c r="F9" s="86">
        <v>1558211.04</v>
      </c>
      <c r="G9" s="86">
        <v>29228335.440000001</v>
      </c>
      <c r="H9" s="86">
        <v>2987198010.1100001</v>
      </c>
      <c r="I9" s="86"/>
      <c r="J9" s="86"/>
      <c r="K9" s="86"/>
      <c r="L9" s="86"/>
      <c r="M9" s="86"/>
      <c r="N9" s="86"/>
      <c r="O9" s="86"/>
      <c r="P9" s="86"/>
      <c r="Q9" s="86">
        <v>2987198010.1100001</v>
      </c>
      <c r="S9">
        <v>4</v>
      </c>
      <c r="T9">
        <v>5092908340.7299995</v>
      </c>
      <c r="U9">
        <v>2631538880.2399998</v>
      </c>
      <c r="V9">
        <v>836817122.39999986</v>
      </c>
      <c r="W9">
        <v>806856596.45000005</v>
      </c>
    </row>
    <row r="10" spans="1:26" x14ac:dyDescent="0.2">
      <c r="A10" s="20">
        <v>202305</v>
      </c>
      <c r="B10" s="86">
        <v>1840255468.98</v>
      </c>
      <c r="C10" s="86">
        <v>34918062</v>
      </c>
      <c r="D10" s="86">
        <v>1091702496.04</v>
      </c>
      <c r="E10" s="86">
        <v>137672823.37</v>
      </c>
      <c r="F10" s="86">
        <v>1566674.98</v>
      </c>
      <c r="G10" s="86">
        <v>27120994.199999999</v>
      </c>
      <c r="H10" s="86">
        <v>3133236519.5699997</v>
      </c>
      <c r="I10" s="86"/>
      <c r="J10" s="86"/>
      <c r="K10" s="86"/>
      <c r="L10" s="86"/>
      <c r="M10" s="86"/>
      <c r="N10" s="86"/>
      <c r="O10" s="86"/>
      <c r="P10" s="86"/>
      <c r="Q10" s="86">
        <v>3133236519.5699997</v>
      </c>
      <c r="S10">
        <v>5</v>
      </c>
      <c r="T10">
        <v>104065238.3</v>
      </c>
      <c r="U10">
        <v>74180206.810000002</v>
      </c>
      <c r="V10">
        <v>48405036.450000003</v>
      </c>
      <c r="W10">
        <v>46787830.590000004</v>
      </c>
    </row>
    <row r="11" spans="1:26" x14ac:dyDescent="0.2">
      <c r="A11" s="20">
        <v>202306</v>
      </c>
      <c r="B11" s="86">
        <v>2011492922.75</v>
      </c>
      <c r="C11" s="86">
        <v>114426698.17</v>
      </c>
      <c r="D11" s="86">
        <v>906378627.77999997</v>
      </c>
      <c r="E11" s="86">
        <v>118103016.68000001</v>
      </c>
      <c r="F11" s="86">
        <v>1576978.9</v>
      </c>
      <c r="G11" s="86">
        <v>25041518.640000001</v>
      </c>
      <c r="H11" s="86">
        <v>3177019762.9199996</v>
      </c>
      <c r="I11" s="86"/>
      <c r="J11" s="86"/>
      <c r="K11" s="86"/>
      <c r="L11" s="86"/>
      <c r="M11" s="86"/>
      <c r="N11" s="86"/>
      <c r="O11" s="86"/>
      <c r="P11" s="86"/>
      <c r="Q11" s="86">
        <v>3177019762.9199996</v>
      </c>
      <c r="S11">
        <v>6</v>
      </c>
      <c r="T11">
        <v>472848000</v>
      </c>
      <c r="U11">
        <v>441868916.51999998</v>
      </c>
      <c r="V11">
        <v>246514086.22999999</v>
      </c>
      <c r="W11">
        <v>246514086.22999999</v>
      </c>
    </row>
    <row r="12" spans="1:26" x14ac:dyDescent="0.2">
      <c r="A12" s="20">
        <v>202307</v>
      </c>
      <c r="B12" s="86">
        <v>1871404771.1500001</v>
      </c>
      <c r="C12" s="86">
        <v>38283528.600000001</v>
      </c>
      <c r="D12" s="86">
        <v>875082876.92999995</v>
      </c>
      <c r="E12" s="86">
        <v>127298839.42</v>
      </c>
      <c r="F12" s="86">
        <v>1586822.82</v>
      </c>
      <c r="G12" s="86">
        <v>25623797.460000001</v>
      </c>
      <c r="H12" s="86">
        <v>2939280636.3800001</v>
      </c>
      <c r="I12" s="86"/>
      <c r="J12" s="86"/>
      <c r="K12" s="86"/>
      <c r="L12" s="86"/>
      <c r="M12" s="86"/>
      <c r="N12" s="86"/>
      <c r="O12" s="86"/>
      <c r="P12" s="86"/>
      <c r="Q12" s="86">
        <v>2939280636.3800001</v>
      </c>
      <c r="S12">
        <v>9</v>
      </c>
      <c r="T12">
        <v>1328189327.0999999</v>
      </c>
    </row>
    <row r="13" spans="1:26" x14ac:dyDescent="0.2">
      <c r="A13" s="20">
        <v>202308</v>
      </c>
      <c r="B13" s="86">
        <v>1945280334.7</v>
      </c>
      <c r="C13" s="86">
        <v>46118440.149999999</v>
      </c>
      <c r="D13" s="86">
        <v>531777709.16000003</v>
      </c>
      <c r="E13" s="86">
        <v>590846640.34000003</v>
      </c>
      <c r="F13" s="86">
        <v>1719165.58</v>
      </c>
      <c r="G13" s="86">
        <v>34416398.200000003</v>
      </c>
      <c r="H13" s="86">
        <v>3150158688.1300001</v>
      </c>
      <c r="I13" s="86"/>
      <c r="J13" s="86"/>
      <c r="K13" s="86"/>
      <c r="L13" s="86"/>
      <c r="M13" s="86"/>
      <c r="N13" s="86"/>
      <c r="O13" s="86"/>
      <c r="P13" s="86"/>
      <c r="Q13" s="86">
        <v>3150158688.1300001</v>
      </c>
      <c r="S13" t="s">
        <v>37</v>
      </c>
      <c r="T13">
        <v>47067944636.879997</v>
      </c>
      <c r="U13">
        <v>27376137115</v>
      </c>
      <c r="V13">
        <v>19630410506.82</v>
      </c>
      <c r="W13">
        <v>19214865460.630001</v>
      </c>
    </row>
    <row r="14" spans="1:26" x14ac:dyDescent="0.2">
      <c r="A14" s="20">
        <v>202309</v>
      </c>
      <c r="B14" s="86">
        <v>1738438886.78</v>
      </c>
      <c r="C14" s="86">
        <v>38939463.450000003</v>
      </c>
      <c r="D14" s="86">
        <v>1087864528</v>
      </c>
      <c r="E14" s="86">
        <v>312480861.64999998</v>
      </c>
      <c r="F14" s="86">
        <v>1826654.69</v>
      </c>
      <c r="G14" s="86">
        <v>26236439.699999999</v>
      </c>
      <c r="H14" s="86">
        <v>3205786834.27</v>
      </c>
      <c r="I14" s="86"/>
      <c r="J14" s="86"/>
      <c r="K14" s="86"/>
      <c r="L14" s="86"/>
      <c r="M14" s="86"/>
      <c r="N14" s="86"/>
      <c r="O14" s="86"/>
      <c r="P14" s="86"/>
      <c r="Q14" s="86">
        <v>3205786834.27</v>
      </c>
    </row>
    <row r="15" spans="1:26" x14ac:dyDescent="0.2">
      <c r="A15" s="20">
        <v>202310</v>
      </c>
      <c r="B15" s="86">
        <v>1871981317.8199999</v>
      </c>
      <c r="C15" s="86">
        <v>40832254.969999999</v>
      </c>
      <c r="D15" s="86">
        <v>906633434.58000004</v>
      </c>
      <c r="E15" s="86">
        <v>256568775.81</v>
      </c>
      <c r="F15" s="86">
        <v>5186078.6399999997</v>
      </c>
      <c r="G15" s="86">
        <v>28476034</v>
      </c>
      <c r="H15" s="86">
        <v>3109677895.8199997</v>
      </c>
      <c r="I15" s="86"/>
      <c r="J15" s="86"/>
      <c r="K15" s="86"/>
      <c r="L15" s="86"/>
      <c r="M15" s="86"/>
      <c r="N15" s="86"/>
      <c r="O15" s="86"/>
      <c r="P15" s="86"/>
      <c r="Q15" s="86">
        <v>3109677895.8199997</v>
      </c>
      <c r="T15" s="20">
        <v>2024</v>
      </c>
    </row>
    <row r="16" spans="1:26" x14ac:dyDescent="0.2">
      <c r="A16" s="20">
        <v>202311</v>
      </c>
      <c r="B16" s="86">
        <v>1934405079.8</v>
      </c>
      <c r="C16" s="86">
        <v>39875074.57</v>
      </c>
      <c r="D16" s="86">
        <v>822506095.22000003</v>
      </c>
      <c r="E16" s="86">
        <v>266373397.13999999</v>
      </c>
      <c r="F16" s="86">
        <v>1625328.56</v>
      </c>
      <c r="G16" s="86">
        <v>26893703.539999999</v>
      </c>
      <c r="H16" s="86">
        <v>3091678678.8299999</v>
      </c>
      <c r="I16" s="86"/>
      <c r="J16" s="86"/>
      <c r="K16" s="86"/>
      <c r="L16" s="86"/>
      <c r="M16" s="86"/>
      <c r="N16" s="86"/>
      <c r="O16" s="86"/>
      <c r="P16" s="86"/>
      <c r="Q16" s="86">
        <v>3091678678.8299999</v>
      </c>
      <c r="S16" s="15" t="s">
        <v>84</v>
      </c>
      <c r="T16" s="15"/>
      <c r="U16" s="15"/>
      <c r="V16" s="15"/>
      <c r="W16" s="15"/>
      <c r="X16" s="95" t="s">
        <v>86</v>
      </c>
      <c r="Y16" s="95"/>
      <c r="Z16" s="95"/>
    </row>
    <row r="17" spans="1:36" ht="25.5" x14ac:dyDescent="0.2">
      <c r="A17" s="20">
        <v>202312</v>
      </c>
      <c r="B17" s="86">
        <v>2713915677.2800002</v>
      </c>
      <c r="C17" s="86">
        <v>105703493.98999999</v>
      </c>
      <c r="D17" s="86">
        <v>1328015728.97</v>
      </c>
      <c r="E17" s="86">
        <v>501794778.81</v>
      </c>
      <c r="F17" s="86">
        <v>8433742.4900000002</v>
      </c>
      <c r="G17" s="86">
        <v>18740025.52</v>
      </c>
      <c r="H17" s="86">
        <v>4676603447.0600004</v>
      </c>
      <c r="I17" s="86"/>
      <c r="J17" s="86"/>
      <c r="K17" s="86"/>
      <c r="L17" s="86"/>
      <c r="M17" s="86"/>
      <c r="N17" s="86"/>
      <c r="O17" s="86"/>
      <c r="P17" s="86"/>
      <c r="Q17" s="86">
        <v>4676603447.0600004</v>
      </c>
      <c r="S17" s="90" t="s">
        <v>85</v>
      </c>
      <c r="T17" s="91" t="s">
        <v>90</v>
      </c>
      <c r="U17" s="90" t="s">
        <v>8</v>
      </c>
      <c r="V17" s="90" t="s">
        <v>18</v>
      </c>
      <c r="W17" s="90" t="s">
        <v>83</v>
      </c>
      <c r="X17" s="91" t="s">
        <v>87</v>
      </c>
      <c r="Y17" s="91" t="s">
        <v>88</v>
      </c>
      <c r="Z17" s="91" t="s">
        <v>89</v>
      </c>
      <c r="AJ17" t="s">
        <v>91</v>
      </c>
    </row>
    <row r="18" spans="1:36" x14ac:dyDescent="0.2">
      <c r="A18" s="20">
        <v>202401</v>
      </c>
      <c r="B18" s="86"/>
      <c r="C18" s="86"/>
      <c r="D18" s="86"/>
      <c r="E18" s="86"/>
      <c r="F18" s="86"/>
      <c r="G18" s="86"/>
      <c r="H18" s="86"/>
      <c r="I18" s="86">
        <v>1905027110.3800001</v>
      </c>
      <c r="J18" s="86">
        <v>40912652.490000002</v>
      </c>
      <c r="K18" s="86">
        <v>730620145.87</v>
      </c>
      <c r="L18" s="86">
        <v>19379809.800000001</v>
      </c>
      <c r="M18" s="86">
        <v>1641930.45</v>
      </c>
      <c r="N18" s="86">
        <v>27386712.899999999</v>
      </c>
      <c r="O18" s="86"/>
      <c r="P18" s="86">
        <v>2724968361.8900003</v>
      </c>
      <c r="Q18" s="86">
        <v>2724968361.8900003</v>
      </c>
      <c r="S18" s="88">
        <v>1</v>
      </c>
      <c r="T18" s="87">
        <f>T6/1000000</f>
        <v>24724.258809700001</v>
      </c>
      <c r="U18" s="87">
        <f t="shared" ref="U18" si="0">U6/1000000</f>
        <v>12206.989653279999</v>
      </c>
      <c r="V18" s="87">
        <f>V6/1000000</f>
        <v>11917.33118014</v>
      </c>
      <c r="W18" s="87">
        <f>W6/1000000</f>
        <v>11631.65598059</v>
      </c>
      <c r="X18" s="89">
        <f>U18/T18</f>
        <v>0.49372520111668078</v>
      </c>
      <c r="Y18" s="89">
        <f t="shared" ref="Y18:Z18" si="1">V18/U18</f>
        <v>0.97627109702168302</v>
      </c>
      <c r="Z18" s="89">
        <f t="shared" si="1"/>
        <v>0.97602859270823383</v>
      </c>
      <c r="AJ18" t="s">
        <v>92</v>
      </c>
    </row>
    <row r="19" spans="1:36" x14ac:dyDescent="0.2">
      <c r="A19" s="20">
        <v>202402</v>
      </c>
      <c r="B19" s="86"/>
      <c r="C19" s="86"/>
      <c r="D19" s="86"/>
      <c r="E19" s="86"/>
      <c r="F19" s="86"/>
      <c r="G19" s="86"/>
      <c r="H19" s="86"/>
      <c r="I19" s="86">
        <v>1939994671.76</v>
      </c>
      <c r="J19" s="86">
        <v>48344496.119999997</v>
      </c>
      <c r="K19" s="86">
        <v>959504766.98000002</v>
      </c>
      <c r="L19" s="86">
        <v>90771026.060000002</v>
      </c>
      <c r="M19" s="86">
        <v>15198928.710000001</v>
      </c>
      <c r="N19" s="86">
        <v>36272274.310000002</v>
      </c>
      <c r="O19" s="86"/>
      <c r="P19" s="86">
        <v>3090086163.9399996</v>
      </c>
      <c r="Q19" s="86">
        <v>3090086163.9399996</v>
      </c>
      <c r="S19" s="88">
        <v>2</v>
      </c>
      <c r="T19" s="87">
        <f t="shared" ref="T19:U24" si="2">T7/1000000</f>
        <v>784.68799999999999</v>
      </c>
      <c r="U19" s="87">
        <f t="shared" si="2"/>
        <v>747.34913075999998</v>
      </c>
      <c r="V19" s="87">
        <f>V7/1000000</f>
        <v>419.82407306000005</v>
      </c>
      <c r="W19" s="87">
        <f>W7/1000000</f>
        <v>419.82407305000004</v>
      </c>
      <c r="X19" s="89">
        <f t="shared" ref="X19:X25" si="3">U19/T19</f>
        <v>0.95241564897131092</v>
      </c>
      <c r="Y19" s="89">
        <f t="shared" ref="Y19:Y25" si="4">V19/U19</f>
        <v>0.56175093511257501</v>
      </c>
      <c r="Z19" s="89">
        <f t="shared" ref="Z19:Z25" si="5">W19/V19</f>
        <v>0.9999999999761805</v>
      </c>
      <c r="AJ19" t="s">
        <v>93</v>
      </c>
    </row>
    <row r="20" spans="1:36" x14ac:dyDescent="0.2">
      <c r="A20" s="20">
        <v>202403</v>
      </c>
      <c r="B20" s="86"/>
      <c r="C20" s="86"/>
      <c r="D20" s="86"/>
      <c r="E20" s="86"/>
      <c r="F20" s="86"/>
      <c r="G20" s="86"/>
      <c r="H20" s="86"/>
      <c r="I20" s="86">
        <v>1901472945.01</v>
      </c>
      <c r="J20" s="86">
        <v>49095196.990000002</v>
      </c>
      <c r="K20" s="86">
        <v>756358721.67999995</v>
      </c>
      <c r="L20" s="86">
        <v>94087586.689999998</v>
      </c>
      <c r="M20" s="86">
        <v>1658214.34</v>
      </c>
      <c r="N20" s="86">
        <v>36576209.600000001</v>
      </c>
      <c r="O20" s="86"/>
      <c r="P20" s="86">
        <v>2839248874.3099999</v>
      </c>
      <c r="Q20" s="86">
        <v>2839248874.3099999</v>
      </c>
      <c r="S20" s="88">
        <v>3</v>
      </c>
      <c r="T20" s="87">
        <f t="shared" si="2"/>
        <v>14560.98692105</v>
      </c>
      <c r="U20" s="87">
        <f t="shared" si="2"/>
        <v>11274.210327389999</v>
      </c>
      <c r="V20" s="87">
        <f>V8/1000000</f>
        <v>6161.51900854</v>
      </c>
      <c r="W20" s="87">
        <f>W8/1000000</f>
        <v>6063.2268937200006</v>
      </c>
      <c r="X20" s="89">
        <f t="shared" si="3"/>
        <v>0.77427514965290622</v>
      </c>
      <c r="Y20" s="89">
        <f t="shared" si="4"/>
        <v>0.54651446350712207</v>
      </c>
      <c r="Z20" s="89">
        <f t="shared" si="5"/>
        <v>0.98404742163681325</v>
      </c>
    </row>
    <row r="21" spans="1:36" x14ac:dyDescent="0.2">
      <c r="A21" s="20">
        <v>202404</v>
      </c>
      <c r="B21" s="86"/>
      <c r="C21" s="86"/>
      <c r="D21" s="86"/>
      <c r="E21" s="86"/>
      <c r="F21" s="86"/>
      <c r="G21" s="86"/>
      <c r="H21" s="86"/>
      <c r="I21" s="86">
        <v>2088707144.4000001</v>
      </c>
      <c r="J21" s="86">
        <v>50822046.030000001</v>
      </c>
      <c r="K21" s="86">
        <v>1287073427.8</v>
      </c>
      <c r="L21" s="86">
        <v>147551590.31</v>
      </c>
      <c r="M21" s="86">
        <v>11595391.109999999</v>
      </c>
      <c r="N21" s="86">
        <v>38423251.960000001</v>
      </c>
      <c r="O21" s="86"/>
      <c r="P21" s="86">
        <v>3624172851.6100001</v>
      </c>
      <c r="Q21" s="86">
        <v>3624172851.6100001</v>
      </c>
      <c r="S21" s="88">
        <v>4</v>
      </c>
      <c r="T21" s="87">
        <f t="shared" si="2"/>
        <v>5092.9083407299995</v>
      </c>
      <c r="U21" s="87">
        <f t="shared" si="2"/>
        <v>2631.5388802399998</v>
      </c>
      <c r="V21" s="87">
        <f>V9/1000000</f>
        <v>836.8171223999999</v>
      </c>
      <c r="W21" s="87">
        <f>W9/1000000</f>
        <v>806.8565964500001</v>
      </c>
      <c r="X21" s="89">
        <f t="shared" si="3"/>
        <v>0.51670650720228828</v>
      </c>
      <c r="Y21" s="89">
        <f t="shared" si="4"/>
        <v>0.31799534815297165</v>
      </c>
      <c r="Z21" s="89">
        <f t="shared" si="5"/>
        <v>0.96419704479268697</v>
      </c>
    </row>
    <row r="22" spans="1:36" x14ac:dyDescent="0.2">
      <c r="A22" s="20">
        <v>202405</v>
      </c>
      <c r="B22" s="86"/>
      <c r="C22" s="86"/>
      <c r="D22" s="86"/>
      <c r="E22" s="86"/>
      <c r="F22" s="86"/>
      <c r="G22" s="86"/>
      <c r="H22" s="86"/>
      <c r="I22" s="86">
        <v>1957953479.0599999</v>
      </c>
      <c r="J22" s="86">
        <v>49760358.270000003</v>
      </c>
      <c r="K22" s="86">
        <v>1103245315.03</v>
      </c>
      <c r="L22" s="86">
        <v>163545685.62</v>
      </c>
      <c r="M22" s="86">
        <v>1623126.11</v>
      </c>
      <c r="N22" s="86">
        <v>37118275.75</v>
      </c>
      <c r="O22" s="86"/>
      <c r="P22" s="86">
        <v>3313246239.8399997</v>
      </c>
      <c r="Q22" s="86">
        <v>3313246239.8399997</v>
      </c>
      <c r="S22" s="88">
        <v>5</v>
      </c>
      <c r="T22" s="87">
        <f t="shared" si="2"/>
        <v>104.06523829999999</v>
      </c>
      <c r="U22" s="87">
        <f t="shared" si="2"/>
        <v>74.180206810000001</v>
      </c>
      <c r="V22" s="87">
        <f>V10/1000000</f>
        <v>48.405036450000004</v>
      </c>
      <c r="W22" s="87">
        <f>W10/1000000</f>
        <v>46.787830590000006</v>
      </c>
      <c r="X22" s="89">
        <f t="shared" si="3"/>
        <v>0.71282407095588241</v>
      </c>
      <c r="Y22" s="89">
        <f t="shared" si="4"/>
        <v>0.65253304798652401</v>
      </c>
      <c r="Z22" s="89">
        <f t="shared" si="5"/>
        <v>0.96659013237867319</v>
      </c>
    </row>
    <row r="23" spans="1:36" x14ac:dyDescent="0.2">
      <c r="A23" s="20">
        <v>202406</v>
      </c>
      <c r="B23" s="86"/>
      <c r="C23" s="86"/>
      <c r="D23" s="86"/>
      <c r="E23" s="86"/>
      <c r="F23" s="86"/>
      <c r="G23" s="86"/>
      <c r="H23" s="86"/>
      <c r="I23" s="86">
        <v>2124647653.75</v>
      </c>
      <c r="J23" s="86">
        <v>133406360.23</v>
      </c>
      <c r="K23" s="86">
        <v>901636898.15999997</v>
      </c>
      <c r="L23" s="86">
        <v>251654437.84</v>
      </c>
      <c r="M23" s="86">
        <v>11610339.869999999</v>
      </c>
      <c r="N23" s="86">
        <v>37255382.189999998</v>
      </c>
      <c r="O23" s="86"/>
      <c r="P23" s="86">
        <v>3460211072.04</v>
      </c>
      <c r="Q23" s="86">
        <v>3460211072.04</v>
      </c>
      <c r="S23" s="88">
        <v>6</v>
      </c>
      <c r="T23" s="87">
        <f t="shared" si="2"/>
        <v>472.84800000000001</v>
      </c>
      <c r="U23" s="87">
        <f t="shared" si="2"/>
        <v>441.86891651999997</v>
      </c>
      <c r="V23" s="87">
        <f>V11/1000000</f>
        <v>246.51408622999998</v>
      </c>
      <c r="W23" s="87">
        <f>W11/1000000</f>
        <v>246.51408622999998</v>
      </c>
      <c r="X23" s="89">
        <f t="shared" si="3"/>
        <v>0.93448405517206368</v>
      </c>
      <c r="Y23" s="89">
        <f t="shared" si="4"/>
        <v>0.5578896297378324</v>
      </c>
      <c r="Z23" s="89">
        <f t="shared" si="5"/>
        <v>1</v>
      </c>
    </row>
    <row r="24" spans="1:36" x14ac:dyDescent="0.2">
      <c r="A24" s="20">
        <v>202407</v>
      </c>
      <c r="B24" s="86"/>
      <c r="C24" s="86"/>
      <c r="D24" s="86"/>
      <c r="E24" s="86"/>
      <c r="F24" s="86"/>
      <c r="G24" s="86"/>
      <c r="H24" s="86"/>
      <c r="I24" s="86">
        <v>-471824.22</v>
      </c>
      <c r="J24" s="86">
        <v>47482962.93</v>
      </c>
      <c r="K24" s="86">
        <v>423079733.01999998</v>
      </c>
      <c r="L24" s="86">
        <v>69826986.079999998</v>
      </c>
      <c r="M24" s="86">
        <v>5077105.8600000003</v>
      </c>
      <c r="N24" s="86">
        <v>33481979.52</v>
      </c>
      <c r="O24" s="86"/>
      <c r="P24" s="86">
        <v>578476943.18999994</v>
      </c>
      <c r="Q24" s="86">
        <v>578476943.18999994</v>
      </c>
      <c r="S24" s="88">
        <v>9</v>
      </c>
      <c r="T24" s="87">
        <f t="shared" si="2"/>
        <v>1328.1893270999999</v>
      </c>
      <c r="U24" s="87">
        <f t="shared" si="2"/>
        <v>0</v>
      </c>
      <c r="V24" s="87">
        <f>V12/1000000</f>
        <v>0</v>
      </c>
      <c r="W24" s="87">
        <f>W12/1000000</f>
        <v>0</v>
      </c>
      <c r="X24" s="89">
        <f t="shared" si="3"/>
        <v>0</v>
      </c>
      <c r="Y24" s="89"/>
      <c r="Z24" s="89"/>
    </row>
    <row r="25" spans="1:36" x14ac:dyDescent="0.2">
      <c r="A25" s="20" t="s">
        <v>37</v>
      </c>
      <c r="B25" s="86">
        <v>23037710916.459999</v>
      </c>
      <c r="C25" s="86">
        <v>588232636.4799999</v>
      </c>
      <c r="D25" s="86">
        <v>11586841056.299999</v>
      </c>
      <c r="E25" s="86">
        <v>2533345514.6699996</v>
      </c>
      <c r="F25" s="86">
        <v>29804846.119999997</v>
      </c>
      <c r="G25" s="86">
        <v>310245631.68000001</v>
      </c>
      <c r="H25" s="86">
        <v>38086180601.709999</v>
      </c>
      <c r="I25" s="86">
        <v>11917331180.140001</v>
      </c>
      <c r="J25" s="86">
        <v>419824073.06</v>
      </c>
      <c r="K25" s="86">
        <v>6161519008.539999</v>
      </c>
      <c r="L25" s="86">
        <v>836817122.4000001</v>
      </c>
      <c r="M25" s="86">
        <v>48405036.449999996</v>
      </c>
      <c r="N25" s="86">
        <v>246514086.23000002</v>
      </c>
      <c r="O25" s="86"/>
      <c r="P25" s="86">
        <v>19630410506.82</v>
      </c>
      <c r="Q25" s="86">
        <v>57716591108.529999</v>
      </c>
      <c r="S25" s="92" t="s">
        <v>69</v>
      </c>
      <c r="T25" s="93">
        <f>SUM(T18:T24)</f>
        <v>47067.944636879991</v>
      </c>
      <c r="U25" s="93">
        <f t="shared" ref="U25:W25" si="6">SUM(U18:U24)</f>
        <v>27376.137115000001</v>
      </c>
      <c r="V25" s="93">
        <f t="shared" si="6"/>
        <v>19630.410506819997</v>
      </c>
      <c r="W25" s="93">
        <f t="shared" si="6"/>
        <v>19214.865460630001</v>
      </c>
      <c r="X25" s="94">
        <f t="shared" si="3"/>
        <v>0.58163018007694112</v>
      </c>
      <c r="Y25" s="94">
        <f t="shared" si="4"/>
        <v>0.71706283557675687</v>
      </c>
      <c r="Z25" s="94">
        <f t="shared" si="5"/>
        <v>0.97883156615366618</v>
      </c>
    </row>
    <row r="32" spans="1:36" x14ac:dyDescent="0.2">
      <c r="S32" t="s">
        <v>94</v>
      </c>
      <c r="T32" t="s">
        <v>38</v>
      </c>
      <c r="V32" s="97" t="s">
        <v>107</v>
      </c>
      <c r="W32" s="97"/>
    </row>
    <row r="33" spans="19:24" x14ac:dyDescent="0.2">
      <c r="S33" t="s">
        <v>80</v>
      </c>
      <c r="T33">
        <v>2023</v>
      </c>
      <c r="U33">
        <v>2024</v>
      </c>
      <c r="V33">
        <v>2023</v>
      </c>
      <c r="W33">
        <v>2024</v>
      </c>
    </row>
    <row r="34" spans="19:24" x14ac:dyDescent="0.2">
      <c r="S34" t="s">
        <v>95</v>
      </c>
      <c r="T34">
        <v>2838010458.02</v>
      </c>
      <c r="U34">
        <v>2724968361.8900003</v>
      </c>
      <c r="V34">
        <f>T34/1000000</f>
        <v>2838.01045802</v>
      </c>
      <c r="W34">
        <f>U34/1000000</f>
        <v>2724.9683618900003</v>
      </c>
      <c r="X34" s="89">
        <f>W34/V34-1</f>
        <v>-3.983145862290649E-2</v>
      </c>
    </row>
    <row r="35" spans="19:24" x14ac:dyDescent="0.2">
      <c r="S35" t="s">
        <v>96</v>
      </c>
      <c r="T35">
        <v>2701274511.8499999</v>
      </c>
      <c r="U35">
        <v>3090086163.9399996</v>
      </c>
      <c r="V35">
        <f>V34+T35/1000000</f>
        <v>5539.2849698699993</v>
      </c>
      <c r="W35">
        <f>W34+U35/1000000</f>
        <v>5815.0545258299999</v>
      </c>
      <c r="X35" s="89">
        <f t="shared" ref="X35:X39" si="7">W35/V35-1</f>
        <v>4.9784323691596022E-2</v>
      </c>
    </row>
    <row r="36" spans="19:24" x14ac:dyDescent="0.2">
      <c r="S36" t="s">
        <v>97</v>
      </c>
      <c r="T36">
        <v>3076255158.75</v>
      </c>
      <c r="U36">
        <v>2839248874.3099999</v>
      </c>
      <c r="V36">
        <f t="shared" ref="V36:V45" si="8">V35+T36/1000000</f>
        <v>8615.5401286199995</v>
      </c>
      <c r="W36">
        <f t="shared" ref="W36:W39" si="9">W35+U36/1000000</f>
        <v>8654.3034001399992</v>
      </c>
      <c r="X36" s="89">
        <f t="shared" si="7"/>
        <v>4.4992270874848472E-3</v>
      </c>
    </row>
    <row r="37" spans="19:24" x14ac:dyDescent="0.2">
      <c r="S37" t="s">
        <v>98</v>
      </c>
      <c r="T37">
        <v>2987198010.1099997</v>
      </c>
      <c r="U37">
        <v>3624172851.6099997</v>
      </c>
      <c r="V37">
        <f t="shared" si="8"/>
        <v>11602.738138729999</v>
      </c>
      <c r="W37">
        <f t="shared" si="9"/>
        <v>12278.476251749998</v>
      </c>
      <c r="X37" s="89">
        <f t="shared" si="7"/>
        <v>5.8239538369342592E-2</v>
      </c>
    </row>
    <row r="38" spans="19:24" x14ac:dyDescent="0.2">
      <c r="S38" t="s">
        <v>99</v>
      </c>
      <c r="T38">
        <v>3133236519.5699997</v>
      </c>
      <c r="U38">
        <v>3313246239.8400002</v>
      </c>
      <c r="V38">
        <f t="shared" si="8"/>
        <v>14735.974658299998</v>
      </c>
      <c r="W38">
        <f t="shared" si="9"/>
        <v>15591.722491589999</v>
      </c>
      <c r="X38" s="89">
        <f t="shared" si="7"/>
        <v>5.807202123600308E-2</v>
      </c>
    </row>
    <row r="39" spans="19:24" x14ac:dyDescent="0.2">
      <c r="S39" t="s">
        <v>100</v>
      </c>
      <c r="T39">
        <v>3177019762.9200001</v>
      </c>
      <c r="U39">
        <v>3460211072.04</v>
      </c>
      <c r="V39">
        <f t="shared" si="8"/>
        <v>17912.994421219999</v>
      </c>
      <c r="W39">
        <f t="shared" si="9"/>
        <v>19051.933563629998</v>
      </c>
      <c r="X39" s="89">
        <f t="shared" si="7"/>
        <v>6.3581728192847242E-2</v>
      </c>
    </row>
    <row r="40" spans="19:24" x14ac:dyDescent="0.2">
      <c r="S40" t="s">
        <v>101</v>
      </c>
      <c r="T40">
        <v>2939280636.3800001</v>
      </c>
      <c r="U40">
        <v>578476943.18999994</v>
      </c>
      <c r="V40">
        <f t="shared" si="8"/>
        <v>20852.2750576</v>
      </c>
      <c r="X40" s="89"/>
    </row>
    <row r="41" spans="19:24" x14ac:dyDescent="0.2">
      <c r="S41" t="s">
        <v>102</v>
      </c>
      <c r="T41">
        <v>3150158688.1300001</v>
      </c>
      <c r="V41">
        <f t="shared" si="8"/>
        <v>24002.433745729999</v>
      </c>
    </row>
    <row r="42" spans="19:24" x14ac:dyDescent="0.2">
      <c r="S42" t="s">
        <v>103</v>
      </c>
      <c r="T42">
        <v>3205786834.27</v>
      </c>
      <c r="V42">
        <f t="shared" si="8"/>
        <v>27208.220579999997</v>
      </c>
    </row>
    <row r="43" spans="19:24" x14ac:dyDescent="0.2">
      <c r="S43" t="s">
        <v>104</v>
      </c>
      <c r="T43">
        <v>3109677895.8199997</v>
      </c>
      <c r="V43">
        <f t="shared" si="8"/>
        <v>30317.898475819999</v>
      </c>
    </row>
    <row r="44" spans="19:24" x14ac:dyDescent="0.2">
      <c r="S44" t="s">
        <v>105</v>
      </c>
      <c r="T44">
        <v>3091678678.8299999</v>
      </c>
      <c r="V44">
        <f t="shared" si="8"/>
        <v>33409.577154649996</v>
      </c>
    </row>
    <row r="45" spans="19:24" x14ac:dyDescent="0.2">
      <c r="S45" t="s">
        <v>106</v>
      </c>
      <c r="T45">
        <v>4676603447.0600004</v>
      </c>
      <c r="V45">
        <f t="shared" si="8"/>
        <v>38086.180601709995</v>
      </c>
    </row>
    <row r="55" spans="19:33" x14ac:dyDescent="0.2">
      <c r="S55" t="s">
        <v>110</v>
      </c>
      <c r="T55" t="s">
        <v>38</v>
      </c>
    </row>
    <row r="56" spans="19:33" x14ac:dyDescent="0.2">
      <c r="T56">
        <v>2023</v>
      </c>
      <c r="Z56">
        <v>2024</v>
      </c>
      <c r="AG56" t="s">
        <v>109</v>
      </c>
    </row>
    <row r="57" spans="19:33" x14ac:dyDescent="0.2">
      <c r="S57" t="s">
        <v>36</v>
      </c>
      <c r="T57">
        <v>1</v>
      </c>
      <c r="U57">
        <v>2</v>
      </c>
      <c r="V57">
        <v>3</v>
      </c>
      <c r="W57">
        <v>4</v>
      </c>
      <c r="X57">
        <v>5</v>
      </c>
      <c r="Y57">
        <v>6</v>
      </c>
      <c r="Z57">
        <v>1</v>
      </c>
      <c r="AA57">
        <v>2</v>
      </c>
      <c r="AB57">
        <v>3</v>
      </c>
      <c r="AC57">
        <v>4</v>
      </c>
      <c r="AD57">
        <v>5</v>
      </c>
      <c r="AE57">
        <v>6</v>
      </c>
      <c r="AF57">
        <v>9</v>
      </c>
    </row>
    <row r="58" spans="19:33" x14ac:dyDescent="0.2">
      <c r="S58" t="s">
        <v>111</v>
      </c>
      <c r="T58">
        <v>1790523350.2</v>
      </c>
      <c r="U58">
        <v>28288371.739999998</v>
      </c>
      <c r="V58">
        <v>995475281.49000001</v>
      </c>
      <c r="W58">
        <v>7000317.8499999996</v>
      </c>
      <c r="X58">
        <v>1528402.16</v>
      </c>
      <c r="Y58">
        <v>15194734.58</v>
      </c>
      <c r="Z58">
        <v>1905027110.3800001</v>
      </c>
      <c r="AA58">
        <v>40912652.490000002</v>
      </c>
      <c r="AB58">
        <v>730620145.87</v>
      </c>
      <c r="AC58">
        <v>19379809.800000001</v>
      </c>
      <c r="AD58">
        <v>1641930.45</v>
      </c>
      <c r="AE58">
        <v>27386712.899999999</v>
      </c>
    </row>
    <row r="59" spans="19:33" x14ac:dyDescent="0.2">
      <c r="S59" t="s">
        <v>112</v>
      </c>
      <c r="T59">
        <v>1731147450.1800001</v>
      </c>
      <c r="U59">
        <v>35634428.850000001</v>
      </c>
      <c r="V59">
        <v>865175100.78999996</v>
      </c>
      <c r="W59">
        <v>43484169.369999997</v>
      </c>
      <c r="X59">
        <v>1649339.16</v>
      </c>
      <c r="Y59">
        <v>24184023.5</v>
      </c>
      <c r="Z59">
        <v>1939994671.76</v>
      </c>
      <c r="AA59">
        <v>48344496.119999997</v>
      </c>
      <c r="AB59">
        <v>959504766.98000002</v>
      </c>
      <c r="AC59">
        <v>90771026.060000002</v>
      </c>
      <c r="AD59">
        <v>15198928.710000001</v>
      </c>
      <c r="AE59">
        <v>36272274.310000002</v>
      </c>
    </row>
    <row r="60" spans="19:33" x14ac:dyDescent="0.2">
      <c r="S60" t="s">
        <v>113</v>
      </c>
      <c r="T60">
        <v>1758202549.05</v>
      </c>
      <c r="U60">
        <v>30591884.41</v>
      </c>
      <c r="V60">
        <v>1191731375.8099999</v>
      </c>
      <c r="W60">
        <v>65092275.479999997</v>
      </c>
      <c r="X60">
        <v>1547447.1</v>
      </c>
      <c r="Y60">
        <v>29089626.899999999</v>
      </c>
      <c r="Z60">
        <v>1901472945.01</v>
      </c>
      <c r="AA60">
        <v>49095196.990000002</v>
      </c>
      <c r="AB60">
        <v>756358721.67999995</v>
      </c>
      <c r="AC60">
        <v>94087586.689999998</v>
      </c>
      <c r="AD60">
        <v>1658214.34</v>
      </c>
      <c r="AE60">
        <v>36576209.600000001</v>
      </c>
    </row>
    <row r="61" spans="19:33" x14ac:dyDescent="0.2">
      <c r="S61" t="s">
        <v>114</v>
      </c>
      <c r="T61">
        <v>1830663107.77</v>
      </c>
      <c r="U61">
        <v>34620935.579999998</v>
      </c>
      <c r="V61">
        <v>984497801.52999997</v>
      </c>
      <c r="W61">
        <v>106629618.75</v>
      </c>
      <c r="X61">
        <v>1558211.04</v>
      </c>
      <c r="Y61">
        <v>29228335.440000001</v>
      </c>
      <c r="Z61">
        <v>2088707144.4000001</v>
      </c>
      <c r="AA61">
        <v>50822046.030000001</v>
      </c>
      <c r="AB61">
        <v>1287073427.8</v>
      </c>
      <c r="AC61">
        <v>147551590.31</v>
      </c>
      <c r="AD61">
        <v>11595391.109999999</v>
      </c>
      <c r="AE61">
        <v>38423251.960000001</v>
      </c>
    </row>
    <row r="62" spans="19:33" x14ac:dyDescent="0.2">
      <c r="S62" t="s">
        <v>115</v>
      </c>
      <c r="T62">
        <v>1840255468.98</v>
      </c>
      <c r="U62">
        <v>34918062</v>
      </c>
      <c r="V62">
        <v>1091702496.04</v>
      </c>
      <c r="W62">
        <v>137672823.37</v>
      </c>
      <c r="X62">
        <v>1566674.98</v>
      </c>
      <c r="Y62">
        <v>27120994.199999999</v>
      </c>
      <c r="Z62">
        <v>1957953479.0599999</v>
      </c>
      <c r="AA62">
        <v>49760358.270000003</v>
      </c>
      <c r="AB62">
        <v>1103245315.03</v>
      </c>
      <c r="AC62">
        <v>163545685.62</v>
      </c>
      <c r="AD62">
        <v>1623126.11</v>
      </c>
      <c r="AE62">
        <v>37118275.75</v>
      </c>
    </row>
    <row r="63" spans="19:33" x14ac:dyDescent="0.2">
      <c r="S63" t="s">
        <v>116</v>
      </c>
      <c r="T63">
        <v>2011492922.75</v>
      </c>
      <c r="U63">
        <v>114426698.17</v>
      </c>
      <c r="V63">
        <v>906378627.77999997</v>
      </c>
      <c r="W63">
        <v>118103016.68000001</v>
      </c>
      <c r="X63">
        <v>1576978.9</v>
      </c>
      <c r="Y63">
        <v>25041518.640000001</v>
      </c>
      <c r="Z63">
        <v>2124647653.75</v>
      </c>
      <c r="AA63">
        <v>133406360.23</v>
      </c>
      <c r="AB63">
        <v>901636898.15999997</v>
      </c>
      <c r="AC63">
        <v>251654437.84</v>
      </c>
      <c r="AD63">
        <v>11610339.869999999</v>
      </c>
      <c r="AE63">
        <v>37255382.189999998</v>
      </c>
    </row>
    <row r="64" spans="19:33" x14ac:dyDescent="0.2">
      <c r="S64" t="s">
        <v>117</v>
      </c>
      <c r="T64">
        <v>1871404771.1500001</v>
      </c>
      <c r="U64">
        <v>38283528.600000001</v>
      </c>
      <c r="V64">
        <v>875082876.92999995</v>
      </c>
      <c r="W64">
        <v>127298839.42</v>
      </c>
      <c r="X64">
        <v>1586822.82</v>
      </c>
      <c r="Y64">
        <v>25623797.460000001</v>
      </c>
      <c r="Z64">
        <v>-471824.22</v>
      </c>
      <c r="AA64">
        <v>47482962.93</v>
      </c>
      <c r="AB64">
        <v>423079733.01999998</v>
      </c>
      <c r="AC64">
        <v>69826986.079999998</v>
      </c>
      <c r="AD64">
        <v>5077105.8600000003</v>
      </c>
      <c r="AE64">
        <v>33481979.52</v>
      </c>
    </row>
    <row r="65" spans="19:31" x14ac:dyDescent="0.2">
      <c r="S65" t="s">
        <v>118</v>
      </c>
      <c r="T65">
        <v>1945280334.7</v>
      </c>
      <c r="U65">
        <v>46118440.149999999</v>
      </c>
      <c r="V65">
        <v>531777709.16000003</v>
      </c>
      <c r="W65">
        <v>590846640.34000003</v>
      </c>
      <c r="X65">
        <v>1719165.58</v>
      </c>
      <c r="Y65">
        <v>34416398.200000003</v>
      </c>
    </row>
    <row r="66" spans="19:31" x14ac:dyDescent="0.2">
      <c r="S66" t="s">
        <v>119</v>
      </c>
      <c r="T66">
        <v>1738438886.78</v>
      </c>
      <c r="U66">
        <v>38939463.450000003</v>
      </c>
      <c r="V66">
        <v>1087864528</v>
      </c>
      <c r="W66">
        <v>312480861.64999998</v>
      </c>
      <c r="X66">
        <v>1826654.69</v>
      </c>
      <c r="Y66">
        <v>26236439.699999999</v>
      </c>
    </row>
    <row r="67" spans="19:31" x14ac:dyDescent="0.2">
      <c r="S67" t="s">
        <v>120</v>
      </c>
      <c r="T67">
        <v>1871981317.8199999</v>
      </c>
      <c r="U67">
        <v>40832254.969999999</v>
      </c>
      <c r="V67">
        <v>906633434.58000004</v>
      </c>
      <c r="W67">
        <v>256568775.81</v>
      </c>
      <c r="X67">
        <v>5186078.6399999997</v>
      </c>
      <c r="Y67">
        <v>28476034</v>
      </c>
    </row>
    <row r="68" spans="19:31" x14ac:dyDescent="0.2">
      <c r="S68" t="s">
        <v>121</v>
      </c>
      <c r="T68">
        <v>1934405079.8</v>
      </c>
      <c r="U68">
        <v>39875074.57</v>
      </c>
      <c r="V68">
        <v>822506095.22000003</v>
      </c>
      <c r="W68">
        <v>266373397.13999999</v>
      </c>
      <c r="X68">
        <v>1625328.56</v>
      </c>
      <c r="Y68">
        <v>26893703.539999999</v>
      </c>
    </row>
    <row r="69" spans="19:31" x14ac:dyDescent="0.2">
      <c r="S69" t="s">
        <v>122</v>
      </c>
      <c r="T69">
        <v>2713915677.2800002</v>
      </c>
      <c r="U69">
        <v>105703493.98999999</v>
      </c>
      <c r="V69">
        <v>1328015728.97</v>
      </c>
      <c r="W69">
        <v>501794778.81</v>
      </c>
      <c r="X69">
        <v>8433742.4900000002</v>
      </c>
      <c r="Y69">
        <v>18740025.52</v>
      </c>
    </row>
    <row r="74" spans="19:31" x14ac:dyDescent="0.2">
      <c r="T74" s="97">
        <v>2023</v>
      </c>
      <c r="U74" s="97"/>
      <c r="V74" s="97"/>
      <c r="W74" s="97"/>
      <c r="X74" s="97"/>
      <c r="Y74" s="97"/>
      <c r="Z74" s="97">
        <v>2024</v>
      </c>
      <c r="AA74" s="97"/>
      <c r="AB74" s="97"/>
      <c r="AC74" s="97"/>
      <c r="AD74" s="97"/>
      <c r="AE74" s="97"/>
    </row>
    <row r="75" spans="19:31" x14ac:dyDescent="0.2">
      <c r="T75" s="88">
        <v>1</v>
      </c>
      <c r="U75" s="88">
        <v>2</v>
      </c>
      <c r="V75" s="88">
        <v>3</v>
      </c>
      <c r="W75" s="88">
        <v>4</v>
      </c>
      <c r="X75" s="88">
        <v>5</v>
      </c>
      <c r="Y75" s="88">
        <v>6</v>
      </c>
      <c r="Z75" s="88">
        <v>1</v>
      </c>
      <c r="AA75" s="88">
        <v>2</v>
      </c>
      <c r="AB75" s="88">
        <v>3</v>
      </c>
      <c r="AC75" s="88">
        <v>4</v>
      </c>
      <c r="AD75" s="88">
        <v>5</v>
      </c>
      <c r="AE75" s="88">
        <v>6</v>
      </c>
    </row>
    <row r="76" spans="19:31" x14ac:dyDescent="0.2">
      <c r="S76" t="s">
        <v>111</v>
      </c>
      <c r="T76" s="98">
        <f>T58/1000000</f>
        <v>1790.5233502000001</v>
      </c>
      <c r="U76" s="98">
        <f t="shared" ref="U76:AE76" si="10">U58/1000000</f>
        <v>28.288371739999999</v>
      </c>
      <c r="V76" s="98">
        <f t="shared" si="10"/>
        <v>995.47528149000004</v>
      </c>
      <c r="W76" s="98">
        <f t="shared" si="10"/>
        <v>7.0003178500000001</v>
      </c>
      <c r="X76" s="98">
        <f t="shared" si="10"/>
        <v>1.52840216</v>
      </c>
      <c r="Y76" s="98">
        <f t="shared" si="10"/>
        <v>15.19473458</v>
      </c>
      <c r="Z76" s="98">
        <f t="shared" si="10"/>
        <v>1905.0271103800001</v>
      </c>
      <c r="AA76" s="98">
        <f t="shared" si="10"/>
        <v>40.912652489999999</v>
      </c>
      <c r="AB76" s="98">
        <f t="shared" si="10"/>
        <v>730.62014586999999</v>
      </c>
      <c r="AC76" s="98">
        <f t="shared" si="10"/>
        <v>19.3798098</v>
      </c>
      <c r="AD76" s="98">
        <f t="shared" si="10"/>
        <v>1.64193045</v>
      </c>
      <c r="AE76" s="98">
        <f t="shared" si="10"/>
        <v>27.386712899999999</v>
      </c>
    </row>
    <row r="77" spans="19:31" x14ac:dyDescent="0.2">
      <c r="S77" t="s">
        <v>112</v>
      </c>
      <c r="T77" s="98">
        <f>T76+T59/1000000</f>
        <v>3521.6708003800004</v>
      </c>
      <c r="U77" s="98">
        <f>U76+U59/1000000</f>
        <v>63.922800589999994</v>
      </c>
      <c r="V77" s="98">
        <f>V76+V59/1000000</f>
        <v>1860.65038228</v>
      </c>
      <c r="W77" s="98">
        <f>W76+W59/1000000</f>
        <v>50.484487219999998</v>
      </c>
      <c r="X77" s="98">
        <f>X76+X59/1000000</f>
        <v>3.17774132</v>
      </c>
      <c r="Y77" s="98">
        <f>Y76+Y59/1000000</f>
        <v>39.378758079999997</v>
      </c>
      <c r="Z77" s="98">
        <f>Z76+Z59/1000000</f>
        <v>3845.0217821400001</v>
      </c>
      <c r="AA77" s="98">
        <f>AA76+AA59/1000000</f>
        <v>89.257148610000002</v>
      </c>
      <c r="AB77" s="98">
        <f>AB76+AB59/1000000</f>
        <v>1690.1249128499999</v>
      </c>
      <c r="AC77" s="98">
        <f>AC76+AC59/1000000</f>
        <v>110.15083586</v>
      </c>
      <c r="AD77" s="98">
        <f>AD76+AD59/1000000</f>
        <v>16.840859160000001</v>
      </c>
      <c r="AE77" s="98">
        <f>AE76+AE59/1000000</f>
        <v>63.658987209999999</v>
      </c>
    </row>
    <row r="78" spans="19:31" x14ac:dyDescent="0.2">
      <c r="S78" t="s">
        <v>113</v>
      </c>
      <c r="T78" s="98">
        <f t="shared" ref="T78:Y78" si="11">T77+T60/1000000</f>
        <v>5279.8733494300004</v>
      </c>
      <c r="U78" s="98">
        <f t="shared" si="11"/>
        <v>94.514684999999986</v>
      </c>
      <c r="V78" s="98">
        <f t="shared" si="11"/>
        <v>3052.3817580899999</v>
      </c>
      <c r="W78" s="98">
        <f t="shared" si="11"/>
        <v>115.57676269999999</v>
      </c>
      <c r="X78" s="98">
        <f t="shared" si="11"/>
        <v>4.7251884200000003</v>
      </c>
      <c r="Y78" s="98">
        <f t="shared" si="11"/>
        <v>68.468384979999996</v>
      </c>
      <c r="Z78" s="98">
        <f>Z77+Z60/1000000</f>
        <v>5746.4947271500005</v>
      </c>
      <c r="AA78" s="98">
        <f>AA77+AA60/1000000</f>
        <v>138.35234560000001</v>
      </c>
      <c r="AB78" s="98">
        <f>AB77+AB60/1000000</f>
        <v>2446.48363453</v>
      </c>
      <c r="AC78" s="98">
        <f>AC77+AC60/1000000</f>
        <v>204.23842255</v>
      </c>
      <c r="AD78" s="98">
        <f>AD77+AD60/1000000</f>
        <v>18.499073500000002</v>
      </c>
      <c r="AE78" s="98">
        <f>AE77+AE60/1000000</f>
        <v>100.23519680999999</v>
      </c>
    </row>
    <row r="79" spans="19:31" x14ac:dyDescent="0.2">
      <c r="S79" t="s">
        <v>114</v>
      </c>
      <c r="T79" s="98">
        <f t="shared" ref="T79:Y79" si="12">T78+T61/1000000</f>
        <v>7110.5364571999999</v>
      </c>
      <c r="U79" s="98">
        <f t="shared" si="12"/>
        <v>129.13562057999999</v>
      </c>
      <c r="V79" s="98">
        <f t="shared" si="12"/>
        <v>4036.8795596199998</v>
      </c>
      <c r="W79" s="98">
        <f t="shared" si="12"/>
        <v>222.20638144999998</v>
      </c>
      <c r="X79" s="98">
        <f t="shared" si="12"/>
        <v>6.28339946</v>
      </c>
      <c r="Y79" s="98">
        <f t="shared" si="12"/>
        <v>97.696720419999991</v>
      </c>
      <c r="Z79" s="98">
        <f>Z78+Z61/1000000</f>
        <v>7835.2018715500008</v>
      </c>
      <c r="AA79" s="98">
        <f>AA78+AA61/1000000</f>
        <v>189.17439163</v>
      </c>
      <c r="AB79" s="98">
        <f>AB78+AB61/1000000</f>
        <v>3733.55706233</v>
      </c>
      <c r="AC79" s="98">
        <f>AC78+AC61/1000000</f>
        <v>351.79001285999999</v>
      </c>
      <c r="AD79" s="98">
        <f>AD78+AD61/1000000</f>
        <v>30.094464610000003</v>
      </c>
      <c r="AE79" s="98">
        <f>AE78+AE61/1000000</f>
        <v>138.65844877000001</v>
      </c>
    </row>
    <row r="80" spans="19:31" x14ac:dyDescent="0.2">
      <c r="S80" t="s">
        <v>115</v>
      </c>
      <c r="T80" s="98">
        <f t="shared" ref="T80:Y80" si="13">T79+T62/1000000</f>
        <v>8950.7919261799998</v>
      </c>
      <c r="U80" s="98">
        <f t="shared" si="13"/>
        <v>164.05368257999999</v>
      </c>
      <c r="V80" s="98">
        <f t="shared" si="13"/>
        <v>5128.5820556599992</v>
      </c>
      <c r="W80" s="98">
        <f t="shared" si="13"/>
        <v>359.87920481999998</v>
      </c>
      <c r="X80" s="98">
        <f t="shared" si="13"/>
        <v>7.8500744400000002</v>
      </c>
      <c r="Y80" s="98">
        <f t="shared" si="13"/>
        <v>124.81771461999999</v>
      </c>
      <c r="Z80" s="98">
        <f>Z79+Z62/1000000</f>
        <v>9793.1553506100008</v>
      </c>
      <c r="AA80" s="98">
        <f>AA79+AA62/1000000</f>
        <v>238.93474990000001</v>
      </c>
      <c r="AB80" s="98">
        <f>AB79+AB62/1000000</f>
        <v>4836.8023773599998</v>
      </c>
      <c r="AC80" s="98">
        <f>AC79+AC62/1000000</f>
        <v>515.33569848000002</v>
      </c>
      <c r="AD80" s="98">
        <f>AD79+AD62/1000000</f>
        <v>31.717590720000004</v>
      </c>
      <c r="AE80" s="98">
        <f>AE79+AE62/1000000</f>
        <v>175.77672452000002</v>
      </c>
    </row>
    <row r="81" spans="19:37" x14ac:dyDescent="0.2">
      <c r="S81" t="s">
        <v>116</v>
      </c>
      <c r="T81" s="98">
        <f t="shared" ref="T81:Y81" si="14">T80+T63/1000000</f>
        <v>10962.284848929999</v>
      </c>
      <c r="U81" s="98">
        <f t="shared" si="14"/>
        <v>278.48038074999999</v>
      </c>
      <c r="V81" s="98">
        <f t="shared" si="14"/>
        <v>6034.9606834399992</v>
      </c>
      <c r="W81" s="98">
        <f t="shared" si="14"/>
        <v>477.98222149999998</v>
      </c>
      <c r="X81" s="98">
        <f t="shared" si="14"/>
        <v>9.4270533400000005</v>
      </c>
      <c r="Y81" s="98">
        <f t="shared" si="14"/>
        <v>149.85923326</v>
      </c>
      <c r="Z81" s="98">
        <f>Z80+Z63/1000000</f>
        <v>11917.803004360001</v>
      </c>
      <c r="AA81" s="98">
        <f>AA80+AA63/1000000</f>
        <v>372.34111013</v>
      </c>
      <c r="AB81" s="98">
        <f>AB80+AB63/1000000</f>
        <v>5738.4392755199997</v>
      </c>
      <c r="AC81" s="98">
        <f>AC80+AC63/1000000</f>
        <v>766.99013632000003</v>
      </c>
      <c r="AD81" s="98">
        <f>AD80+AD63/1000000</f>
        <v>43.327930590000001</v>
      </c>
      <c r="AE81" s="98">
        <f>AE80+AE63/1000000</f>
        <v>213.03210671000002</v>
      </c>
    </row>
    <row r="82" spans="19:37" x14ac:dyDescent="0.2">
      <c r="S82" t="s">
        <v>117</v>
      </c>
      <c r="T82" s="98">
        <f t="shared" ref="T82:Y82" si="15">T81+T64/1000000</f>
        <v>12833.68962008</v>
      </c>
      <c r="U82" s="98">
        <f t="shared" si="15"/>
        <v>316.76390935000001</v>
      </c>
      <c r="V82" s="98">
        <f t="shared" si="15"/>
        <v>6910.0435603699989</v>
      </c>
      <c r="W82" s="98">
        <f t="shared" si="15"/>
        <v>605.28106091999996</v>
      </c>
      <c r="X82" s="98">
        <f t="shared" si="15"/>
        <v>11.013876160000001</v>
      </c>
      <c r="Y82" s="98">
        <f t="shared" si="15"/>
        <v>175.48303071999999</v>
      </c>
      <c r="Z82" s="98"/>
      <c r="AA82" s="98"/>
      <c r="AB82" s="98"/>
      <c r="AC82" s="98"/>
      <c r="AD82" s="98"/>
      <c r="AE82" s="98"/>
    </row>
    <row r="83" spans="19:37" x14ac:dyDescent="0.2">
      <c r="S83" t="s">
        <v>118</v>
      </c>
      <c r="T83" s="98">
        <f t="shared" ref="T83:Y83" si="16">T82+T65/1000000</f>
        <v>14778.969954780001</v>
      </c>
      <c r="U83" s="98">
        <f t="shared" si="16"/>
        <v>362.88234950000003</v>
      </c>
      <c r="V83" s="98">
        <f t="shared" si="16"/>
        <v>7441.821269529999</v>
      </c>
      <c r="W83" s="98">
        <f t="shared" si="16"/>
        <v>1196.1277012599999</v>
      </c>
      <c r="X83" s="98">
        <f t="shared" si="16"/>
        <v>12.733041740000001</v>
      </c>
      <c r="Y83" s="98">
        <f t="shared" si="16"/>
        <v>209.89942891999999</v>
      </c>
      <c r="Z83" s="98">
        <f>Z82+Z65/1000000</f>
        <v>0</v>
      </c>
      <c r="AA83" s="98">
        <f>AA82+AA65/1000000</f>
        <v>0</v>
      </c>
      <c r="AB83" s="98">
        <f>AB82+AB65/1000000</f>
        <v>0</v>
      </c>
      <c r="AC83" s="98">
        <f>AC82+AC65/1000000</f>
        <v>0</v>
      </c>
      <c r="AD83" s="98">
        <f>AD82+AD65/1000000</f>
        <v>0</v>
      </c>
      <c r="AE83" s="98">
        <f>AE82+AE65/1000000</f>
        <v>0</v>
      </c>
    </row>
    <row r="84" spans="19:37" x14ac:dyDescent="0.2">
      <c r="S84" t="s">
        <v>119</v>
      </c>
      <c r="T84" s="98">
        <f t="shared" ref="T84:Y84" si="17">T83+T66/1000000</f>
        <v>16517.408841560002</v>
      </c>
      <c r="U84" s="98">
        <f t="shared" si="17"/>
        <v>401.82181295000004</v>
      </c>
      <c r="V84" s="98">
        <f t="shared" si="17"/>
        <v>8529.685797529999</v>
      </c>
      <c r="W84" s="98">
        <f t="shared" si="17"/>
        <v>1508.6085629099998</v>
      </c>
      <c r="X84" s="98">
        <f t="shared" si="17"/>
        <v>14.559696430000001</v>
      </c>
      <c r="Y84" s="98">
        <f t="shared" si="17"/>
        <v>236.13586862</v>
      </c>
      <c r="Z84" s="98">
        <f>Z83+Z66/1000000</f>
        <v>0</v>
      </c>
      <c r="AA84" s="98">
        <f>AA83+AA66/1000000</f>
        <v>0</v>
      </c>
      <c r="AB84" s="98">
        <f>AB83+AB66/1000000</f>
        <v>0</v>
      </c>
      <c r="AC84" s="98">
        <f>AC83+AC66/1000000</f>
        <v>0</v>
      </c>
      <c r="AD84" s="98">
        <f>AD83+AD66/1000000</f>
        <v>0</v>
      </c>
      <c r="AE84" s="98">
        <f>AE83+AE66/1000000</f>
        <v>0</v>
      </c>
    </row>
    <row r="85" spans="19:37" x14ac:dyDescent="0.2">
      <c r="S85" t="s">
        <v>120</v>
      </c>
      <c r="T85" s="98">
        <f t="shared" ref="T85:Y85" si="18">T84+T67/1000000</f>
        <v>18389.39015938</v>
      </c>
      <c r="U85" s="98">
        <f t="shared" si="18"/>
        <v>442.65406792000005</v>
      </c>
      <c r="V85" s="98">
        <f t="shared" si="18"/>
        <v>9436.3192321099996</v>
      </c>
      <c r="W85" s="98">
        <f t="shared" si="18"/>
        <v>1765.1773387199999</v>
      </c>
      <c r="X85" s="98">
        <f t="shared" si="18"/>
        <v>19.745775070000001</v>
      </c>
      <c r="Y85" s="98">
        <f t="shared" si="18"/>
        <v>264.61190262000002</v>
      </c>
      <c r="Z85" s="98">
        <f>Z84+Z67/1000000</f>
        <v>0</v>
      </c>
      <c r="AA85" s="98">
        <f>AA84+AA67/1000000</f>
        <v>0</v>
      </c>
      <c r="AB85" s="98">
        <f>AB84+AB67/1000000</f>
        <v>0</v>
      </c>
      <c r="AC85" s="98">
        <f>AC84+AC67/1000000</f>
        <v>0</v>
      </c>
      <c r="AD85" s="98">
        <f>AD84+AD67/1000000</f>
        <v>0</v>
      </c>
      <c r="AE85" s="98">
        <f>AE84+AE67/1000000</f>
        <v>0</v>
      </c>
    </row>
    <row r="86" spans="19:37" x14ac:dyDescent="0.2">
      <c r="S86" t="s">
        <v>121</v>
      </c>
      <c r="T86" s="98">
        <f t="shared" ref="T86:Y86" si="19">T85+T68/1000000</f>
        <v>20323.795239179999</v>
      </c>
      <c r="U86" s="98">
        <f t="shared" si="19"/>
        <v>482.52914249000003</v>
      </c>
      <c r="V86" s="98">
        <f t="shared" si="19"/>
        <v>10258.82532733</v>
      </c>
      <c r="W86" s="98">
        <f t="shared" si="19"/>
        <v>2031.5507358599998</v>
      </c>
      <c r="X86" s="98">
        <f t="shared" si="19"/>
        <v>21.37110363</v>
      </c>
      <c r="Y86" s="98">
        <f t="shared" si="19"/>
        <v>291.50560616000001</v>
      </c>
      <c r="Z86" s="98">
        <f>Z85+Z68/1000000</f>
        <v>0</v>
      </c>
      <c r="AA86" s="98">
        <f>AA85+AA68/1000000</f>
        <v>0</v>
      </c>
      <c r="AB86" s="98">
        <f>AB85+AB68/1000000</f>
        <v>0</v>
      </c>
      <c r="AC86" s="98">
        <f>AC85+AC68/1000000</f>
        <v>0</v>
      </c>
      <c r="AD86" s="98">
        <f>AD85+AD68/1000000</f>
        <v>0</v>
      </c>
      <c r="AE86" s="98">
        <f>AE85+AE68/1000000</f>
        <v>0</v>
      </c>
    </row>
    <row r="87" spans="19:37" x14ac:dyDescent="0.2">
      <c r="S87" t="s">
        <v>122</v>
      </c>
      <c r="T87" s="98">
        <f t="shared" ref="T87:Y87" si="20">T86+T69/1000000</f>
        <v>23037.710916460001</v>
      </c>
      <c r="U87" s="98">
        <f t="shared" si="20"/>
        <v>588.23263648</v>
      </c>
      <c r="V87" s="98">
        <f t="shared" si="20"/>
        <v>11586.8410563</v>
      </c>
      <c r="W87" s="98">
        <f t="shared" si="20"/>
        <v>2533.3455146699998</v>
      </c>
      <c r="X87" s="98">
        <f t="shared" si="20"/>
        <v>29.804846120000001</v>
      </c>
      <c r="Y87" s="98">
        <f t="shared" si="20"/>
        <v>310.24563168000003</v>
      </c>
      <c r="Z87" s="98">
        <f>Z86+Z69/1000000</f>
        <v>0</v>
      </c>
      <c r="AA87" s="98">
        <f>AA86+AA69/1000000</f>
        <v>0</v>
      </c>
      <c r="AB87" s="98">
        <f>AB86+AB69/1000000</f>
        <v>0</v>
      </c>
      <c r="AC87" s="98">
        <f>AC86+AC69/1000000</f>
        <v>0</v>
      </c>
      <c r="AD87" s="98">
        <f>AD86+AD69/1000000</f>
        <v>0</v>
      </c>
      <c r="AE87" s="98">
        <f>AE86+AE69/1000000</f>
        <v>0</v>
      </c>
    </row>
    <row r="90" spans="19:37" x14ac:dyDescent="0.2">
      <c r="U90" t="s">
        <v>111</v>
      </c>
      <c r="V90" t="s">
        <v>112</v>
      </c>
      <c r="W90" t="s">
        <v>113</v>
      </c>
      <c r="X90" t="s">
        <v>114</v>
      </c>
      <c r="Y90" t="s">
        <v>115</v>
      </c>
      <c r="Z90" t="s">
        <v>116</v>
      </c>
      <c r="AA90" t="s">
        <v>117</v>
      </c>
      <c r="AB90" t="s">
        <v>118</v>
      </c>
      <c r="AC90" t="s">
        <v>119</v>
      </c>
      <c r="AD90" t="s">
        <v>120</v>
      </c>
      <c r="AE90" t="s">
        <v>121</v>
      </c>
      <c r="AF90" t="s">
        <v>122</v>
      </c>
      <c r="AI90">
        <v>2023</v>
      </c>
      <c r="AJ90">
        <v>2024</v>
      </c>
    </row>
    <row r="91" spans="19:37" x14ac:dyDescent="0.2">
      <c r="S91">
        <v>2023</v>
      </c>
      <c r="T91">
        <v>1</v>
      </c>
      <c r="U91">
        <v>1790.5233502000001</v>
      </c>
      <c r="V91">
        <v>3521.6708003800004</v>
      </c>
      <c r="W91">
        <v>5279.8733494300004</v>
      </c>
      <c r="X91">
        <v>7110.5364571999999</v>
      </c>
      <c r="Y91">
        <v>8950.7919261799998</v>
      </c>
      <c r="Z91">
        <v>10962.284848929999</v>
      </c>
      <c r="AA91">
        <v>12833.68962008</v>
      </c>
      <c r="AB91">
        <v>14778.969954780001</v>
      </c>
      <c r="AC91">
        <v>16517.408841560002</v>
      </c>
      <c r="AD91">
        <v>18389.39015938</v>
      </c>
      <c r="AE91">
        <v>20323.795239179999</v>
      </c>
      <c r="AF91">
        <v>23037.710916460001</v>
      </c>
      <c r="AH91">
        <v>1</v>
      </c>
      <c r="AI91" s="98">
        <f>Z91</f>
        <v>10962.284848929999</v>
      </c>
      <c r="AJ91" s="98">
        <f>Z97</f>
        <v>11917.803004360001</v>
      </c>
      <c r="AK91" s="89">
        <f>AJ91/AI91-1</f>
        <v>8.7164142201912265E-2</v>
      </c>
    </row>
    <row r="92" spans="19:37" x14ac:dyDescent="0.2">
      <c r="T92">
        <v>2</v>
      </c>
      <c r="U92">
        <v>28.288371739999999</v>
      </c>
      <c r="V92">
        <v>63.922800589999994</v>
      </c>
      <c r="W92">
        <v>94.514684999999986</v>
      </c>
      <c r="X92">
        <v>129.13562057999999</v>
      </c>
      <c r="Y92">
        <v>164.05368257999999</v>
      </c>
      <c r="Z92">
        <v>278.48038074999999</v>
      </c>
      <c r="AA92">
        <v>316.76390935000001</v>
      </c>
      <c r="AB92">
        <v>362.88234950000003</v>
      </c>
      <c r="AC92">
        <v>401.82181295000004</v>
      </c>
      <c r="AD92">
        <v>442.65406792000005</v>
      </c>
      <c r="AE92">
        <v>482.52914249000003</v>
      </c>
      <c r="AF92">
        <v>588.23263648</v>
      </c>
      <c r="AH92">
        <v>2</v>
      </c>
      <c r="AI92" s="98">
        <f t="shared" ref="AI92:AI96" si="21">Z92</f>
        <v>278.48038074999999</v>
      </c>
      <c r="AJ92" s="98">
        <f t="shared" ref="AJ92:AJ96" si="22">Z98</f>
        <v>372.34111013</v>
      </c>
      <c r="AK92" s="89">
        <f t="shared" ref="AK92:AK96" si="23">AJ92/AI92-1</f>
        <v>0.33704611120975714</v>
      </c>
    </row>
    <row r="93" spans="19:37" x14ac:dyDescent="0.2">
      <c r="T93">
        <v>3</v>
      </c>
      <c r="U93">
        <v>995.47528149000004</v>
      </c>
      <c r="V93">
        <v>1860.65038228</v>
      </c>
      <c r="W93">
        <v>3052.3817580899999</v>
      </c>
      <c r="X93">
        <v>4036.8795596199998</v>
      </c>
      <c r="Y93">
        <v>5128.5820556599992</v>
      </c>
      <c r="Z93">
        <v>6034.9606834399992</v>
      </c>
      <c r="AA93">
        <v>6910.0435603699989</v>
      </c>
      <c r="AB93">
        <v>7441.821269529999</v>
      </c>
      <c r="AC93">
        <v>8529.685797529999</v>
      </c>
      <c r="AD93">
        <v>9436.3192321099996</v>
      </c>
      <c r="AE93">
        <v>10258.82532733</v>
      </c>
      <c r="AF93">
        <v>11586.8410563</v>
      </c>
      <c r="AH93">
        <v>3</v>
      </c>
      <c r="AI93" s="98">
        <f t="shared" si="21"/>
        <v>6034.9606834399992</v>
      </c>
      <c r="AJ93" s="98">
        <f t="shared" si="22"/>
        <v>5738.4392755199997</v>
      </c>
      <c r="AK93" s="89">
        <f t="shared" si="23"/>
        <v>-4.9133941954859428E-2</v>
      </c>
    </row>
    <row r="94" spans="19:37" x14ac:dyDescent="0.2">
      <c r="T94">
        <v>4</v>
      </c>
      <c r="U94">
        <v>7.0003178500000001</v>
      </c>
      <c r="V94">
        <v>50.484487219999998</v>
      </c>
      <c r="W94">
        <v>115.57676269999999</v>
      </c>
      <c r="X94">
        <v>222.20638144999998</v>
      </c>
      <c r="Y94">
        <v>359.87920481999998</v>
      </c>
      <c r="Z94">
        <v>477.98222149999998</v>
      </c>
      <c r="AA94">
        <v>605.28106091999996</v>
      </c>
      <c r="AB94">
        <v>1196.1277012599999</v>
      </c>
      <c r="AC94">
        <v>1508.6085629099998</v>
      </c>
      <c r="AD94">
        <v>1765.1773387199999</v>
      </c>
      <c r="AE94">
        <v>2031.5507358599998</v>
      </c>
      <c r="AF94">
        <v>2533.3455146699998</v>
      </c>
      <c r="AH94">
        <v>4</v>
      </c>
      <c r="AI94" s="98">
        <f t="shared" si="21"/>
        <v>477.98222149999998</v>
      </c>
      <c r="AJ94" s="98">
        <f t="shared" si="22"/>
        <v>766.99013632000003</v>
      </c>
      <c r="AK94" s="89">
        <f t="shared" si="23"/>
        <v>0.60464155740570802</v>
      </c>
    </row>
    <row r="95" spans="19:37" x14ac:dyDescent="0.2">
      <c r="T95">
        <v>5</v>
      </c>
      <c r="U95">
        <v>1.52840216</v>
      </c>
      <c r="V95">
        <v>3.17774132</v>
      </c>
      <c r="W95">
        <v>4.7251884200000003</v>
      </c>
      <c r="X95">
        <v>6.28339946</v>
      </c>
      <c r="Y95">
        <v>7.8500744400000002</v>
      </c>
      <c r="Z95">
        <v>9.4270533400000005</v>
      </c>
      <c r="AA95">
        <v>11.013876160000001</v>
      </c>
      <c r="AB95">
        <v>12.733041740000001</v>
      </c>
      <c r="AC95">
        <v>14.559696430000001</v>
      </c>
      <c r="AD95">
        <v>19.745775070000001</v>
      </c>
      <c r="AE95">
        <v>21.37110363</v>
      </c>
      <c r="AF95">
        <v>29.804846120000001</v>
      </c>
      <c r="AH95">
        <v>5</v>
      </c>
      <c r="AI95" s="98">
        <f t="shared" si="21"/>
        <v>9.4270533400000005</v>
      </c>
      <c r="AJ95" s="98">
        <f t="shared" si="22"/>
        <v>43.327930590000001</v>
      </c>
      <c r="AK95" s="89">
        <f t="shared" si="23"/>
        <v>3.5961265972851706</v>
      </c>
    </row>
    <row r="96" spans="19:37" x14ac:dyDescent="0.2">
      <c r="T96">
        <v>6</v>
      </c>
      <c r="U96">
        <v>15.19473458</v>
      </c>
      <c r="V96">
        <v>39.378758079999997</v>
      </c>
      <c r="W96">
        <v>68.468384979999996</v>
      </c>
      <c r="X96">
        <v>97.696720419999991</v>
      </c>
      <c r="Y96">
        <v>124.81771461999999</v>
      </c>
      <c r="Z96">
        <v>149.85923326</v>
      </c>
      <c r="AA96">
        <v>175.48303071999999</v>
      </c>
      <c r="AB96">
        <v>209.89942891999999</v>
      </c>
      <c r="AC96">
        <v>236.13586862</v>
      </c>
      <c r="AD96">
        <v>264.61190262000002</v>
      </c>
      <c r="AE96">
        <v>291.50560616000001</v>
      </c>
      <c r="AF96">
        <v>310.24563168000003</v>
      </c>
      <c r="AH96">
        <v>6</v>
      </c>
      <c r="AI96" s="98">
        <f t="shared" si="21"/>
        <v>149.85923326</v>
      </c>
      <c r="AJ96" s="98">
        <f t="shared" si="22"/>
        <v>213.03210671000002</v>
      </c>
      <c r="AK96" s="89">
        <f t="shared" si="23"/>
        <v>0.42154808933525989</v>
      </c>
    </row>
    <row r="97" spans="19:43" x14ac:dyDescent="0.2">
      <c r="S97">
        <v>2024</v>
      </c>
      <c r="T97">
        <v>1</v>
      </c>
      <c r="U97">
        <v>1905.0271103800001</v>
      </c>
      <c r="V97">
        <v>3845.0217821400001</v>
      </c>
      <c r="W97">
        <v>5746.4947271500005</v>
      </c>
      <c r="X97">
        <v>7835.2018715500008</v>
      </c>
      <c r="Y97">
        <v>9793.1553506100008</v>
      </c>
      <c r="Z97">
        <v>11917.803004360001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9:43" x14ac:dyDescent="0.2">
      <c r="T98">
        <v>2</v>
      </c>
      <c r="U98">
        <v>40.912652489999999</v>
      </c>
      <c r="V98">
        <v>89.257148610000002</v>
      </c>
      <c r="W98">
        <v>138.35234560000001</v>
      </c>
      <c r="X98">
        <v>189.17439163</v>
      </c>
      <c r="Y98">
        <v>238.93474990000001</v>
      </c>
      <c r="Z98">
        <v>372.34111013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9:43" x14ac:dyDescent="0.2">
      <c r="T99">
        <v>3</v>
      </c>
      <c r="U99">
        <v>730.62014586999999</v>
      </c>
      <c r="V99">
        <v>1690.1249128499999</v>
      </c>
      <c r="W99">
        <v>2446.48363453</v>
      </c>
      <c r="X99">
        <v>3733.55706233</v>
      </c>
      <c r="Y99">
        <v>4836.8023773599998</v>
      </c>
      <c r="Z99">
        <v>5738.4392755199997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9:43" x14ac:dyDescent="0.2">
      <c r="T100">
        <v>4</v>
      </c>
      <c r="U100">
        <v>19.3798098</v>
      </c>
      <c r="V100">
        <v>110.15083586</v>
      </c>
      <c r="W100">
        <v>204.23842255</v>
      </c>
      <c r="X100">
        <v>351.79001285999999</v>
      </c>
      <c r="Y100">
        <v>515.33569848000002</v>
      </c>
      <c r="Z100">
        <v>766.99013632000003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9:43" x14ac:dyDescent="0.2">
      <c r="T101">
        <v>5</v>
      </c>
      <c r="U101">
        <v>1.64193045</v>
      </c>
      <c r="V101">
        <v>16.840859160000001</v>
      </c>
      <c r="W101">
        <v>18.499073500000002</v>
      </c>
      <c r="X101">
        <v>30.094464610000003</v>
      </c>
      <c r="Y101">
        <v>31.717590720000004</v>
      </c>
      <c r="Z101">
        <v>43.327930590000001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9:43" x14ac:dyDescent="0.2">
      <c r="T102">
        <v>6</v>
      </c>
      <c r="U102">
        <v>27.386712899999999</v>
      </c>
      <c r="V102">
        <v>63.658987209999999</v>
      </c>
      <c r="W102">
        <v>100.23519680999999</v>
      </c>
      <c r="X102">
        <v>138.65844877000001</v>
      </c>
      <c r="Y102">
        <v>175.77672452000002</v>
      </c>
      <c r="Z102">
        <v>213.03210671000002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12" spans="19:43" x14ac:dyDescent="0.2">
      <c r="AQ112" t="s">
        <v>123</v>
      </c>
    </row>
    <row r="113" spans="43:43" x14ac:dyDescent="0.2">
      <c r="AQ113" t="s">
        <v>124</v>
      </c>
    </row>
    <row r="114" spans="43:43" x14ac:dyDescent="0.2">
      <c r="AQ114" t="s">
        <v>125</v>
      </c>
    </row>
  </sheetData>
  <mergeCells count="4">
    <mergeCell ref="X16:Z16"/>
    <mergeCell ref="V32:W32"/>
    <mergeCell ref="T74:Y74"/>
    <mergeCell ref="Z74:AE74"/>
  </mergeCells>
  <pageMargins left="0.511811024" right="0.511811024" top="0.78740157499999996" bottom="0.78740157499999996" header="0.31496062000000002" footer="0.31496062000000002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F66F3-F502-4CAD-A770-DDEB90A69C97}">
  <dimension ref="A1:H334"/>
  <sheetViews>
    <sheetView workbookViewId="0">
      <selection activeCell="A2" sqref="A2:H332"/>
    </sheetView>
  </sheetViews>
  <sheetFormatPr defaultRowHeight="12.75" x14ac:dyDescent="0.2"/>
  <cols>
    <col min="1" max="1" width="13.28515625" customWidth="1"/>
    <col min="2" max="2" width="10.7109375" customWidth="1"/>
    <col min="3" max="3" width="11.5703125" customWidth="1"/>
    <col min="4" max="4" width="10.140625" customWidth="1"/>
    <col min="5" max="5" width="17.28515625" customWidth="1"/>
    <col min="6" max="6" width="17.7109375" customWidth="1"/>
    <col min="7" max="7" width="10.42578125" customWidth="1"/>
    <col min="8" max="8" width="15.85546875" bestFit="1" customWidth="1"/>
    <col min="9" max="10" width="8.28515625" customWidth="1"/>
    <col min="11" max="11" width="23.5703125" customWidth="1"/>
    <col min="12" max="12" width="14.5703125" customWidth="1"/>
    <col min="13" max="13" width="17.28515625" customWidth="1"/>
    <col min="14" max="14" width="4.7109375" customWidth="1"/>
  </cols>
  <sheetData>
    <row r="1" spans="1:8" s="67" customFormat="1" ht="31.5" customHeight="1" x14ac:dyDescent="0.2">
      <c r="A1" s="68" t="s">
        <v>30</v>
      </c>
      <c r="B1" s="68"/>
      <c r="C1" s="68"/>
    </row>
    <row r="2" spans="1:8" s="67" customFormat="1" ht="24" customHeight="1" x14ac:dyDescent="0.2">
      <c r="A2" s="67" t="s">
        <v>75</v>
      </c>
      <c r="B2" s="67" t="s">
        <v>78</v>
      </c>
      <c r="C2" s="67" t="s">
        <v>79</v>
      </c>
      <c r="D2" s="67" t="s">
        <v>77</v>
      </c>
      <c r="E2" s="61" t="s">
        <v>8</v>
      </c>
      <c r="F2" s="61" t="s">
        <v>18</v>
      </c>
      <c r="G2" s="85" t="s">
        <v>24</v>
      </c>
      <c r="H2" s="85" t="s">
        <v>25</v>
      </c>
    </row>
    <row r="3" spans="1:8" s="67" customFormat="1" ht="19.7" customHeight="1" x14ac:dyDescent="0.2">
      <c r="A3" s="7">
        <v>2020</v>
      </c>
      <c r="B3" s="8">
        <v>1</v>
      </c>
      <c r="C3" s="65" t="s">
        <v>9</v>
      </c>
      <c r="D3" s="7">
        <v>202001</v>
      </c>
      <c r="E3" s="62">
        <v>1516609600.04</v>
      </c>
      <c r="F3" s="62">
        <v>1513189819.3800001</v>
      </c>
      <c r="G3" s="62">
        <v>1404752491.96</v>
      </c>
      <c r="H3" s="60"/>
    </row>
    <row r="4" spans="1:8" s="67" customFormat="1" ht="19.7" customHeight="1" x14ac:dyDescent="0.2">
      <c r="A4" s="7">
        <v>2020</v>
      </c>
      <c r="B4" s="8">
        <v>1</v>
      </c>
      <c r="C4" s="65" t="s">
        <v>9</v>
      </c>
      <c r="D4" s="7">
        <v>202002</v>
      </c>
      <c r="E4" s="62">
        <v>1673238905.6700001</v>
      </c>
      <c r="F4" s="62">
        <v>1515941816.3</v>
      </c>
      <c r="G4" s="62">
        <v>1530445908.45</v>
      </c>
      <c r="H4" s="60"/>
    </row>
    <row r="5" spans="1:8" s="67" customFormat="1" ht="19.7" customHeight="1" x14ac:dyDescent="0.2">
      <c r="A5" s="7">
        <v>2020</v>
      </c>
      <c r="B5" s="8">
        <v>1</v>
      </c>
      <c r="C5" s="65" t="s">
        <v>9</v>
      </c>
      <c r="D5" s="7">
        <v>202003</v>
      </c>
      <c r="E5" s="62">
        <v>1545021491.1099999</v>
      </c>
      <c r="F5" s="62">
        <v>1433715516.8</v>
      </c>
      <c r="G5" s="62">
        <v>1429339803.4000001</v>
      </c>
      <c r="H5" s="60"/>
    </row>
    <row r="6" spans="1:8" s="67" customFormat="1" ht="19.7" customHeight="1" x14ac:dyDescent="0.2">
      <c r="A6" s="7">
        <v>2020</v>
      </c>
      <c r="B6" s="8">
        <v>1</v>
      </c>
      <c r="C6" s="65" t="s">
        <v>9</v>
      </c>
      <c r="D6" s="7">
        <v>202004</v>
      </c>
      <c r="E6" s="62">
        <v>1421197786.01</v>
      </c>
      <c r="F6" s="62">
        <v>1441269098.5599999</v>
      </c>
      <c r="G6" s="62">
        <v>1422049191.0999999</v>
      </c>
      <c r="H6" s="60"/>
    </row>
    <row r="7" spans="1:8" s="67" customFormat="1" ht="19.7" customHeight="1" x14ac:dyDescent="0.2">
      <c r="A7" s="7">
        <v>2020</v>
      </c>
      <c r="B7" s="8">
        <v>1</v>
      </c>
      <c r="C7" s="65" t="s">
        <v>9</v>
      </c>
      <c r="D7" s="7">
        <v>202005</v>
      </c>
      <c r="E7" s="62">
        <v>1419591355.53</v>
      </c>
      <c r="F7" s="62">
        <v>1453359935.5699999</v>
      </c>
      <c r="G7" s="62">
        <v>1336760158.05</v>
      </c>
      <c r="H7" s="60"/>
    </row>
    <row r="8" spans="1:8" s="67" customFormat="1" ht="19.7" customHeight="1" x14ac:dyDescent="0.2">
      <c r="A8" s="7">
        <v>2020</v>
      </c>
      <c r="B8" s="8">
        <v>1</v>
      </c>
      <c r="C8" s="65" t="s">
        <v>9</v>
      </c>
      <c r="D8" s="7">
        <v>202006</v>
      </c>
      <c r="E8" s="62">
        <v>1460583657.6600001</v>
      </c>
      <c r="F8" s="62">
        <v>1488226277.8399999</v>
      </c>
      <c r="G8" s="62">
        <v>1577571313.21</v>
      </c>
      <c r="H8" s="60"/>
    </row>
    <row r="9" spans="1:8" s="67" customFormat="1" ht="19.7" customHeight="1" x14ac:dyDescent="0.2">
      <c r="A9" s="7">
        <v>2020</v>
      </c>
      <c r="B9" s="8">
        <v>1</v>
      </c>
      <c r="C9" s="65" t="s">
        <v>9</v>
      </c>
      <c r="D9" s="7">
        <v>202007</v>
      </c>
      <c r="E9" s="62">
        <v>1452457214.8299999</v>
      </c>
      <c r="F9" s="62">
        <v>1479055716.79</v>
      </c>
      <c r="G9" s="62">
        <v>1479379565.9300001</v>
      </c>
      <c r="H9" s="60"/>
    </row>
    <row r="10" spans="1:8" s="67" customFormat="1" ht="19.7" customHeight="1" x14ac:dyDescent="0.2">
      <c r="A10" s="7">
        <v>2020</v>
      </c>
      <c r="B10" s="8">
        <v>1</v>
      </c>
      <c r="C10" s="65" t="s">
        <v>9</v>
      </c>
      <c r="D10" s="7">
        <v>202008</v>
      </c>
      <c r="E10" s="62">
        <v>1433977981.0799999</v>
      </c>
      <c r="F10" s="62">
        <v>1467425771.6500001</v>
      </c>
      <c r="G10" s="62">
        <v>1491202859.3</v>
      </c>
      <c r="H10" s="60"/>
    </row>
    <row r="11" spans="1:8" s="67" customFormat="1" ht="19.7" customHeight="1" x14ac:dyDescent="0.2">
      <c r="A11" s="7">
        <v>2020</v>
      </c>
      <c r="B11" s="8">
        <v>1</v>
      </c>
      <c r="C11" s="65" t="s">
        <v>9</v>
      </c>
      <c r="D11" s="7">
        <v>202009</v>
      </c>
      <c r="E11" s="62">
        <v>1433676887.1800001</v>
      </c>
      <c r="F11" s="62">
        <v>1459135951.74</v>
      </c>
      <c r="G11" s="62">
        <v>1456208100.1900001</v>
      </c>
      <c r="H11" s="60"/>
    </row>
    <row r="12" spans="1:8" s="67" customFormat="1" ht="19.7" customHeight="1" x14ac:dyDescent="0.2">
      <c r="A12" s="7">
        <v>2020</v>
      </c>
      <c r="B12" s="8">
        <v>1</v>
      </c>
      <c r="C12" s="65" t="s">
        <v>9</v>
      </c>
      <c r="D12" s="7">
        <v>202010</v>
      </c>
      <c r="E12" s="62">
        <v>1439651822.1800001</v>
      </c>
      <c r="F12" s="62">
        <v>1468511406.6900001</v>
      </c>
      <c r="G12" s="62">
        <v>1490660836.53</v>
      </c>
      <c r="H12" s="60"/>
    </row>
    <row r="13" spans="1:8" s="67" customFormat="1" ht="19.7" customHeight="1" x14ac:dyDescent="0.2">
      <c r="A13" s="7">
        <v>2020</v>
      </c>
      <c r="B13" s="8">
        <v>1</v>
      </c>
      <c r="C13" s="65" t="s">
        <v>9</v>
      </c>
      <c r="D13" s="7">
        <v>202011</v>
      </c>
      <c r="E13" s="62">
        <v>1485163090.6500001</v>
      </c>
      <c r="F13" s="62">
        <v>1521857957.71</v>
      </c>
      <c r="G13" s="62">
        <v>1506438870.29</v>
      </c>
      <c r="H13" s="60"/>
    </row>
    <row r="14" spans="1:8" s="67" customFormat="1" ht="19.7" customHeight="1" x14ac:dyDescent="0.2">
      <c r="A14" s="7">
        <v>2020</v>
      </c>
      <c r="B14" s="8">
        <v>1</v>
      </c>
      <c r="C14" s="65" t="s">
        <v>9</v>
      </c>
      <c r="D14" s="7">
        <v>202012</v>
      </c>
      <c r="E14" s="62">
        <v>1545010470.48</v>
      </c>
      <c r="F14" s="62">
        <v>1582831272.98</v>
      </c>
      <c r="G14" s="62">
        <v>1694888774.77</v>
      </c>
      <c r="H14" s="60"/>
    </row>
    <row r="15" spans="1:8" s="67" customFormat="1" ht="19.7" customHeight="1" x14ac:dyDescent="0.2">
      <c r="A15" s="7">
        <v>2020</v>
      </c>
      <c r="B15" s="8">
        <v>2</v>
      </c>
      <c r="C15" s="65" t="s">
        <v>10</v>
      </c>
      <c r="D15" s="7">
        <v>202001</v>
      </c>
      <c r="E15" s="62">
        <v>3160444.72</v>
      </c>
      <c r="F15" s="62">
        <v>3160444.72</v>
      </c>
      <c r="G15" s="62">
        <v>3160444.72</v>
      </c>
      <c r="H15" s="60"/>
    </row>
    <row r="16" spans="1:8" s="67" customFormat="1" ht="19.7" customHeight="1" x14ac:dyDescent="0.2">
      <c r="A16" s="7">
        <v>2020</v>
      </c>
      <c r="B16" s="8">
        <v>2</v>
      </c>
      <c r="C16" s="65" t="s">
        <v>10</v>
      </c>
      <c r="D16" s="7">
        <v>202002</v>
      </c>
      <c r="E16" s="62">
        <v>88591694.150000006</v>
      </c>
      <c r="F16" s="62">
        <v>3329909.01</v>
      </c>
      <c r="G16" s="62">
        <v>3329909.01</v>
      </c>
      <c r="H16" s="60"/>
    </row>
    <row r="17" spans="1:8" s="67" customFormat="1" ht="19.7" customHeight="1" x14ac:dyDescent="0.2">
      <c r="A17" s="7">
        <v>2020</v>
      </c>
      <c r="B17" s="8">
        <v>2</v>
      </c>
      <c r="C17" s="65" t="s">
        <v>10</v>
      </c>
      <c r="D17" s="7">
        <v>202003</v>
      </c>
      <c r="E17" s="62">
        <v>2909801.6</v>
      </c>
      <c r="F17" s="62">
        <v>2909801.6</v>
      </c>
      <c r="G17" s="62">
        <v>2909801.6</v>
      </c>
      <c r="H17" s="60"/>
    </row>
    <row r="18" spans="1:8" s="67" customFormat="1" ht="19.7" customHeight="1" x14ac:dyDescent="0.2">
      <c r="A18" s="7">
        <v>2020</v>
      </c>
      <c r="B18" s="8">
        <v>2</v>
      </c>
      <c r="C18" s="65" t="s">
        <v>10</v>
      </c>
      <c r="D18" s="7">
        <v>202004</v>
      </c>
      <c r="E18" s="62">
        <v>13397551.51</v>
      </c>
      <c r="F18" s="62">
        <v>12597231.029999999</v>
      </c>
      <c r="G18" s="62">
        <v>12597231.029999999</v>
      </c>
      <c r="H18" s="60"/>
    </row>
    <row r="19" spans="1:8" s="67" customFormat="1" ht="19.7" customHeight="1" x14ac:dyDescent="0.2">
      <c r="A19" s="7">
        <v>2020</v>
      </c>
      <c r="B19" s="8">
        <v>2</v>
      </c>
      <c r="C19" s="65" t="s">
        <v>10</v>
      </c>
      <c r="D19" s="7">
        <v>202005</v>
      </c>
      <c r="E19" s="62">
        <v>7490061.9100000001</v>
      </c>
      <c r="F19" s="62">
        <v>2494111.79</v>
      </c>
      <c r="G19" s="62">
        <v>2494111.79</v>
      </c>
      <c r="H19" s="60"/>
    </row>
    <row r="20" spans="1:8" s="67" customFormat="1" ht="19.7" customHeight="1" x14ac:dyDescent="0.2">
      <c r="A20" s="7">
        <v>2020</v>
      </c>
      <c r="B20" s="8">
        <v>2</v>
      </c>
      <c r="C20" s="65" t="s">
        <v>10</v>
      </c>
      <c r="D20" s="7">
        <v>202006</v>
      </c>
      <c r="E20" s="62"/>
      <c r="F20" s="62">
        <v>2775715.41</v>
      </c>
      <c r="G20" s="62">
        <v>2775715.41</v>
      </c>
      <c r="H20" s="60"/>
    </row>
    <row r="21" spans="1:8" s="67" customFormat="1" ht="19.7" customHeight="1" x14ac:dyDescent="0.2">
      <c r="A21" s="7">
        <v>2020</v>
      </c>
      <c r="B21" s="8">
        <v>2</v>
      </c>
      <c r="C21" s="65" t="s">
        <v>10</v>
      </c>
      <c r="D21" s="7">
        <v>202007</v>
      </c>
      <c r="E21" s="62">
        <v>-55261785.140000001</v>
      </c>
      <c r="F21" s="62">
        <v>511558.66</v>
      </c>
      <c r="G21" s="62">
        <v>511558.66</v>
      </c>
      <c r="H21" s="60"/>
    </row>
    <row r="22" spans="1:8" s="67" customFormat="1" ht="19.7" customHeight="1" x14ac:dyDescent="0.2">
      <c r="A22" s="7">
        <v>2020</v>
      </c>
      <c r="B22" s="8">
        <v>2</v>
      </c>
      <c r="C22" s="65" t="s">
        <v>10</v>
      </c>
      <c r="D22" s="7">
        <v>202008</v>
      </c>
      <c r="E22" s="62"/>
      <c r="F22" s="62">
        <v>513243.89</v>
      </c>
      <c r="G22" s="62">
        <v>513243.89</v>
      </c>
      <c r="H22" s="60"/>
    </row>
    <row r="23" spans="1:8" s="67" customFormat="1" ht="19.7" customHeight="1" x14ac:dyDescent="0.2">
      <c r="A23" s="7">
        <v>2020</v>
      </c>
      <c r="B23" s="8">
        <v>2</v>
      </c>
      <c r="C23" s="65" t="s">
        <v>10</v>
      </c>
      <c r="D23" s="7">
        <v>202009</v>
      </c>
      <c r="E23" s="62"/>
      <c r="F23" s="62">
        <v>515653.55</v>
      </c>
      <c r="G23" s="62">
        <v>515653.55</v>
      </c>
      <c r="H23" s="60"/>
    </row>
    <row r="24" spans="1:8" s="67" customFormat="1" ht="19.7" customHeight="1" x14ac:dyDescent="0.2">
      <c r="A24" s="7">
        <v>2020</v>
      </c>
      <c r="B24" s="8">
        <v>2</v>
      </c>
      <c r="C24" s="65" t="s">
        <v>10</v>
      </c>
      <c r="D24" s="7">
        <v>202010</v>
      </c>
      <c r="E24" s="62">
        <v>732875.88</v>
      </c>
      <c r="F24" s="62">
        <v>10654361.4</v>
      </c>
      <c r="G24" s="62">
        <v>10654361.4</v>
      </c>
      <c r="H24" s="60"/>
    </row>
    <row r="25" spans="1:8" s="67" customFormat="1" ht="19.7" customHeight="1" x14ac:dyDescent="0.2">
      <c r="A25" s="7">
        <v>2020</v>
      </c>
      <c r="B25" s="8">
        <v>2</v>
      </c>
      <c r="C25" s="65" t="s">
        <v>10</v>
      </c>
      <c r="D25" s="7">
        <v>202011</v>
      </c>
      <c r="E25" s="62">
        <v>-20101708.350000001</v>
      </c>
      <c r="F25" s="62">
        <v>523510.73</v>
      </c>
      <c r="G25" s="62">
        <v>523510.73</v>
      </c>
      <c r="H25" s="60"/>
    </row>
    <row r="26" spans="1:8" s="67" customFormat="1" ht="19.7" customHeight="1" x14ac:dyDescent="0.2">
      <c r="A26" s="7">
        <v>2020</v>
      </c>
      <c r="B26" s="8">
        <v>2</v>
      </c>
      <c r="C26" s="65" t="s">
        <v>10</v>
      </c>
      <c r="D26" s="7">
        <v>202012</v>
      </c>
      <c r="E26" s="62">
        <v>1040190594.61</v>
      </c>
      <c r="F26" s="62">
        <v>1041123989.1</v>
      </c>
      <c r="G26" s="62">
        <v>526810.14</v>
      </c>
      <c r="H26" s="60"/>
    </row>
    <row r="27" spans="1:8" s="67" customFormat="1" ht="19.7" customHeight="1" x14ac:dyDescent="0.2">
      <c r="A27" s="7">
        <v>2020</v>
      </c>
      <c r="B27" s="8">
        <v>3</v>
      </c>
      <c r="C27" s="65" t="s">
        <v>11</v>
      </c>
      <c r="D27" s="7">
        <v>202001</v>
      </c>
      <c r="E27" s="62">
        <v>1278865721.5999999</v>
      </c>
      <c r="F27" s="62">
        <v>350206856.77999997</v>
      </c>
      <c r="G27" s="62">
        <v>327281113.56</v>
      </c>
      <c r="H27" s="60"/>
    </row>
    <row r="28" spans="1:8" s="67" customFormat="1" ht="19.7" customHeight="1" x14ac:dyDescent="0.2">
      <c r="A28" s="7">
        <v>2020</v>
      </c>
      <c r="B28" s="8">
        <v>3</v>
      </c>
      <c r="C28" s="65" t="s">
        <v>11</v>
      </c>
      <c r="D28" s="7">
        <v>202002</v>
      </c>
      <c r="E28" s="62">
        <v>1964647460.48</v>
      </c>
      <c r="F28" s="62">
        <v>432864156.27999997</v>
      </c>
      <c r="G28" s="62">
        <v>398756458.48000002</v>
      </c>
      <c r="H28" s="60"/>
    </row>
    <row r="29" spans="1:8" s="67" customFormat="1" ht="19.7" customHeight="1" x14ac:dyDescent="0.2">
      <c r="A29" s="7">
        <v>2020</v>
      </c>
      <c r="B29" s="8">
        <v>3</v>
      </c>
      <c r="C29" s="65" t="s">
        <v>11</v>
      </c>
      <c r="D29" s="7">
        <v>202003</v>
      </c>
      <c r="E29" s="62">
        <v>990354277.49000001</v>
      </c>
      <c r="F29" s="62">
        <v>710319623.83000004</v>
      </c>
      <c r="G29" s="62">
        <v>658901119.84000003</v>
      </c>
      <c r="H29" s="60"/>
    </row>
    <row r="30" spans="1:8" s="67" customFormat="1" ht="19.7" customHeight="1" x14ac:dyDescent="0.2">
      <c r="A30" s="7">
        <v>2020</v>
      </c>
      <c r="B30" s="8">
        <v>3</v>
      </c>
      <c r="C30" s="65" t="s">
        <v>11</v>
      </c>
      <c r="D30" s="7">
        <v>202004</v>
      </c>
      <c r="E30" s="62">
        <v>444254368.5</v>
      </c>
      <c r="F30" s="62">
        <v>541621097.20000005</v>
      </c>
      <c r="G30" s="62">
        <v>560397838.76999998</v>
      </c>
      <c r="H30" s="60"/>
    </row>
    <row r="31" spans="1:8" s="67" customFormat="1" ht="19.7" customHeight="1" x14ac:dyDescent="0.2">
      <c r="A31" s="7">
        <v>2020</v>
      </c>
      <c r="B31" s="8">
        <v>3</v>
      </c>
      <c r="C31" s="65" t="s">
        <v>11</v>
      </c>
      <c r="D31" s="7">
        <v>202005</v>
      </c>
      <c r="E31" s="62">
        <v>706061821.27999997</v>
      </c>
      <c r="F31" s="62">
        <v>692508987.47000003</v>
      </c>
      <c r="G31" s="62">
        <v>600854125.98000002</v>
      </c>
      <c r="H31" s="60"/>
    </row>
    <row r="32" spans="1:8" s="67" customFormat="1" ht="19.7" customHeight="1" x14ac:dyDescent="0.2">
      <c r="A32" s="7">
        <v>2020</v>
      </c>
      <c r="B32" s="8">
        <v>3</v>
      </c>
      <c r="C32" s="65" t="s">
        <v>11</v>
      </c>
      <c r="D32" s="7">
        <v>202006</v>
      </c>
      <c r="E32" s="62">
        <v>424846648.89999998</v>
      </c>
      <c r="F32" s="62">
        <v>492272937.76999998</v>
      </c>
      <c r="G32" s="62">
        <v>547166378.23000002</v>
      </c>
      <c r="H32" s="60"/>
    </row>
    <row r="33" spans="1:8" s="67" customFormat="1" ht="19.7" customHeight="1" x14ac:dyDescent="0.2">
      <c r="A33" s="7">
        <v>2020</v>
      </c>
      <c r="B33" s="8">
        <v>3</v>
      </c>
      <c r="C33" s="65" t="s">
        <v>11</v>
      </c>
      <c r="D33" s="7">
        <v>202007</v>
      </c>
      <c r="E33" s="62">
        <v>460797914.95999998</v>
      </c>
      <c r="F33" s="62">
        <v>632837966.98000002</v>
      </c>
      <c r="G33" s="62">
        <v>600467802.74000001</v>
      </c>
      <c r="H33" s="60"/>
    </row>
    <row r="34" spans="1:8" s="67" customFormat="1" ht="19.7" customHeight="1" x14ac:dyDescent="0.2">
      <c r="A34" s="7">
        <v>2020</v>
      </c>
      <c r="B34" s="8">
        <v>3</v>
      </c>
      <c r="C34" s="65" t="s">
        <v>11</v>
      </c>
      <c r="D34" s="7">
        <v>202008</v>
      </c>
      <c r="E34" s="62">
        <v>273651118.74000001</v>
      </c>
      <c r="F34" s="62">
        <v>599986195.61000001</v>
      </c>
      <c r="G34" s="62">
        <v>643505146.34000003</v>
      </c>
      <c r="H34" s="60"/>
    </row>
    <row r="35" spans="1:8" s="67" customFormat="1" ht="19.7" customHeight="1" x14ac:dyDescent="0.2">
      <c r="A35" s="7">
        <v>2020</v>
      </c>
      <c r="B35" s="8">
        <v>3</v>
      </c>
      <c r="C35" s="65" t="s">
        <v>11</v>
      </c>
      <c r="D35" s="7">
        <v>202009</v>
      </c>
      <c r="E35" s="62">
        <v>366814381.81</v>
      </c>
      <c r="F35" s="62">
        <v>599661856.71000004</v>
      </c>
      <c r="G35" s="62">
        <v>603202897.40999997</v>
      </c>
      <c r="H35" s="60"/>
    </row>
    <row r="36" spans="1:8" s="67" customFormat="1" ht="19.7" customHeight="1" x14ac:dyDescent="0.2">
      <c r="A36" s="7">
        <v>2020</v>
      </c>
      <c r="B36" s="8">
        <v>3</v>
      </c>
      <c r="C36" s="65" t="s">
        <v>11</v>
      </c>
      <c r="D36" s="7">
        <v>202010</v>
      </c>
      <c r="E36" s="62">
        <v>300597792.43000001</v>
      </c>
      <c r="F36" s="62">
        <v>674864110.46000004</v>
      </c>
      <c r="G36" s="62">
        <v>675685522.00999999</v>
      </c>
      <c r="H36" s="60"/>
    </row>
    <row r="37" spans="1:8" s="67" customFormat="1" ht="19.7" customHeight="1" x14ac:dyDescent="0.2">
      <c r="A37" s="7">
        <v>2020</v>
      </c>
      <c r="B37" s="8">
        <v>3</v>
      </c>
      <c r="C37" s="65" t="s">
        <v>11</v>
      </c>
      <c r="D37" s="7">
        <v>202011</v>
      </c>
      <c r="E37" s="62">
        <v>379414956.81</v>
      </c>
      <c r="F37" s="62">
        <v>833119233.38</v>
      </c>
      <c r="G37" s="62">
        <v>706028031.41999996</v>
      </c>
      <c r="H37" s="60"/>
    </row>
    <row r="38" spans="1:8" s="67" customFormat="1" ht="19.7" customHeight="1" x14ac:dyDescent="0.2">
      <c r="A38" s="7">
        <v>2020</v>
      </c>
      <c r="B38" s="8">
        <v>3</v>
      </c>
      <c r="C38" s="65" t="s">
        <v>11</v>
      </c>
      <c r="D38" s="7">
        <v>202012</v>
      </c>
      <c r="E38" s="62">
        <v>335755005.83999997</v>
      </c>
      <c r="F38" s="62">
        <v>1004595869.09</v>
      </c>
      <c r="G38" s="62">
        <v>1112541365.27</v>
      </c>
      <c r="H38" s="60"/>
    </row>
    <row r="39" spans="1:8" s="67" customFormat="1" ht="19.7" customHeight="1" x14ac:dyDescent="0.2">
      <c r="A39" s="7">
        <v>2020</v>
      </c>
      <c r="B39" s="8">
        <v>4</v>
      </c>
      <c r="C39" s="65" t="s">
        <v>12</v>
      </c>
      <c r="D39" s="7">
        <v>202001</v>
      </c>
      <c r="E39" s="62">
        <v>8876445.7599999998</v>
      </c>
      <c r="F39" s="62">
        <v>55101.1</v>
      </c>
      <c r="G39" s="62"/>
      <c r="H39" s="60"/>
    </row>
    <row r="40" spans="1:8" s="67" customFormat="1" ht="19.7" customHeight="1" x14ac:dyDescent="0.2">
      <c r="A40" s="7">
        <v>2020</v>
      </c>
      <c r="B40" s="8">
        <v>4</v>
      </c>
      <c r="C40" s="65" t="s">
        <v>12</v>
      </c>
      <c r="D40" s="7">
        <v>202002</v>
      </c>
      <c r="E40" s="62">
        <v>82431454.859999999</v>
      </c>
      <c r="F40" s="62">
        <v>3324888.55</v>
      </c>
      <c r="G40" s="62">
        <v>1183637.19</v>
      </c>
      <c r="H40" s="60"/>
    </row>
    <row r="41" spans="1:8" s="67" customFormat="1" ht="19.7" customHeight="1" x14ac:dyDescent="0.2">
      <c r="A41" s="7">
        <v>2020</v>
      </c>
      <c r="B41" s="8">
        <v>4</v>
      </c>
      <c r="C41" s="65" t="s">
        <v>12</v>
      </c>
      <c r="D41" s="7">
        <v>202003</v>
      </c>
      <c r="E41" s="62">
        <v>63051794.43</v>
      </c>
      <c r="F41" s="62">
        <v>12813451.32</v>
      </c>
      <c r="G41" s="62">
        <v>12608676.050000001</v>
      </c>
      <c r="H41" s="60"/>
    </row>
    <row r="42" spans="1:8" s="67" customFormat="1" ht="19.7" customHeight="1" x14ac:dyDescent="0.2">
      <c r="A42" s="7">
        <v>2020</v>
      </c>
      <c r="B42" s="8">
        <v>4</v>
      </c>
      <c r="C42" s="65" t="s">
        <v>12</v>
      </c>
      <c r="D42" s="7">
        <v>202004</v>
      </c>
      <c r="E42" s="62">
        <v>52364796.310000002</v>
      </c>
      <c r="F42" s="62">
        <v>7228410.4800000004</v>
      </c>
      <c r="G42" s="62">
        <v>5823063.7999999998</v>
      </c>
      <c r="H42" s="60"/>
    </row>
    <row r="43" spans="1:8" s="67" customFormat="1" ht="19.7" customHeight="1" x14ac:dyDescent="0.2">
      <c r="A43" s="7">
        <v>2020</v>
      </c>
      <c r="B43" s="8">
        <v>4</v>
      </c>
      <c r="C43" s="65" t="s">
        <v>12</v>
      </c>
      <c r="D43" s="7">
        <v>202005</v>
      </c>
      <c r="E43" s="62">
        <v>63787820.049999997</v>
      </c>
      <c r="F43" s="62">
        <v>28602897.489999998</v>
      </c>
      <c r="G43" s="62">
        <v>27199987.359999999</v>
      </c>
      <c r="H43" s="60"/>
    </row>
    <row r="44" spans="1:8" s="67" customFormat="1" ht="19.7" customHeight="1" x14ac:dyDescent="0.2">
      <c r="A44" s="7">
        <v>2020</v>
      </c>
      <c r="B44" s="8">
        <v>4</v>
      </c>
      <c r="C44" s="65" t="s">
        <v>12</v>
      </c>
      <c r="D44" s="7">
        <v>202006</v>
      </c>
      <c r="E44" s="62">
        <v>137696147.80000001</v>
      </c>
      <c r="F44" s="62">
        <v>47563757.259999998</v>
      </c>
      <c r="G44" s="62">
        <v>28775490.629999999</v>
      </c>
      <c r="H44" s="60"/>
    </row>
    <row r="45" spans="1:8" s="67" customFormat="1" ht="19.7" customHeight="1" x14ac:dyDescent="0.2">
      <c r="A45" s="7">
        <v>2020</v>
      </c>
      <c r="B45" s="8">
        <v>4</v>
      </c>
      <c r="C45" s="65" t="s">
        <v>12</v>
      </c>
      <c r="D45" s="7">
        <v>202007</v>
      </c>
      <c r="E45" s="62">
        <v>142180070.03</v>
      </c>
      <c r="F45" s="62">
        <v>54723525.009999998</v>
      </c>
      <c r="G45" s="62">
        <v>24681156.609999999</v>
      </c>
      <c r="H45" s="60"/>
    </row>
    <row r="46" spans="1:8" s="67" customFormat="1" ht="19.7" customHeight="1" x14ac:dyDescent="0.2">
      <c r="A46" s="7">
        <v>2020</v>
      </c>
      <c r="B46" s="8">
        <v>4</v>
      </c>
      <c r="C46" s="65" t="s">
        <v>12</v>
      </c>
      <c r="D46" s="7">
        <v>202008</v>
      </c>
      <c r="E46" s="62">
        <v>134876844.41999999</v>
      </c>
      <c r="F46" s="62">
        <v>64522595.880000003</v>
      </c>
      <c r="G46" s="62">
        <v>91986676.239999995</v>
      </c>
      <c r="H46" s="60"/>
    </row>
    <row r="47" spans="1:8" s="67" customFormat="1" ht="19.7" customHeight="1" x14ac:dyDescent="0.2">
      <c r="A47" s="7">
        <v>2020</v>
      </c>
      <c r="B47" s="8">
        <v>4</v>
      </c>
      <c r="C47" s="65" t="s">
        <v>12</v>
      </c>
      <c r="D47" s="7">
        <v>202009</v>
      </c>
      <c r="E47" s="62">
        <v>126578855.90000001</v>
      </c>
      <c r="F47" s="62">
        <v>91868499.870000005</v>
      </c>
      <c r="G47" s="62">
        <v>94765072.140000001</v>
      </c>
      <c r="H47" s="60"/>
    </row>
    <row r="48" spans="1:8" s="67" customFormat="1" ht="19.7" customHeight="1" x14ac:dyDescent="0.2">
      <c r="A48" s="7">
        <v>2020</v>
      </c>
      <c r="B48" s="8">
        <v>4</v>
      </c>
      <c r="C48" s="65" t="s">
        <v>12</v>
      </c>
      <c r="D48" s="7">
        <v>202010</v>
      </c>
      <c r="E48" s="62">
        <v>31802968.809999999</v>
      </c>
      <c r="F48" s="62">
        <v>50865748.119999997</v>
      </c>
      <c r="G48" s="62">
        <v>46016997.57</v>
      </c>
      <c r="H48" s="60"/>
    </row>
    <row r="49" spans="1:8" s="67" customFormat="1" ht="19.7" customHeight="1" x14ac:dyDescent="0.2">
      <c r="A49" s="7">
        <v>2020</v>
      </c>
      <c r="B49" s="8">
        <v>4</v>
      </c>
      <c r="C49" s="65" t="s">
        <v>12</v>
      </c>
      <c r="D49" s="7">
        <v>202011</v>
      </c>
      <c r="E49" s="62">
        <v>223743269.78999999</v>
      </c>
      <c r="F49" s="62">
        <v>223214577.28999999</v>
      </c>
      <c r="G49" s="62">
        <v>78611339.260000005</v>
      </c>
      <c r="H49" s="60"/>
    </row>
    <row r="50" spans="1:8" s="67" customFormat="1" ht="19.7" customHeight="1" x14ac:dyDescent="0.2">
      <c r="A50" s="7">
        <v>2020</v>
      </c>
      <c r="B50" s="8">
        <v>4</v>
      </c>
      <c r="C50" s="65" t="s">
        <v>12</v>
      </c>
      <c r="D50" s="7">
        <v>202012</v>
      </c>
      <c r="E50" s="62">
        <v>-144206614.25999999</v>
      </c>
      <c r="F50" s="62">
        <v>76034331.909999996</v>
      </c>
      <c r="G50" s="62">
        <v>233858077.81999999</v>
      </c>
      <c r="H50" s="60"/>
    </row>
    <row r="51" spans="1:8" s="67" customFormat="1" ht="19.7" customHeight="1" x14ac:dyDescent="0.2">
      <c r="A51" s="7">
        <v>2020</v>
      </c>
      <c r="B51" s="8">
        <v>5</v>
      </c>
      <c r="C51" s="65" t="s">
        <v>13</v>
      </c>
      <c r="D51" s="7">
        <v>202001</v>
      </c>
      <c r="E51" s="62">
        <v>50000</v>
      </c>
      <c r="F51" s="62"/>
      <c r="G51" s="62"/>
      <c r="H51" s="60"/>
    </row>
    <row r="52" spans="1:8" s="67" customFormat="1" ht="19.7" customHeight="1" x14ac:dyDescent="0.2">
      <c r="A52" s="7">
        <v>2020</v>
      </c>
      <c r="B52" s="8">
        <v>5</v>
      </c>
      <c r="C52" s="65" t="s">
        <v>13</v>
      </c>
      <c r="D52" s="7">
        <v>202002</v>
      </c>
      <c r="E52" s="62">
        <v>116000</v>
      </c>
      <c r="F52" s="62">
        <v>90000</v>
      </c>
      <c r="G52" s="62">
        <v>90000</v>
      </c>
      <c r="H52" s="60"/>
    </row>
    <row r="53" spans="1:8" s="67" customFormat="1" ht="19.7" customHeight="1" x14ac:dyDescent="0.2">
      <c r="A53" s="7">
        <v>2020</v>
      </c>
      <c r="B53" s="8">
        <v>5</v>
      </c>
      <c r="C53" s="65" t="s">
        <v>13</v>
      </c>
      <c r="D53" s="7">
        <v>202003</v>
      </c>
      <c r="E53" s="62">
        <v>800000</v>
      </c>
      <c r="F53" s="62">
        <v>40000</v>
      </c>
      <c r="G53" s="62">
        <v>40000</v>
      </c>
      <c r="H53" s="60"/>
    </row>
    <row r="54" spans="1:8" s="67" customFormat="1" ht="19.7" customHeight="1" x14ac:dyDescent="0.2">
      <c r="A54" s="7">
        <v>2020</v>
      </c>
      <c r="B54" s="8">
        <v>5</v>
      </c>
      <c r="C54" s="65" t="s">
        <v>13</v>
      </c>
      <c r="D54" s="7">
        <v>202004</v>
      </c>
      <c r="E54" s="62">
        <v>50000</v>
      </c>
      <c r="F54" s="62">
        <v>850000</v>
      </c>
      <c r="G54" s="62">
        <v>850000</v>
      </c>
      <c r="H54" s="60"/>
    </row>
    <row r="55" spans="1:8" s="67" customFormat="1" ht="19.7" customHeight="1" x14ac:dyDescent="0.2">
      <c r="A55" s="7">
        <v>2020</v>
      </c>
      <c r="B55" s="8">
        <v>5</v>
      </c>
      <c r="C55" s="65" t="s">
        <v>13</v>
      </c>
      <c r="D55" s="7">
        <v>202006</v>
      </c>
      <c r="E55" s="62"/>
      <c r="F55" s="62">
        <v>36000</v>
      </c>
      <c r="G55" s="62">
        <v>36000</v>
      </c>
      <c r="H55" s="60"/>
    </row>
    <row r="56" spans="1:8" s="67" customFormat="1" ht="19.7" customHeight="1" x14ac:dyDescent="0.2">
      <c r="A56" s="7">
        <v>2020</v>
      </c>
      <c r="B56" s="8">
        <v>5</v>
      </c>
      <c r="C56" s="65" t="s">
        <v>13</v>
      </c>
      <c r="D56" s="7">
        <v>202007</v>
      </c>
      <c r="E56" s="62">
        <v>1550748.62</v>
      </c>
      <c r="F56" s="62"/>
      <c r="G56" s="62"/>
      <c r="H56" s="60"/>
    </row>
    <row r="57" spans="1:8" s="67" customFormat="1" ht="19.7" customHeight="1" x14ac:dyDescent="0.2">
      <c r="A57" s="7">
        <v>2020</v>
      </c>
      <c r="B57" s="8">
        <v>5</v>
      </c>
      <c r="C57" s="65" t="s">
        <v>13</v>
      </c>
      <c r="D57" s="7">
        <v>202008</v>
      </c>
      <c r="E57" s="62"/>
      <c r="F57" s="62">
        <v>1100000</v>
      </c>
      <c r="G57" s="62">
        <v>1088369.43</v>
      </c>
      <c r="H57" s="60"/>
    </row>
    <row r="58" spans="1:8" s="67" customFormat="1" ht="19.7" customHeight="1" x14ac:dyDescent="0.2">
      <c r="A58" s="7">
        <v>2020</v>
      </c>
      <c r="B58" s="8">
        <v>5</v>
      </c>
      <c r="C58" s="65" t="s">
        <v>13</v>
      </c>
      <c r="D58" s="7">
        <v>202009</v>
      </c>
      <c r="E58" s="62">
        <v>50000</v>
      </c>
      <c r="F58" s="62">
        <v>50000</v>
      </c>
      <c r="G58" s="62">
        <v>11630.57</v>
      </c>
      <c r="H58" s="60"/>
    </row>
    <row r="59" spans="1:8" s="67" customFormat="1" ht="19.7" customHeight="1" x14ac:dyDescent="0.2">
      <c r="A59" s="7">
        <v>2020</v>
      </c>
      <c r="B59" s="8">
        <v>5</v>
      </c>
      <c r="C59" s="65" t="s">
        <v>13</v>
      </c>
      <c r="D59" s="7">
        <v>202010</v>
      </c>
      <c r="E59" s="62"/>
      <c r="F59" s="62"/>
      <c r="G59" s="62">
        <v>50000</v>
      </c>
      <c r="H59" s="60"/>
    </row>
    <row r="60" spans="1:8" s="67" customFormat="1" ht="19.7" customHeight="1" x14ac:dyDescent="0.2">
      <c r="A60" s="7">
        <v>2020</v>
      </c>
      <c r="B60" s="8">
        <v>5</v>
      </c>
      <c r="C60" s="65" t="s">
        <v>13</v>
      </c>
      <c r="D60" s="7">
        <v>202011</v>
      </c>
      <c r="E60" s="62">
        <v>4669000</v>
      </c>
      <c r="F60" s="62">
        <v>669000</v>
      </c>
      <c r="G60" s="62">
        <v>253000</v>
      </c>
      <c r="H60" s="60"/>
    </row>
    <row r="61" spans="1:8" s="67" customFormat="1" ht="19.7" customHeight="1" x14ac:dyDescent="0.2">
      <c r="A61" s="7">
        <v>2020</v>
      </c>
      <c r="B61" s="8">
        <v>5</v>
      </c>
      <c r="C61" s="65" t="s">
        <v>13</v>
      </c>
      <c r="D61" s="7">
        <v>202012</v>
      </c>
      <c r="E61" s="62">
        <v>90959.46</v>
      </c>
      <c r="F61" s="62">
        <v>4541708.08</v>
      </c>
      <c r="G61" s="62">
        <v>499959.46</v>
      </c>
      <c r="H61" s="60"/>
    </row>
    <row r="62" spans="1:8" s="67" customFormat="1" ht="19.7" customHeight="1" x14ac:dyDescent="0.2">
      <c r="A62" s="7">
        <v>2020</v>
      </c>
      <c r="B62" s="8">
        <v>6</v>
      </c>
      <c r="C62" s="65" t="s">
        <v>14</v>
      </c>
      <c r="D62" s="7">
        <v>202001</v>
      </c>
      <c r="E62" s="62">
        <v>4950621.0199999996</v>
      </c>
      <c r="F62" s="62">
        <v>4950621.0199999996</v>
      </c>
      <c r="G62" s="62">
        <v>4950621.0199999996</v>
      </c>
      <c r="H62" s="60"/>
    </row>
    <row r="63" spans="1:8" s="67" customFormat="1" ht="19.7" customHeight="1" x14ac:dyDescent="0.2">
      <c r="A63" s="7">
        <v>2020</v>
      </c>
      <c r="B63" s="8">
        <v>6</v>
      </c>
      <c r="C63" s="65" t="s">
        <v>14</v>
      </c>
      <c r="D63" s="7">
        <v>202002</v>
      </c>
      <c r="E63" s="62">
        <v>88342548.879999995</v>
      </c>
      <c r="F63" s="62">
        <v>4953094.47</v>
      </c>
      <c r="G63" s="62">
        <v>4953094.47</v>
      </c>
      <c r="H63" s="60"/>
    </row>
    <row r="64" spans="1:8" s="67" customFormat="1" ht="19.7" customHeight="1" x14ac:dyDescent="0.2">
      <c r="A64" s="7">
        <v>2020</v>
      </c>
      <c r="B64" s="8">
        <v>6</v>
      </c>
      <c r="C64" s="65" t="s">
        <v>14</v>
      </c>
      <c r="D64" s="7">
        <v>202003</v>
      </c>
      <c r="E64" s="62">
        <v>4959326.21</v>
      </c>
      <c r="F64" s="62">
        <v>4959326.21</v>
      </c>
      <c r="G64" s="62">
        <v>4959326.21</v>
      </c>
      <c r="H64" s="60"/>
    </row>
    <row r="65" spans="1:8" s="67" customFormat="1" ht="19.7" customHeight="1" x14ac:dyDescent="0.2">
      <c r="A65" s="7">
        <v>2020</v>
      </c>
      <c r="B65" s="8">
        <v>6</v>
      </c>
      <c r="C65" s="65" t="s">
        <v>14</v>
      </c>
      <c r="D65" s="7">
        <v>202004</v>
      </c>
      <c r="E65" s="62">
        <v>6757359.6100000003</v>
      </c>
      <c r="F65" s="62">
        <v>6757359.6100000003</v>
      </c>
      <c r="G65" s="62">
        <v>6757359.6100000003</v>
      </c>
      <c r="H65" s="60"/>
    </row>
    <row r="66" spans="1:8" s="67" customFormat="1" ht="19.7" customHeight="1" x14ac:dyDescent="0.2">
      <c r="A66" s="7">
        <v>2020</v>
      </c>
      <c r="B66" s="8">
        <v>6</v>
      </c>
      <c r="C66" s="65" t="s">
        <v>14</v>
      </c>
      <c r="D66" s="7">
        <v>202005</v>
      </c>
      <c r="E66" s="62">
        <v>2046478.03</v>
      </c>
      <c r="F66" s="62">
        <v>4791147.34</v>
      </c>
      <c r="G66" s="62">
        <v>4791147.34</v>
      </c>
      <c r="H66" s="60"/>
    </row>
    <row r="67" spans="1:8" s="67" customFormat="1" ht="19.7" customHeight="1" x14ac:dyDescent="0.2">
      <c r="A67" s="7">
        <v>2020</v>
      </c>
      <c r="B67" s="8">
        <v>6</v>
      </c>
      <c r="C67" s="65" t="s">
        <v>14</v>
      </c>
      <c r="D67" s="7">
        <v>202006</v>
      </c>
      <c r="E67" s="62"/>
      <c r="F67" s="62">
        <v>4787378.45</v>
      </c>
      <c r="G67" s="62">
        <v>4787378.45</v>
      </c>
      <c r="H67" s="60"/>
    </row>
    <row r="68" spans="1:8" s="67" customFormat="1" ht="19.7" customHeight="1" x14ac:dyDescent="0.2">
      <c r="A68" s="7">
        <v>2020</v>
      </c>
      <c r="B68" s="8">
        <v>6</v>
      </c>
      <c r="C68" s="65" t="s">
        <v>14</v>
      </c>
      <c r="D68" s="7">
        <v>202007</v>
      </c>
      <c r="E68" s="62">
        <v>-41389454.409999996</v>
      </c>
      <c r="F68" s="62">
        <v>577511.97</v>
      </c>
      <c r="G68" s="62">
        <v>577511.97</v>
      </c>
      <c r="H68" s="60"/>
    </row>
    <row r="69" spans="1:8" s="67" customFormat="1" ht="19.7" customHeight="1" x14ac:dyDescent="0.2">
      <c r="A69" s="7">
        <v>2020</v>
      </c>
      <c r="B69" s="8">
        <v>6</v>
      </c>
      <c r="C69" s="65" t="s">
        <v>14</v>
      </c>
      <c r="D69" s="7">
        <v>202008</v>
      </c>
      <c r="E69" s="62"/>
      <c r="F69" s="62">
        <v>361834.79</v>
      </c>
      <c r="G69" s="62">
        <v>361834.79</v>
      </c>
      <c r="H69" s="60"/>
    </row>
    <row r="70" spans="1:8" s="67" customFormat="1" ht="19.7" customHeight="1" x14ac:dyDescent="0.2">
      <c r="A70" s="7">
        <v>2020</v>
      </c>
      <c r="B70" s="8">
        <v>6</v>
      </c>
      <c r="C70" s="65" t="s">
        <v>14</v>
      </c>
      <c r="D70" s="7">
        <v>202009</v>
      </c>
      <c r="E70" s="62">
        <v>1100000</v>
      </c>
      <c r="F70" s="62">
        <v>358972.05</v>
      </c>
      <c r="G70" s="62">
        <v>358972.05</v>
      </c>
      <c r="H70" s="60"/>
    </row>
    <row r="71" spans="1:8" s="67" customFormat="1" ht="19.7" customHeight="1" x14ac:dyDescent="0.2">
      <c r="A71" s="7">
        <v>2020</v>
      </c>
      <c r="B71" s="8">
        <v>6</v>
      </c>
      <c r="C71" s="65" t="s">
        <v>14</v>
      </c>
      <c r="D71" s="7">
        <v>202010</v>
      </c>
      <c r="E71" s="62">
        <v>12257195.65</v>
      </c>
      <c r="F71" s="62">
        <v>14705750.619999999</v>
      </c>
      <c r="G71" s="62">
        <v>14705750.619999999</v>
      </c>
      <c r="H71" s="60"/>
    </row>
    <row r="72" spans="1:8" s="67" customFormat="1" ht="19.7" customHeight="1" x14ac:dyDescent="0.2">
      <c r="A72" s="7">
        <v>2020</v>
      </c>
      <c r="B72" s="8">
        <v>6</v>
      </c>
      <c r="C72" s="65" t="s">
        <v>14</v>
      </c>
      <c r="D72" s="7">
        <v>202011</v>
      </c>
      <c r="E72" s="62">
        <v>-30562577.41</v>
      </c>
      <c r="F72" s="62">
        <v>780877.89</v>
      </c>
      <c r="G72" s="62">
        <v>780877.89</v>
      </c>
      <c r="H72" s="60"/>
    </row>
    <row r="73" spans="1:8" s="67" customFormat="1" ht="19.7" customHeight="1" x14ac:dyDescent="0.2">
      <c r="A73" s="7">
        <v>2020</v>
      </c>
      <c r="B73" s="8">
        <v>6</v>
      </c>
      <c r="C73" s="65" t="s">
        <v>14</v>
      </c>
      <c r="D73" s="7">
        <v>202012</v>
      </c>
      <c r="E73" s="62">
        <v>1127022967.3299999</v>
      </c>
      <c r="F73" s="62">
        <v>1127500590.49</v>
      </c>
      <c r="G73" s="62">
        <v>156645.13</v>
      </c>
      <c r="H73" s="60"/>
    </row>
    <row r="74" spans="1:8" s="67" customFormat="1" ht="19.7" customHeight="1" x14ac:dyDescent="0.2">
      <c r="A74" s="7">
        <v>2021</v>
      </c>
      <c r="B74" s="8">
        <v>1</v>
      </c>
      <c r="C74" s="65" t="s">
        <v>9</v>
      </c>
      <c r="D74" s="7">
        <v>202101</v>
      </c>
      <c r="E74" s="62">
        <v>1506364884.5699999</v>
      </c>
      <c r="F74" s="62">
        <v>1501316781.9200001</v>
      </c>
      <c r="G74" s="62">
        <v>1401989197.8099999</v>
      </c>
      <c r="H74" s="60"/>
    </row>
    <row r="75" spans="1:8" s="67" customFormat="1" ht="19.7" customHeight="1" x14ac:dyDescent="0.2">
      <c r="A75" s="7">
        <v>2021</v>
      </c>
      <c r="B75" s="8">
        <v>1</v>
      </c>
      <c r="C75" s="65" t="s">
        <v>9</v>
      </c>
      <c r="D75" s="7">
        <v>202102</v>
      </c>
      <c r="E75" s="62">
        <v>1532491752.97</v>
      </c>
      <c r="F75" s="62">
        <v>1527492464.23</v>
      </c>
      <c r="G75" s="62">
        <v>1541325912.8499999</v>
      </c>
      <c r="H75" s="60"/>
    </row>
    <row r="76" spans="1:8" s="67" customFormat="1" ht="19.7" customHeight="1" x14ac:dyDescent="0.2">
      <c r="A76" s="7">
        <v>2021</v>
      </c>
      <c r="B76" s="8">
        <v>1</v>
      </c>
      <c r="C76" s="65" t="s">
        <v>9</v>
      </c>
      <c r="D76" s="7">
        <v>202103</v>
      </c>
      <c r="E76" s="62">
        <v>1654771019.51</v>
      </c>
      <c r="F76" s="62">
        <v>1510937753.3800001</v>
      </c>
      <c r="G76" s="62">
        <v>1503957321.47</v>
      </c>
      <c r="H76" s="60"/>
    </row>
    <row r="77" spans="1:8" s="67" customFormat="1" ht="19.7" customHeight="1" x14ac:dyDescent="0.2">
      <c r="A77" s="7">
        <v>2021</v>
      </c>
      <c r="B77" s="8">
        <v>1</v>
      </c>
      <c r="C77" s="65" t="s">
        <v>9</v>
      </c>
      <c r="D77" s="7">
        <v>202104</v>
      </c>
      <c r="E77" s="62">
        <v>1601399931.0899999</v>
      </c>
      <c r="F77" s="62">
        <v>1488097866.1700001</v>
      </c>
      <c r="G77" s="62">
        <v>1491986633.79</v>
      </c>
      <c r="H77" s="60"/>
    </row>
    <row r="78" spans="1:8" s="67" customFormat="1" ht="19.7" customHeight="1" x14ac:dyDescent="0.2">
      <c r="A78" s="7">
        <v>2021</v>
      </c>
      <c r="B78" s="8">
        <v>1</v>
      </c>
      <c r="C78" s="65" t="s">
        <v>9</v>
      </c>
      <c r="D78" s="7">
        <v>202105</v>
      </c>
      <c r="E78" s="62">
        <v>1468473578.0599999</v>
      </c>
      <c r="F78" s="62">
        <v>1506920560.47</v>
      </c>
      <c r="G78" s="62">
        <v>1501622055.1400001</v>
      </c>
      <c r="H78" s="60"/>
    </row>
    <row r="79" spans="1:8" s="67" customFormat="1" ht="19.7" customHeight="1" x14ac:dyDescent="0.2">
      <c r="A79" s="7">
        <v>2021</v>
      </c>
      <c r="B79" s="8">
        <v>1</v>
      </c>
      <c r="C79" s="65" t="s">
        <v>9</v>
      </c>
      <c r="D79" s="7">
        <v>202106</v>
      </c>
      <c r="E79" s="62">
        <v>1542022629.24</v>
      </c>
      <c r="F79" s="62">
        <v>1569721620.8299999</v>
      </c>
      <c r="G79" s="62">
        <v>1574066772.1300001</v>
      </c>
      <c r="H79" s="60"/>
    </row>
    <row r="80" spans="1:8" s="67" customFormat="1" ht="19.7" customHeight="1" x14ac:dyDescent="0.2">
      <c r="A80" s="7">
        <v>2021</v>
      </c>
      <c r="B80" s="8">
        <v>1</v>
      </c>
      <c r="C80" s="65" t="s">
        <v>9</v>
      </c>
      <c r="D80" s="7">
        <v>202107</v>
      </c>
      <c r="E80" s="62">
        <v>1505204731.72</v>
      </c>
      <c r="F80" s="62">
        <v>1539382256.0999999</v>
      </c>
      <c r="G80" s="62">
        <v>1477943275.22</v>
      </c>
      <c r="H80" s="60"/>
    </row>
    <row r="81" spans="1:8" s="67" customFormat="1" ht="19.7" customHeight="1" x14ac:dyDescent="0.2">
      <c r="A81" s="7">
        <v>2021</v>
      </c>
      <c r="B81" s="8">
        <v>1</v>
      </c>
      <c r="C81" s="65" t="s">
        <v>9</v>
      </c>
      <c r="D81" s="7">
        <v>202108</v>
      </c>
      <c r="E81" s="62">
        <v>1483358100.4200001</v>
      </c>
      <c r="F81" s="62">
        <v>1512076672.6099999</v>
      </c>
      <c r="G81" s="62">
        <v>1564469445.8800001</v>
      </c>
      <c r="H81" s="60"/>
    </row>
    <row r="82" spans="1:8" s="67" customFormat="1" ht="19.7" customHeight="1" x14ac:dyDescent="0.2">
      <c r="A82" s="7">
        <v>2021</v>
      </c>
      <c r="B82" s="8">
        <v>1</v>
      </c>
      <c r="C82" s="65" t="s">
        <v>9</v>
      </c>
      <c r="D82" s="7">
        <v>202109</v>
      </c>
      <c r="E82" s="62">
        <v>1509045945.6800001</v>
      </c>
      <c r="F82" s="62">
        <v>1531295874.55</v>
      </c>
      <c r="G82" s="62">
        <v>1537392823.3599999</v>
      </c>
      <c r="H82" s="60"/>
    </row>
    <row r="83" spans="1:8" s="67" customFormat="1" ht="19.7" customHeight="1" x14ac:dyDescent="0.2">
      <c r="A83" s="7">
        <v>2021</v>
      </c>
      <c r="B83" s="8">
        <v>1</v>
      </c>
      <c r="C83" s="65" t="s">
        <v>9</v>
      </c>
      <c r="D83" s="7">
        <v>202110</v>
      </c>
      <c r="E83" s="62">
        <v>1561227868.1099999</v>
      </c>
      <c r="F83" s="62">
        <v>1587921032.96</v>
      </c>
      <c r="G83" s="62">
        <v>1580945805.6500001</v>
      </c>
      <c r="H83" s="60"/>
    </row>
    <row r="84" spans="1:8" s="67" customFormat="1" ht="19.7" customHeight="1" x14ac:dyDescent="0.2">
      <c r="A84" s="7">
        <v>2021</v>
      </c>
      <c r="B84" s="8">
        <v>1</v>
      </c>
      <c r="C84" s="65" t="s">
        <v>9</v>
      </c>
      <c r="D84" s="7">
        <v>202111</v>
      </c>
      <c r="E84" s="62">
        <v>1576569844.2</v>
      </c>
      <c r="F84" s="62">
        <v>1621339654.8900001</v>
      </c>
      <c r="G84" s="62">
        <v>1620282703.6199999</v>
      </c>
      <c r="H84" s="60"/>
    </row>
    <row r="85" spans="1:8" s="67" customFormat="1" ht="19.7" customHeight="1" x14ac:dyDescent="0.2">
      <c r="A85" s="7">
        <v>2021</v>
      </c>
      <c r="B85" s="8">
        <v>1</v>
      </c>
      <c r="C85" s="65" t="s">
        <v>9</v>
      </c>
      <c r="D85" s="7">
        <v>202112</v>
      </c>
      <c r="E85" s="62">
        <v>1830119911.23</v>
      </c>
      <c r="F85" s="62">
        <v>1867761463.8199999</v>
      </c>
      <c r="G85" s="62">
        <v>1967029078.1900001</v>
      </c>
      <c r="H85" s="60"/>
    </row>
    <row r="86" spans="1:8" s="67" customFormat="1" ht="19.7" customHeight="1" x14ac:dyDescent="0.2">
      <c r="A86" s="7">
        <v>2021</v>
      </c>
      <c r="B86" s="8">
        <v>2</v>
      </c>
      <c r="C86" s="65" t="s">
        <v>10</v>
      </c>
      <c r="D86" s="7">
        <v>202101</v>
      </c>
      <c r="E86" s="62">
        <v>29943656</v>
      </c>
      <c r="F86" s="62">
        <v>2028188.51</v>
      </c>
      <c r="G86" s="62">
        <v>2028188.51</v>
      </c>
      <c r="H86" s="60"/>
    </row>
    <row r="87" spans="1:8" s="67" customFormat="1" ht="19.7" customHeight="1" x14ac:dyDescent="0.2">
      <c r="A87" s="7">
        <v>2021</v>
      </c>
      <c r="B87" s="8">
        <v>2</v>
      </c>
      <c r="C87" s="65" t="s">
        <v>10</v>
      </c>
      <c r="D87" s="7">
        <v>202102</v>
      </c>
      <c r="E87" s="62">
        <v>34151599.719999999</v>
      </c>
      <c r="F87" s="62">
        <v>36409246.549999997</v>
      </c>
      <c r="G87" s="62">
        <v>36409246.549999997</v>
      </c>
      <c r="H87" s="60"/>
    </row>
    <row r="88" spans="1:8" s="67" customFormat="1" ht="19.7" customHeight="1" x14ac:dyDescent="0.2">
      <c r="A88" s="7">
        <v>2021</v>
      </c>
      <c r="B88" s="8">
        <v>2</v>
      </c>
      <c r="C88" s="65" t="s">
        <v>10</v>
      </c>
      <c r="D88" s="7">
        <v>202103</v>
      </c>
      <c r="E88" s="62">
        <v>-19087862.84</v>
      </c>
      <c r="F88" s="62">
        <v>2391292.83</v>
      </c>
      <c r="G88" s="62">
        <v>-31860611.829999998</v>
      </c>
      <c r="H88" s="60"/>
    </row>
    <row r="89" spans="1:8" s="67" customFormat="1" ht="19.7" customHeight="1" x14ac:dyDescent="0.2">
      <c r="A89" s="7">
        <v>2021</v>
      </c>
      <c r="B89" s="8">
        <v>2</v>
      </c>
      <c r="C89" s="65" t="s">
        <v>10</v>
      </c>
      <c r="D89" s="7">
        <v>202104</v>
      </c>
      <c r="E89" s="62">
        <v>-17994599.719999999</v>
      </c>
      <c r="F89" s="62">
        <v>-31501343.690000001</v>
      </c>
      <c r="G89" s="62">
        <v>2750560.97</v>
      </c>
      <c r="H89" s="60"/>
    </row>
    <row r="90" spans="1:8" s="67" customFormat="1" ht="19.7" customHeight="1" x14ac:dyDescent="0.2">
      <c r="A90" s="7">
        <v>2021</v>
      </c>
      <c r="B90" s="8">
        <v>2</v>
      </c>
      <c r="C90" s="65" t="s">
        <v>10</v>
      </c>
      <c r="D90" s="7">
        <v>202105</v>
      </c>
      <c r="E90" s="62"/>
      <c r="F90" s="62">
        <v>2609161.9500000002</v>
      </c>
      <c r="G90" s="62">
        <v>2609161.9500000002</v>
      </c>
      <c r="H90" s="60"/>
    </row>
    <row r="91" spans="1:8" s="67" customFormat="1" ht="19.7" customHeight="1" x14ac:dyDescent="0.2">
      <c r="A91" s="7">
        <v>2021</v>
      </c>
      <c r="B91" s="8">
        <v>2</v>
      </c>
      <c r="C91" s="65" t="s">
        <v>10</v>
      </c>
      <c r="D91" s="7">
        <v>202106</v>
      </c>
      <c r="E91" s="62"/>
      <c r="F91" s="62">
        <v>2870599.46</v>
      </c>
      <c r="G91" s="62">
        <v>2870599.46</v>
      </c>
      <c r="H91" s="60"/>
    </row>
    <row r="92" spans="1:8" s="67" customFormat="1" ht="19.7" customHeight="1" x14ac:dyDescent="0.2">
      <c r="A92" s="7">
        <v>2021</v>
      </c>
      <c r="B92" s="8">
        <v>2</v>
      </c>
      <c r="C92" s="65" t="s">
        <v>10</v>
      </c>
      <c r="D92" s="7">
        <v>202107</v>
      </c>
      <c r="E92" s="62"/>
      <c r="F92" s="62">
        <v>2888650.87</v>
      </c>
      <c r="G92" s="62">
        <v>2888650.87</v>
      </c>
      <c r="H92" s="60"/>
    </row>
    <row r="93" spans="1:8" s="67" customFormat="1" ht="19.7" customHeight="1" x14ac:dyDescent="0.2">
      <c r="A93" s="7">
        <v>2021</v>
      </c>
      <c r="B93" s="8">
        <v>2</v>
      </c>
      <c r="C93" s="65" t="s">
        <v>10</v>
      </c>
      <c r="D93" s="7">
        <v>202108</v>
      </c>
      <c r="E93" s="62">
        <v>60000</v>
      </c>
      <c r="F93" s="62">
        <v>2961585.61</v>
      </c>
      <c r="G93" s="62">
        <v>2961585.61</v>
      </c>
      <c r="H93" s="60"/>
    </row>
    <row r="94" spans="1:8" s="67" customFormat="1" ht="19.7" customHeight="1" x14ac:dyDescent="0.2">
      <c r="A94" s="7">
        <v>2021</v>
      </c>
      <c r="B94" s="8">
        <v>2</v>
      </c>
      <c r="C94" s="65" t="s">
        <v>10</v>
      </c>
      <c r="D94" s="7">
        <v>202109</v>
      </c>
      <c r="E94" s="62">
        <v>38250000</v>
      </c>
      <c r="F94" s="62">
        <v>3422667.86</v>
      </c>
      <c r="G94" s="62">
        <v>3422667.86</v>
      </c>
      <c r="H94" s="60"/>
    </row>
    <row r="95" spans="1:8" s="67" customFormat="1" ht="19.7" customHeight="1" x14ac:dyDescent="0.2">
      <c r="A95" s="7">
        <v>2021</v>
      </c>
      <c r="B95" s="8">
        <v>2</v>
      </c>
      <c r="C95" s="65" t="s">
        <v>10</v>
      </c>
      <c r="D95" s="7">
        <v>202110</v>
      </c>
      <c r="E95" s="62">
        <v>8193153.9900000002</v>
      </c>
      <c r="F95" s="62">
        <v>27996669.32</v>
      </c>
      <c r="G95" s="62">
        <v>27994669.32</v>
      </c>
      <c r="H95" s="60"/>
    </row>
    <row r="96" spans="1:8" s="67" customFormat="1" ht="19.7" customHeight="1" x14ac:dyDescent="0.2">
      <c r="A96" s="7">
        <v>2021</v>
      </c>
      <c r="B96" s="8">
        <v>2</v>
      </c>
      <c r="C96" s="65" t="s">
        <v>10</v>
      </c>
      <c r="D96" s="7">
        <v>202111</v>
      </c>
      <c r="E96" s="62">
        <v>10252.49</v>
      </c>
      <c r="F96" s="62">
        <v>3705652.22</v>
      </c>
      <c r="G96" s="62">
        <v>3611746.02</v>
      </c>
      <c r="H96" s="60"/>
    </row>
    <row r="97" spans="1:8" s="67" customFormat="1" ht="19.7" customHeight="1" x14ac:dyDescent="0.2">
      <c r="A97" s="7">
        <v>2021</v>
      </c>
      <c r="B97" s="8">
        <v>2</v>
      </c>
      <c r="C97" s="65" t="s">
        <v>10</v>
      </c>
      <c r="D97" s="7">
        <v>202112</v>
      </c>
      <c r="E97" s="62">
        <v>-1509297.51</v>
      </c>
      <c r="F97" s="62">
        <v>16234530.640000001</v>
      </c>
      <c r="G97" s="62">
        <v>16330436.84</v>
      </c>
      <c r="H97" s="60"/>
    </row>
    <row r="98" spans="1:8" s="67" customFormat="1" ht="19.7" customHeight="1" x14ac:dyDescent="0.2">
      <c r="A98" s="7">
        <v>2021</v>
      </c>
      <c r="B98" s="8">
        <v>3</v>
      </c>
      <c r="C98" s="65" t="s">
        <v>11</v>
      </c>
      <c r="D98" s="7">
        <v>202101</v>
      </c>
      <c r="E98" s="62">
        <v>644775481.21000004</v>
      </c>
      <c r="F98" s="62">
        <v>426311926.97000003</v>
      </c>
      <c r="G98" s="62">
        <v>422674375.60000002</v>
      </c>
      <c r="H98" s="60"/>
    </row>
    <row r="99" spans="1:8" s="67" customFormat="1" ht="19.7" customHeight="1" x14ac:dyDescent="0.2">
      <c r="A99" s="7">
        <v>2021</v>
      </c>
      <c r="B99" s="8">
        <v>3</v>
      </c>
      <c r="C99" s="65" t="s">
        <v>11</v>
      </c>
      <c r="D99" s="7">
        <v>202102</v>
      </c>
      <c r="E99" s="62">
        <v>2754312887.8499999</v>
      </c>
      <c r="F99" s="62">
        <v>951972286.13</v>
      </c>
      <c r="G99" s="62">
        <v>880860553.24000001</v>
      </c>
      <c r="H99" s="60"/>
    </row>
    <row r="100" spans="1:8" s="67" customFormat="1" ht="19.7" customHeight="1" x14ac:dyDescent="0.2">
      <c r="A100" s="7">
        <v>2021</v>
      </c>
      <c r="B100" s="8">
        <v>3</v>
      </c>
      <c r="C100" s="65" t="s">
        <v>11</v>
      </c>
      <c r="D100" s="7">
        <v>202103</v>
      </c>
      <c r="E100" s="62">
        <v>1636928189.5999999</v>
      </c>
      <c r="F100" s="62">
        <v>646510447.24000001</v>
      </c>
      <c r="G100" s="62">
        <v>644357536.96000004</v>
      </c>
      <c r="H100" s="60"/>
    </row>
    <row r="101" spans="1:8" s="67" customFormat="1" ht="19.7" customHeight="1" x14ac:dyDescent="0.2">
      <c r="A101" s="7">
        <v>2021</v>
      </c>
      <c r="B101" s="8">
        <v>3</v>
      </c>
      <c r="C101" s="65" t="s">
        <v>11</v>
      </c>
      <c r="D101" s="7">
        <v>202104</v>
      </c>
      <c r="E101" s="62">
        <v>723966457.04999995</v>
      </c>
      <c r="F101" s="62">
        <v>697472171.63999999</v>
      </c>
      <c r="G101" s="62">
        <v>673194349.47000003</v>
      </c>
      <c r="H101" s="60"/>
    </row>
    <row r="102" spans="1:8" s="67" customFormat="1" ht="19.7" customHeight="1" x14ac:dyDescent="0.2">
      <c r="A102" s="7">
        <v>2021</v>
      </c>
      <c r="B102" s="8">
        <v>3</v>
      </c>
      <c r="C102" s="65" t="s">
        <v>11</v>
      </c>
      <c r="D102" s="7">
        <v>202105</v>
      </c>
      <c r="E102" s="62">
        <v>424653761.74000001</v>
      </c>
      <c r="F102" s="62">
        <v>698902992.45000005</v>
      </c>
      <c r="G102" s="62">
        <v>669200202.58000004</v>
      </c>
      <c r="H102" s="60"/>
    </row>
    <row r="103" spans="1:8" s="67" customFormat="1" ht="19.7" customHeight="1" x14ac:dyDescent="0.2">
      <c r="A103" s="7">
        <v>2021</v>
      </c>
      <c r="B103" s="8">
        <v>3</v>
      </c>
      <c r="C103" s="65" t="s">
        <v>11</v>
      </c>
      <c r="D103" s="7">
        <v>202106</v>
      </c>
      <c r="E103" s="62">
        <v>532406529.76999998</v>
      </c>
      <c r="F103" s="62">
        <v>654859043.49000001</v>
      </c>
      <c r="G103" s="62">
        <v>695162025.52999997</v>
      </c>
      <c r="H103" s="60"/>
    </row>
    <row r="104" spans="1:8" s="67" customFormat="1" ht="19.7" customHeight="1" x14ac:dyDescent="0.2">
      <c r="A104" s="7">
        <v>2021</v>
      </c>
      <c r="B104" s="8">
        <v>3</v>
      </c>
      <c r="C104" s="65" t="s">
        <v>11</v>
      </c>
      <c r="D104" s="7">
        <v>202107</v>
      </c>
      <c r="E104" s="62">
        <v>739130994.66000104</v>
      </c>
      <c r="F104" s="62">
        <v>687437688.75</v>
      </c>
      <c r="G104" s="62">
        <v>681383286.53999996</v>
      </c>
      <c r="H104" s="60"/>
    </row>
    <row r="105" spans="1:8" s="67" customFormat="1" ht="19.7" customHeight="1" x14ac:dyDescent="0.2">
      <c r="A105" s="7">
        <v>2021</v>
      </c>
      <c r="B105" s="8">
        <v>3</v>
      </c>
      <c r="C105" s="65" t="s">
        <v>11</v>
      </c>
      <c r="D105" s="7">
        <v>202108</v>
      </c>
      <c r="E105" s="62">
        <v>598719948.24000001</v>
      </c>
      <c r="F105" s="62">
        <v>751446565</v>
      </c>
      <c r="G105" s="62">
        <v>633929816.10000002</v>
      </c>
      <c r="H105" s="60"/>
    </row>
    <row r="106" spans="1:8" s="67" customFormat="1" ht="19.7" customHeight="1" x14ac:dyDescent="0.2">
      <c r="A106" s="7">
        <v>2021</v>
      </c>
      <c r="B106" s="8">
        <v>3</v>
      </c>
      <c r="C106" s="65" t="s">
        <v>11</v>
      </c>
      <c r="D106" s="7">
        <v>202109</v>
      </c>
      <c r="E106" s="62">
        <v>663650771.63000095</v>
      </c>
      <c r="F106" s="62">
        <v>797860487.16999996</v>
      </c>
      <c r="G106" s="62">
        <v>880751313.16999996</v>
      </c>
      <c r="H106" s="60"/>
    </row>
    <row r="107" spans="1:8" s="67" customFormat="1" ht="19.7" customHeight="1" x14ac:dyDescent="0.2">
      <c r="A107" s="7">
        <v>2021</v>
      </c>
      <c r="B107" s="8">
        <v>3</v>
      </c>
      <c r="C107" s="65" t="s">
        <v>11</v>
      </c>
      <c r="D107" s="7">
        <v>202110</v>
      </c>
      <c r="E107" s="62">
        <v>290138760.50999999</v>
      </c>
      <c r="F107" s="62">
        <v>908893835.30999994</v>
      </c>
      <c r="G107" s="62">
        <v>823976276.26999998</v>
      </c>
      <c r="H107" s="60"/>
    </row>
    <row r="108" spans="1:8" s="67" customFormat="1" ht="19.7" customHeight="1" x14ac:dyDescent="0.2">
      <c r="A108" s="7">
        <v>2021</v>
      </c>
      <c r="B108" s="8">
        <v>3</v>
      </c>
      <c r="C108" s="65" t="s">
        <v>11</v>
      </c>
      <c r="D108" s="7">
        <v>202111</v>
      </c>
      <c r="E108" s="62">
        <v>551274673.30999994</v>
      </c>
      <c r="F108" s="62">
        <v>1038764498.95</v>
      </c>
      <c r="G108" s="62">
        <v>1095868684.5799999</v>
      </c>
      <c r="H108" s="60"/>
    </row>
    <row r="109" spans="1:8" s="67" customFormat="1" ht="19.7" customHeight="1" x14ac:dyDescent="0.2">
      <c r="A109" s="7">
        <v>2021</v>
      </c>
      <c r="B109" s="8">
        <v>3</v>
      </c>
      <c r="C109" s="65" t="s">
        <v>11</v>
      </c>
      <c r="D109" s="7">
        <v>202112</v>
      </c>
      <c r="E109" s="62">
        <v>789863189.88999999</v>
      </c>
      <c r="F109" s="62">
        <v>1046992460.37</v>
      </c>
      <c r="G109" s="62">
        <v>1132357162.01</v>
      </c>
      <c r="H109" s="60"/>
    </row>
    <row r="110" spans="1:8" s="67" customFormat="1" ht="19.7" customHeight="1" x14ac:dyDescent="0.2">
      <c r="A110" s="7">
        <v>2021</v>
      </c>
      <c r="B110" s="8">
        <v>4</v>
      </c>
      <c r="C110" s="65" t="s">
        <v>12</v>
      </c>
      <c r="D110" s="7">
        <v>202101</v>
      </c>
      <c r="E110" s="62">
        <v>2733871.43</v>
      </c>
      <c r="F110" s="62">
        <v>691801.43</v>
      </c>
      <c r="G110" s="62">
        <v>691801.43</v>
      </c>
      <c r="H110" s="60"/>
    </row>
    <row r="111" spans="1:8" s="67" customFormat="1" ht="19.7" customHeight="1" x14ac:dyDescent="0.2">
      <c r="A111" s="7">
        <v>2021</v>
      </c>
      <c r="B111" s="8">
        <v>4</v>
      </c>
      <c r="C111" s="65" t="s">
        <v>12</v>
      </c>
      <c r="D111" s="7">
        <v>202102</v>
      </c>
      <c r="E111" s="62">
        <v>132149177.55</v>
      </c>
      <c r="F111" s="62">
        <v>20847341.609999999</v>
      </c>
      <c r="G111" s="62">
        <v>7444958.5499999998</v>
      </c>
      <c r="H111" s="60"/>
    </row>
    <row r="112" spans="1:8" s="67" customFormat="1" ht="19.7" customHeight="1" x14ac:dyDescent="0.2">
      <c r="A112" s="7">
        <v>2021</v>
      </c>
      <c r="B112" s="8">
        <v>4</v>
      </c>
      <c r="C112" s="65" t="s">
        <v>12</v>
      </c>
      <c r="D112" s="7">
        <v>202103</v>
      </c>
      <c r="E112" s="62">
        <v>463189695.31</v>
      </c>
      <c r="F112" s="62">
        <v>38199423.560000002</v>
      </c>
      <c r="G112" s="62">
        <v>41443369.219999999</v>
      </c>
      <c r="H112" s="60"/>
    </row>
    <row r="113" spans="1:8" s="67" customFormat="1" ht="19.7" customHeight="1" x14ac:dyDescent="0.2">
      <c r="A113" s="7">
        <v>2021</v>
      </c>
      <c r="B113" s="8">
        <v>4</v>
      </c>
      <c r="C113" s="65" t="s">
        <v>12</v>
      </c>
      <c r="D113" s="7">
        <v>202104</v>
      </c>
      <c r="E113" s="62">
        <v>94515424.310000002</v>
      </c>
      <c r="F113" s="62">
        <v>48308983.789999999</v>
      </c>
      <c r="G113" s="62">
        <v>39896269.039999999</v>
      </c>
      <c r="H113" s="60"/>
    </row>
    <row r="114" spans="1:8" s="67" customFormat="1" ht="19.7" customHeight="1" x14ac:dyDescent="0.2">
      <c r="A114" s="7">
        <v>2021</v>
      </c>
      <c r="B114" s="8">
        <v>4</v>
      </c>
      <c r="C114" s="65" t="s">
        <v>12</v>
      </c>
      <c r="D114" s="7">
        <v>202105</v>
      </c>
      <c r="E114" s="62">
        <v>362180915.56</v>
      </c>
      <c r="F114" s="62">
        <v>48736558.960000001</v>
      </c>
      <c r="G114" s="62">
        <v>42499722.210000001</v>
      </c>
      <c r="H114" s="60"/>
    </row>
    <row r="115" spans="1:8" s="67" customFormat="1" ht="19.7" customHeight="1" x14ac:dyDescent="0.2">
      <c r="A115" s="7">
        <v>2021</v>
      </c>
      <c r="B115" s="8">
        <v>4</v>
      </c>
      <c r="C115" s="65" t="s">
        <v>12</v>
      </c>
      <c r="D115" s="7">
        <v>202106</v>
      </c>
      <c r="E115" s="62">
        <v>196135274.66</v>
      </c>
      <c r="F115" s="62">
        <v>77673300.730000004</v>
      </c>
      <c r="G115" s="62">
        <v>71073022.030000001</v>
      </c>
      <c r="H115" s="60"/>
    </row>
    <row r="116" spans="1:8" s="67" customFormat="1" ht="19.7" customHeight="1" x14ac:dyDescent="0.2">
      <c r="A116" s="7">
        <v>2021</v>
      </c>
      <c r="B116" s="8">
        <v>4</v>
      </c>
      <c r="C116" s="65" t="s">
        <v>12</v>
      </c>
      <c r="D116" s="7">
        <v>202107</v>
      </c>
      <c r="E116" s="62">
        <v>262096248.88999999</v>
      </c>
      <c r="F116" s="62">
        <v>254057183.80000001</v>
      </c>
      <c r="G116" s="62">
        <v>215037541.83000001</v>
      </c>
      <c r="H116" s="60"/>
    </row>
    <row r="117" spans="1:8" s="67" customFormat="1" ht="19.7" customHeight="1" x14ac:dyDescent="0.2">
      <c r="A117" s="7">
        <v>2021</v>
      </c>
      <c r="B117" s="8">
        <v>4</v>
      </c>
      <c r="C117" s="65" t="s">
        <v>12</v>
      </c>
      <c r="D117" s="7">
        <v>202108</v>
      </c>
      <c r="E117" s="62">
        <v>435470068.04000002</v>
      </c>
      <c r="F117" s="62">
        <v>319712926.89999998</v>
      </c>
      <c r="G117" s="62">
        <v>231250833.11000001</v>
      </c>
      <c r="H117" s="60"/>
    </row>
    <row r="118" spans="1:8" s="67" customFormat="1" ht="19.7" customHeight="1" x14ac:dyDescent="0.2">
      <c r="A118" s="7">
        <v>2021</v>
      </c>
      <c r="B118" s="8">
        <v>4</v>
      </c>
      <c r="C118" s="65" t="s">
        <v>12</v>
      </c>
      <c r="D118" s="7">
        <v>202109</v>
      </c>
      <c r="E118" s="62">
        <v>232361034.21000001</v>
      </c>
      <c r="F118" s="62">
        <v>210196720.59999999</v>
      </c>
      <c r="G118" s="62">
        <v>266551690.36000001</v>
      </c>
      <c r="H118" s="60"/>
    </row>
    <row r="119" spans="1:8" s="67" customFormat="1" ht="19.7" customHeight="1" x14ac:dyDescent="0.2">
      <c r="A119" s="7">
        <v>2021</v>
      </c>
      <c r="B119" s="8">
        <v>4</v>
      </c>
      <c r="C119" s="65" t="s">
        <v>12</v>
      </c>
      <c r="D119" s="7">
        <v>202110</v>
      </c>
      <c r="E119" s="62">
        <v>381631648.30000001</v>
      </c>
      <c r="F119" s="62">
        <v>340729280.48000002</v>
      </c>
      <c r="G119" s="62">
        <v>243323018.41</v>
      </c>
      <c r="H119" s="60"/>
    </row>
    <row r="120" spans="1:8" s="67" customFormat="1" ht="19.7" customHeight="1" x14ac:dyDescent="0.2">
      <c r="A120" s="7">
        <v>2021</v>
      </c>
      <c r="B120" s="8">
        <v>4</v>
      </c>
      <c r="C120" s="65" t="s">
        <v>12</v>
      </c>
      <c r="D120" s="7">
        <v>202111</v>
      </c>
      <c r="E120" s="62">
        <v>340459112.95999998</v>
      </c>
      <c r="F120" s="62">
        <v>195116852.91</v>
      </c>
      <c r="G120" s="62">
        <v>333574011.41000003</v>
      </c>
      <c r="H120" s="60"/>
    </row>
    <row r="121" spans="1:8" s="67" customFormat="1" ht="19.7" customHeight="1" x14ac:dyDescent="0.2">
      <c r="A121" s="7">
        <v>2021</v>
      </c>
      <c r="B121" s="8">
        <v>4</v>
      </c>
      <c r="C121" s="65" t="s">
        <v>12</v>
      </c>
      <c r="D121" s="7">
        <v>202112</v>
      </c>
      <c r="E121" s="62">
        <v>1683911142.6500001</v>
      </c>
      <c r="F121" s="62">
        <v>770440989.95000005</v>
      </c>
      <c r="G121" s="62">
        <v>730111859.90999997</v>
      </c>
      <c r="H121" s="60"/>
    </row>
    <row r="122" spans="1:8" s="67" customFormat="1" ht="19.7" customHeight="1" x14ac:dyDescent="0.2">
      <c r="A122" s="7">
        <v>2021</v>
      </c>
      <c r="B122" s="8">
        <v>5</v>
      </c>
      <c r="C122" s="65" t="s">
        <v>13</v>
      </c>
      <c r="D122" s="7">
        <v>202101</v>
      </c>
      <c r="E122" s="62">
        <v>95959.46</v>
      </c>
      <c r="F122" s="62">
        <v>95959.46</v>
      </c>
      <c r="G122" s="62">
        <v>95959.46</v>
      </c>
      <c r="H122" s="60"/>
    </row>
    <row r="123" spans="1:8" s="67" customFormat="1" ht="19.7" customHeight="1" x14ac:dyDescent="0.2">
      <c r="A123" s="7">
        <v>2021</v>
      </c>
      <c r="B123" s="8">
        <v>5</v>
      </c>
      <c r="C123" s="65" t="s">
        <v>13</v>
      </c>
      <c r="D123" s="7">
        <v>202102</v>
      </c>
      <c r="E123" s="62">
        <v>779045.2</v>
      </c>
      <c r="F123" s="62">
        <v>95959.46</v>
      </c>
      <c r="G123" s="62">
        <v>95959.46</v>
      </c>
      <c r="H123" s="60"/>
    </row>
    <row r="124" spans="1:8" s="67" customFormat="1" ht="19.7" customHeight="1" x14ac:dyDescent="0.2">
      <c r="A124" s="7">
        <v>2021</v>
      </c>
      <c r="B124" s="8">
        <v>5</v>
      </c>
      <c r="C124" s="65" t="s">
        <v>13</v>
      </c>
      <c r="D124" s="7">
        <v>202103</v>
      </c>
      <c r="E124" s="62">
        <v>46747</v>
      </c>
      <c r="F124" s="62">
        <v>537913.81999999995</v>
      </c>
      <c r="G124" s="62">
        <v>142706.46</v>
      </c>
      <c r="H124" s="60"/>
    </row>
    <row r="125" spans="1:8" s="67" customFormat="1" ht="19.7" customHeight="1" x14ac:dyDescent="0.2">
      <c r="A125" s="7">
        <v>2021</v>
      </c>
      <c r="B125" s="8">
        <v>5</v>
      </c>
      <c r="C125" s="65" t="s">
        <v>13</v>
      </c>
      <c r="D125" s="7">
        <v>202104</v>
      </c>
      <c r="E125" s="62">
        <v>1525708.97</v>
      </c>
      <c r="F125" s="62">
        <v>1621668.43</v>
      </c>
      <c r="G125" s="62">
        <v>95959.46</v>
      </c>
      <c r="H125" s="60"/>
    </row>
    <row r="126" spans="1:8" s="67" customFormat="1" ht="19.7" customHeight="1" x14ac:dyDescent="0.2">
      <c r="A126" s="7">
        <v>2021</v>
      </c>
      <c r="B126" s="8">
        <v>5</v>
      </c>
      <c r="C126" s="65" t="s">
        <v>13</v>
      </c>
      <c r="D126" s="7">
        <v>202105</v>
      </c>
      <c r="E126" s="62">
        <v>-1520708.97</v>
      </c>
      <c r="F126" s="62">
        <v>-1424749.51</v>
      </c>
      <c r="G126" s="62">
        <v>100959.46</v>
      </c>
      <c r="H126" s="60"/>
    </row>
    <row r="127" spans="1:8" s="67" customFormat="1" ht="19.7" customHeight="1" x14ac:dyDescent="0.2">
      <c r="A127" s="7">
        <v>2021</v>
      </c>
      <c r="B127" s="8">
        <v>5</v>
      </c>
      <c r="C127" s="65" t="s">
        <v>13</v>
      </c>
      <c r="D127" s="7">
        <v>202106</v>
      </c>
      <c r="E127" s="62">
        <v>1325061.6599999999</v>
      </c>
      <c r="F127" s="62">
        <v>1325061.6599999999</v>
      </c>
      <c r="G127" s="62">
        <v>1325061.6599999999</v>
      </c>
      <c r="H127" s="60"/>
    </row>
    <row r="128" spans="1:8" s="67" customFormat="1" ht="19.7" customHeight="1" x14ac:dyDescent="0.2">
      <c r="A128" s="7">
        <v>2021</v>
      </c>
      <c r="B128" s="8">
        <v>5</v>
      </c>
      <c r="C128" s="65" t="s">
        <v>13</v>
      </c>
      <c r="D128" s="7">
        <v>202107</v>
      </c>
      <c r="E128" s="62">
        <v>18596752.530000001</v>
      </c>
      <c r="F128" s="62">
        <v>10869098.01</v>
      </c>
      <c r="G128" s="62">
        <v>10857098.01</v>
      </c>
      <c r="H128" s="60"/>
    </row>
    <row r="129" spans="1:8" s="67" customFormat="1" ht="19.7" customHeight="1" x14ac:dyDescent="0.2">
      <c r="A129" s="7">
        <v>2021</v>
      </c>
      <c r="B129" s="8">
        <v>5</v>
      </c>
      <c r="C129" s="65" t="s">
        <v>13</v>
      </c>
      <c r="D129" s="7">
        <v>202108</v>
      </c>
      <c r="E129" s="62"/>
      <c r="F129" s="62">
        <v>1535134.3</v>
      </c>
      <c r="G129" s="62">
        <v>1535134.3</v>
      </c>
      <c r="H129" s="60"/>
    </row>
    <row r="130" spans="1:8" s="67" customFormat="1" ht="19.7" customHeight="1" x14ac:dyDescent="0.2">
      <c r="A130" s="7">
        <v>2021</v>
      </c>
      <c r="B130" s="8">
        <v>5</v>
      </c>
      <c r="C130" s="65" t="s">
        <v>13</v>
      </c>
      <c r="D130" s="7">
        <v>202109</v>
      </c>
      <c r="E130" s="62"/>
      <c r="F130" s="62">
        <v>1538834.64</v>
      </c>
      <c r="G130" s="62">
        <v>1550834.64</v>
      </c>
      <c r="H130" s="60"/>
    </row>
    <row r="131" spans="1:8" s="67" customFormat="1" ht="19.7" customHeight="1" x14ac:dyDescent="0.2">
      <c r="A131" s="7">
        <v>2021</v>
      </c>
      <c r="B131" s="8">
        <v>5</v>
      </c>
      <c r="C131" s="65" t="s">
        <v>13</v>
      </c>
      <c r="D131" s="7">
        <v>202110</v>
      </c>
      <c r="E131" s="62">
        <v>50000</v>
      </c>
      <c r="F131" s="62">
        <v>1592621.02</v>
      </c>
      <c r="G131" s="62">
        <v>1592621.02</v>
      </c>
      <c r="H131" s="60"/>
    </row>
    <row r="132" spans="1:8" s="67" customFormat="1" ht="19.7" customHeight="1" x14ac:dyDescent="0.2">
      <c r="A132" s="7">
        <v>2021</v>
      </c>
      <c r="B132" s="8">
        <v>5</v>
      </c>
      <c r="C132" s="65" t="s">
        <v>13</v>
      </c>
      <c r="D132" s="7">
        <v>202111</v>
      </c>
      <c r="E132" s="62">
        <v>31445065.059999999</v>
      </c>
      <c r="F132" s="62">
        <v>1596837.68</v>
      </c>
      <c r="G132" s="62">
        <v>1546837.68</v>
      </c>
      <c r="H132" s="60"/>
    </row>
    <row r="133" spans="1:8" s="67" customFormat="1" ht="19.7" customHeight="1" x14ac:dyDescent="0.2">
      <c r="A133" s="7">
        <v>2021</v>
      </c>
      <c r="B133" s="8">
        <v>5</v>
      </c>
      <c r="C133" s="65" t="s">
        <v>13</v>
      </c>
      <c r="D133" s="7">
        <v>202112</v>
      </c>
      <c r="E133" s="62">
        <v>131737004.69</v>
      </c>
      <c r="F133" s="62">
        <v>151195674.75</v>
      </c>
      <c r="G133" s="62">
        <v>151245674.75</v>
      </c>
      <c r="H133" s="60"/>
    </row>
    <row r="134" spans="1:8" s="67" customFormat="1" ht="19.7" customHeight="1" x14ac:dyDescent="0.2">
      <c r="A134" s="7">
        <v>2021</v>
      </c>
      <c r="B134" s="8">
        <v>6</v>
      </c>
      <c r="C134" s="65" t="s">
        <v>14</v>
      </c>
      <c r="D134" s="7">
        <v>202101</v>
      </c>
      <c r="E134" s="62">
        <v>53971011</v>
      </c>
      <c r="F134" s="62">
        <v>4473198.43</v>
      </c>
      <c r="G134" s="62">
        <v>4473198.43</v>
      </c>
      <c r="H134" s="60"/>
    </row>
    <row r="135" spans="1:8" s="67" customFormat="1" ht="19.7" customHeight="1" x14ac:dyDescent="0.2">
      <c r="A135" s="7">
        <v>2021</v>
      </c>
      <c r="B135" s="8">
        <v>6</v>
      </c>
      <c r="C135" s="65" t="s">
        <v>14</v>
      </c>
      <c r="D135" s="7">
        <v>202102</v>
      </c>
      <c r="E135" s="62">
        <v>98659706.709999993</v>
      </c>
      <c r="F135" s="62">
        <v>103133778.81999999</v>
      </c>
      <c r="G135" s="62">
        <v>103133778.81999999</v>
      </c>
      <c r="H135" s="60"/>
    </row>
    <row r="136" spans="1:8" s="67" customFormat="1" ht="19.7" customHeight="1" x14ac:dyDescent="0.2">
      <c r="A136" s="7">
        <v>2021</v>
      </c>
      <c r="B136" s="8">
        <v>6</v>
      </c>
      <c r="C136" s="65" t="s">
        <v>14</v>
      </c>
      <c r="D136" s="7">
        <v>202103</v>
      </c>
      <c r="E136" s="62">
        <v>-40391586.640000001</v>
      </c>
      <c r="F136" s="62">
        <v>4632153.82</v>
      </c>
      <c r="G136" s="62">
        <v>-94027552.890000001</v>
      </c>
      <c r="H136" s="60"/>
    </row>
    <row r="137" spans="1:8" s="67" customFormat="1" ht="19.7" customHeight="1" x14ac:dyDescent="0.2">
      <c r="A137" s="7">
        <v>2021</v>
      </c>
      <c r="B137" s="8">
        <v>6</v>
      </c>
      <c r="C137" s="65" t="s">
        <v>14</v>
      </c>
      <c r="D137" s="7">
        <v>202104</v>
      </c>
      <c r="E137" s="62">
        <v>-53031706.710000001</v>
      </c>
      <c r="F137" s="62">
        <v>-91948143.569999993</v>
      </c>
      <c r="G137" s="62">
        <v>6711563.1399999997</v>
      </c>
      <c r="H137" s="60"/>
    </row>
    <row r="138" spans="1:8" s="67" customFormat="1" ht="19.7" customHeight="1" x14ac:dyDescent="0.2">
      <c r="A138" s="7">
        <v>2021</v>
      </c>
      <c r="B138" s="8">
        <v>6</v>
      </c>
      <c r="C138" s="65" t="s">
        <v>14</v>
      </c>
      <c r="D138" s="7">
        <v>202105</v>
      </c>
      <c r="E138" s="62"/>
      <c r="F138" s="62">
        <v>4634443.54</v>
      </c>
      <c r="G138" s="62">
        <v>4634443.54</v>
      </c>
      <c r="H138" s="60"/>
    </row>
    <row r="139" spans="1:8" s="67" customFormat="1" ht="19.7" customHeight="1" x14ac:dyDescent="0.2">
      <c r="A139" s="7">
        <v>2021</v>
      </c>
      <c r="B139" s="8">
        <v>6</v>
      </c>
      <c r="C139" s="65" t="s">
        <v>14</v>
      </c>
      <c r="D139" s="7">
        <v>202106</v>
      </c>
      <c r="E139" s="62"/>
      <c r="F139" s="62">
        <v>4635677.58</v>
      </c>
      <c r="G139" s="62">
        <v>4635677.58</v>
      </c>
      <c r="H139" s="60"/>
    </row>
    <row r="140" spans="1:8" s="67" customFormat="1" ht="19.7" customHeight="1" x14ac:dyDescent="0.2">
      <c r="A140" s="7">
        <v>2021</v>
      </c>
      <c r="B140" s="8">
        <v>6</v>
      </c>
      <c r="C140" s="65" t="s">
        <v>14</v>
      </c>
      <c r="D140" s="7">
        <v>202107</v>
      </c>
      <c r="E140" s="62"/>
      <c r="F140" s="62">
        <v>4636966.82</v>
      </c>
      <c r="G140" s="62">
        <v>4636966.82</v>
      </c>
      <c r="H140" s="60"/>
    </row>
    <row r="141" spans="1:8" s="67" customFormat="1" ht="19.7" customHeight="1" x14ac:dyDescent="0.2">
      <c r="A141" s="7">
        <v>2021</v>
      </c>
      <c r="B141" s="8">
        <v>6</v>
      </c>
      <c r="C141" s="65" t="s">
        <v>14</v>
      </c>
      <c r="D141" s="7">
        <v>202108</v>
      </c>
      <c r="E141" s="62">
        <v>-1745525.78</v>
      </c>
      <c r="F141" s="62">
        <v>4638324.01</v>
      </c>
      <c r="G141" s="62">
        <v>4638324.01</v>
      </c>
      <c r="H141" s="60"/>
    </row>
    <row r="142" spans="1:8" s="67" customFormat="1" ht="19.7" customHeight="1" x14ac:dyDescent="0.2">
      <c r="A142" s="7">
        <v>2021</v>
      </c>
      <c r="B142" s="8">
        <v>6</v>
      </c>
      <c r="C142" s="65" t="s">
        <v>14</v>
      </c>
      <c r="D142" s="7">
        <v>202109</v>
      </c>
      <c r="E142" s="62">
        <v>17000000</v>
      </c>
      <c r="F142" s="62">
        <v>4639774.5599999996</v>
      </c>
      <c r="G142" s="62">
        <v>4639774.5599999996</v>
      </c>
      <c r="H142" s="60"/>
    </row>
    <row r="143" spans="1:8" s="67" customFormat="1" ht="19.7" customHeight="1" x14ac:dyDescent="0.2">
      <c r="A143" s="7">
        <v>2021</v>
      </c>
      <c r="B143" s="8">
        <v>6</v>
      </c>
      <c r="C143" s="65" t="s">
        <v>14</v>
      </c>
      <c r="D143" s="7">
        <v>202110</v>
      </c>
      <c r="E143" s="62">
        <v>2068175.77</v>
      </c>
      <c r="F143" s="62">
        <v>17204127.18</v>
      </c>
      <c r="G143" s="62">
        <v>17204127.18</v>
      </c>
      <c r="H143" s="60"/>
    </row>
    <row r="144" spans="1:8" s="67" customFormat="1" ht="19.7" customHeight="1" x14ac:dyDescent="0.2">
      <c r="A144" s="7">
        <v>2021</v>
      </c>
      <c r="B144" s="8">
        <v>6</v>
      </c>
      <c r="C144" s="65" t="s">
        <v>14</v>
      </c>
      <c r="D144" s="7">
        <v>202111</v>
      </c>
      <c r="E144" s="62"/>
      <c r="F144" s="62">
        <v>4638654.34</v>
      </c>
      <c r="G144" s="62">
        <v>4638654.34</v>
      </c>
      <c r="H144" s="60"/>
    </row>
    <row r="145" spans="1:8" s="67" customFormat="1" ht="19.7" customHeight="1" x14ac:dyDescent="0.2">
      <c r="A145" s="7">
        <v>2021</v>
      </c>
      <c r="B145" s="8">
        <v>6</v>
      </c>
      <c r="C145" s="65" t="s">
        <v>14</v>
      </c>
      <c r="D145" s="7">
        <v>202112</v>
      </c>
      <c r="E145" s="62">
        <v>-1282567.58</v>
      </c>
      <c r="F145" s="62">
        <v>9928551.2400000002</v>
      </c>
      <c r="G145" s="62">
        <v>9928551.2400000002</v>
      </c>
      <c r="H145" s="60"/>
    </row>
    <row r="146" spans="1:8" s="67" customFormat="1" ht="19.7" customHeight="1" x14ac:dyDescent="0.2">
      <c r="A146" s="7">
        <v>2022</v>
      </c>
      <c r="B146" s="8">
        <v>1</v>
      </c>
      <c r="C146" s="65" t="s">
        <v>9</v>
      </c>
      <c r="D146" s="7">
        <v>202201</v>
      </c>
      <c r="E146" s="62">
        <v>6372948689.9099998</v>
      </c>
      <c r="F146" s="62">
        <v>1552166876.99</v>
      </c>
      <c r="G146" s="62">
        <v>1489114770.6300001</v>
      </c>
      <c r="H146" s="60"/>
    </row>
    <row r="147" spans="1:8" s="67" customFormat="1" ht="19.7" customHeight="1" x14ac:dyDescent="0.2">
      <c r="A147" s="7">
        <v>2022</v>
      </c>
      <c r="B147" s="8">
        <v>1</v>
      </c>
      <c r="C147" s="65" t="s">
        <v>9</v>
      </c>
      <c r="D147" s="7">
        <v>202202</v>
      </c>
      <c r="E147" s="62">
        <v>1920642618.52</v>
      </c>
      <c r="F147" s="62">
        <v>1525999582.5599999</v>
      </c>
      <c r="G147" s="62">
        <v>1558042657.29</v>
      </c>
      <c r="H147" s="60"/>
    </row>
    <row r="148" spans="1:8" s="67" customFormat="1" ht="19.7" customHeight="1" x14ac:dyDescent="0.2">
      <c r="A148" s="7">
        <v>2022</v>
      </c>
      <c r="B148" s="8">
        <v>1</v>
      </c>
      <c r="C148" s="65" t="s">
        <v>9</v>
      </c>
      <c r="D148" s="7">
        <v>202203</v>
      </c>
      <c r="E148" s="62">
        <v>1183879410.21</v>
      </c>
      <c r="F148" s="62">
        <v>1676408065.73</v>
      </c>
      <c r="G148" s="62">
        <v>1667223465.1900001</v>
      </c>
      <c r="H148" s="60"/>
    </row>
    <row r="149" spans="1:8" s="67" customFormat="1" ht="19.7" customHeight="1" x14ac:dyDescent="0.2">
      <c r="A149" s="7">
        <v>2022</v>
      </c>
      <c r="B149" s="8">
        <v>1</v>
      </c>
      <c r="C149" s="65" t="s">
        <v>9</v>
      </c>
      <c r="D149" s="7">
        <v>202204</v>
      </c>
      <c r="E149" s="62">
        <v>1200244096.22</v>
      </c>
      <c r="F149" s="62">
        <v>1669155536.8</v>
      </c>
      <c r="G149" s="62">
        <v>1667922813.51</v>
      </c>
      <c r="H149" s="60"/>
    </row>
    <row r="150" spans="1:8" s="67" customFormat="1" ht="19.7" customHeight="1" x14ac:dyDescent="0.2">
      <c r="A150" s="7">
        <v>2022</v>
      </c>
      <c r="B150" s="8">
        <v>1</v>
      </c>
      <c r="C150" s="65" t="s">
        <v>9</v>
      </c>
      <c r="D150" s="7">
        <v>202205</v>
      </c>
      <c r="E150" s="62">
        <v>1148529504.9000001</v>
      </c>
      <c r="F150" s="62">
        <v>1680933671.52</v>
      </c>
      <c r="G150" s="62">
        <v>1678563505.75</v>
      </c>
      <c r="H150" s="60"/>
    </row>
    <row r="151" spans="1:8" s="67" customFormat="1" ht="19.7" customHeight="1" x14ac:dyDescent="0.2">
      <c r="A151" s="7">
        <v>2022</v>
      </c>
      <c r="B151" s="8">
        <v>1</v>
      </c>
      <c r="C151" s="65" t="s">
        <v>9</v>
      </c>
      <c r="D151" s="7">
        <v>202206</v>
      </c>
      <c r="E151" s="62">
        <v>1287171343.5799999</v>
      </c>
      <c r="F151" s="62">
        <v>1767598435.98</v>
      </c>
      <c r="G151" s="62">
        <v>1759957598.74</v>
      </c>
      <c r="H151" s="60"/>
    </row>
    <row r="152" spans="1:8" s="67" customFormat="1" ht="19.7" customHeight="1" x14ac:dyDescent="0.2">
      <c r="A152" s="7">
        <v>2022</v>
      </c>
      <c r="B152" s="8">
        <v>1</v>
      </c>
      <c r="C152" s="65" t="s">
        <v>9</v>
      </c>
      <c r="D152" s="7">
        <v>202207</v>
      </c>
      <c r="E152" s="62">
        <v>1174563898.78</v>
      </c>
      <c r="F152" s="62">
        <v>1717297295.1400001</v>
      </c>
      <c r="G152" s="62">
        <v>1719150535.48</v>
      </c>
      <c r="H152" s="60"/>
    </row>
    <row r="153" spans="1:8" s="67" customFormat="1" ht="19.7" customHeight="1" x14ac:dyDescent="0.2">
      <c r="A153" s="7">
        <v>2022</v>
      </c>
      <c r="B153" s="8">
        <v>1</v>
      </c>
      <c r="C153" s="65" t="s">
        <v>9</v>
      </c>
      <c r="D153" s="7">
        <v>202208</v>
      </c>
      <c r="E153" s="62">
        <v>1165176243.23</v>
      </c>
      <c r="F153" s="62">
        <v>1739018918.9100001</v>
      </c>
      <c r="G153" s="62">
        <v>1740530766.23</v>
      </c>
      <c r="H153" s="60"/>
    </row>
    <row r="154" spans="1:8" s="67" customFormat="1" ht="19.7" customHeight="1" x14ac:dyDescent="0.2">
      <c r="A154" s="7">
        <v>2022</v>
      </c>
      <c r="B154" s="8">
        <v>1</v>
      </c>
      <c r="C154" s="65" t="s">
        <v>9</v>
      </c>
      <c r="D154" s="7">
        <v>202209</v>
      </c>
      <c r="E154" s="62">
        <v>1224900098.3900001</v>
      </c>
      <c r="F154" s="62">
        <v>1727079250.52</v>
      </c>
      <c r="G154" s="62">
        <v>1726653621.6800001</v>
      </c>
      <c r="H154" s="60"/>
    </row>
    <row r="155" spans="1:8" s="67" customFormat="1" ht="19.7" customHeight="1" x14ac:dyDescent="0.2">
      <c r="A155" s="7">
        <v>2022</v>
      </c>
      <c r="B155" s="8">
        <v>1</v>
      </c>
      <c r="C155" s="65" t="s">
        <v>9</v>
      </c>
      <c r="D155" s="7">
        <v>202210</v>
      </c>
      <c r="E155" s="62">
        <v>1211621886.3499999</v>
      </c>
      <c r="F155" s="62">
        <v>1732204602.72</v>
      </c>
      <c r="G155" s="62">
        <v>1709459186.3199999</v>
      </c>
      <c r="H155" s="60"/>
    </row>
    <row r="156" spans="1:8" s="67" customFormat="1" ht="19.7" customHeight="1" x14ac:dyDescent="0.2">
      <c r="A156" s="7">
        <v>2022</v>
      </c>
      <c r="B156" s="8">
        <v>1</v>
      </c>
      <c r="C156" s="65" t="s">
        <v>9</v>
      </c>
      <c r="D156" s="7">
        <v>202211</v>
      </c>
      <c r="E156" s="62">
        <v>1318083901.55</v>
      </c>
      <c r="F156" s="62">
        <v>1804252280.8</v>
      </c>
      <c r="G156" s="62">
        <v>1806217524.1800001</v>
      </c>
      <c r="H156" s="60"/>
    </row>
    <row r="157" spans="1:8" s="67" customFormat="1" ht="19.7" customHeight="1" x14ac:dyDescent="0.2">
      <c r="A157" s="7">
        <v>2022</v>
      </c>
      <c r="B157" s="8">
        <v>1</v>
      </c>
      <c r="C157" s="65" t="s">
        <v>9</v>
      </c>
      <c r="D157" s="7">
        <v>202212</v>
      </c>
      <c r="E157" s="62">
        <v>1825947078.53</v>
      </c>
      <c r="F157" s="62">
        <v>2441202547.4299998</v>
      </c>
      <c r="G157" s="62">
        <v>2500731788.6399999</v>
      </c>
      <c r="H157" s="60"/>
    </row>
    <row r="158" spans="1:8" s="67" customFormat="1" ht="19.7" customHeight="1" x14ac:dyDescent="0.2">
      <c r="A158" s="7">
        <v>2022</v>
      </c>
      <c r="B158" s="8">
        <v>2</v>
      </c>
      <c r="C158" s="65" t="s">
        <v>10</v>
      </c>
      <c r="D158" s="7">
        <v>202201</v>
      </c>
      <c r="E158" s="62">
        <v>31268300</v>
      </c>
      <c r="F158" s="62">
        <v>4554067.96</v>
      </c>
      <c r="G158" s="62">
        <v>4554067.96</v>
      </c>
      <c r="H158" s="60"/>
    </row>
    <row r="159" spans="1:8" s="67" customFormat="1" ht="19.7" customHeight="1" x14ac:dyDescent="0.2">
      <c r="A159" s="7">
        <v>2022</v>
      </c>
      <c r="B159" s="8">
        <v>2</v>
      </c>
      <c r="C159" s="65" t="s">
        <v>10</v>
      </c>
      <c r="D159" s="7">
        <v>202202</v>
      </c>
      <c r="E159" s="62">
        <v>186547966.41</v>
      </c>
      <c r="F159" s="62">
        <v>4854723.59</v>
      </c>
      <c r="G159" s="62">
        <v>4854723.59</v>
      </c>
      <c r="H159" s="60"/>
    </row>
    <row r="160" spans="1:8" s="67" customFormat="1" ht="19.7" customHeight="1" x14ac:dyDescent="0.2">
      <c r="A160" s="7">
        <v>2022</v>
      </c>
      <c r="B160" s="8">
        <v>2</v>
      </c>
      <c r="C160" s="65" t="s">
        <v>10</v>
      </c>
      <c r="D160" s="7">
        <v>202203</v>
      </c>
      <c r="E160" s="62"/>
      <c r="F160" s="62">
        <v>38110535.07</v>
      </c>
      <c r="G160" s="62">
        <v>38110535.07</v>
      </c>
      <c r="H160" s="60"/>
    </row>
    <row r="161" spans="1:8" s="67" customFormat="1" ht="19.7" customHeight="1" x14ac:dyDescent="0.2">
      <c r="A161" s="7">
        <v>2022</v>
      </c>
      <c r="B161" s="8">
        <v>2</v>
      </c>
      <c r="C161" s="65" t="s">
        <v>10</v>
      </c>
      <c r="D161" s="7">
        <v>202204</v>
      </c>
      <c r="E161" s="62"/>
      <c r="F161" s="62">
        <v>4962222.0599999996</v>
      </c>
      <c r="G161" s="62">
        <v>4962222.0599999996</v>
      </c>
      <c r="H161" s="60"/>
    </row>
    <row r="162" spans="1:8" s="67" customFormat="1" ht="19.7" customHeight="1" x14ac:dyDescent="0.2">
      <c r="A162" s="7">
        <v>2022</v>
      </c>
      <c r="B162" s="8">
        <v>2</v>
      </c>
      <c r="C162" s="65" t="s">
        <v>10</v>
      </c>
      <c r="D162" s="7">
        <v>202205</v>
      </c>
      <c r="E162" s="62">
        <v>-168166.41</v>
      </c>
      <c r="F162" s="62">
        <v>22819603.84</v>
      </c>
      <c r="G162" s="62">
        <v>22819603.84</v>
      </c>
      <c r="H162" s="60"/>
    </row>
    <row r="163" spans="1:8" s="67" customFormat="1" ht="19.7" customHeight="1" x14ac:dyDescent="0.2">
      <c r="A163" s="7">
        <v>2022</v>
      </c>
      <c r="B163" s="8">
        <v>2</v>
      </c>
      <c r="C163" s="65" t="s">
        <v>10</v>
      </c>
      <c r="D163" s="7">
        <v>202206</v>
      </c>
      <c r="E163" s="62">
        <v>2000000</v>
      </c>
      <c r="F163" s="62">
        <v>23391704.739999998</v>
      </c>
      <c r="G163" s="62">
        <v>23391704.739999998</v>
      </c>
      <c r="H163" s="60"/>
    </row>
    <row r="164" spans="1:8" s="67" customFormat="1" ht="19.7" customHeight="1" x14ac:dyDescent="0.2">
      <c r="A164" s="7">
        <v>2022</v>
      </c>
      <c r="B164" s="8">
        <v>2</v>
      </c>
      <c r="C164" s="65" t="s">
        <v>10</v>
      </c>
      <c r="D164" s="7">
        <v>202207</v>
      </c>
      <c r="E164" s="62">
        <v>24000000</v>
      </c>
      <c r="F164" s="62">
        <v>23941669.850000001</v>
      </c>
      <c r="G164" s="62">
        <v>23941669.850000001</v>
      </c>
      <c r="H164" s="60"/>
    </row>
    <row r="165" spans="1:8" s="67" customFormat="1" ht="19.7" customHeight="1" x14ac:dyDescent="0.2">
      <c r="A165" s="7">
        <v>2022</v>
      </c>
      <c r="B165" s="8">
        <v>2</v>
      </c>
      <c r="C165" s="65" t="s">
        <v>10</v>
      </c>
      <c r="D165" s="7">
        <v>202208</v>
      </c>
      <c r="E165" s="62"/>
      <c r="F165" s="62">
        <v>25158161.670000002</v>
      </c>
      <c r="G165" s="62">
        <v>25158161.670000002</v>
      </c>
      <c r="H165" s="60"/>
    </row>
    <row r="166" spans="1:8" s="67" customFormat="1" ht="19.7" customHeight="1" x14ac:dyDescent="0.2">
      <c r="A166" s="7">
        <v>2022</v>
      </c>
      <c r="B166" s="8">
        <v>2</v>
      </c>
      <c r="C166" s="65" t="s">
        <v>10</v>
      </c>
      <c r="D166" s="7">
        <v>202209</v>
      </c>
      <c r="E166" s="62">
        <v>1100000</v>
      </c>
      <c r="F166" s="62">
        <v>25453827.579999998</v>
      </c>
      <c r="G166" s="62">
        <v>25453827.579999998</v>
      </c>
      <c r="H166" s="60"/>
    </row>
    <row r="167" spans="1:8" s="67" customFormat="1" ht="19.7" customHeight="1" x14ac:dyDescent="0.2">
      <c r="A167" s="7">
        <v>2022</v>
      </c>
      <c r="B167" s="8">
        <v>2</v>
      </c>
      <c r="C167" s="65" t="s">
        <v>10</v>
      </c>
      <c r="D167" s="7">
        <v>202210</v>
      </c>
      <c r="E167" s="62">
        <v>119770081.34</v>
      </c>
      <c r="F167" s="62">
        <v>130360563.45999999</v>
      </c>
      <c r="G167" s="62">
        <v>130260153.87</v>
      </c>
      <c r="H167" s="60"/>
    </row>
    <row r="168" spans="1:8" s="67" customFormat="1" ht="19.7" customHeight="1" x14ac:dyDescent="0.2">
      <c r="A168" s="7">
        <v>2022</v>
      </c>
      <c r="B168" s="8">
        <v>2</v>
      </c>
      <c r="C168" s="65" t="s">
        <v>10</v>
      </c>
      <c r="D168" s="7">
        <v>202211</v>
      </c>
      <c r="E168" s="62">
        <v>10805199.08</v>
      </c>
      <c r="F168" s="62">
        <v>26885455.34</v>
      </c>
      <c r="G168" s="62">
        <v>26884864.350000001</v>
      </c>
      <c r="H168" s="60"/>
    </row>
    <row r="169" spans="1:8" s="67" customFormat="1" ht="19.7" customHeight="1" x14ac:dyDescent="0.2">
      <c r="A169" s="7">
        <v>2022</v>
      </c>
      <c r="B169" s="8">
        <v>2</v>
      </c>
      <c r="C169" s="65" t="s">
        <v>10</v>
      </c>
      <c r="D169" s="7">
        <v>202212</v>
      </c>
      <c r="E169" s="62">
        <v>-17189327.309999999</v>
      </c>
      <c r="F169" s="62">
        <v>27641517.949999999</v>
      </c>
      <c r="G169" s="62">
        <v>27742518.530000001</v>
      </c>
      <c r="H169" s="60"/>
    </row>
    <row r="170" spans="1:8" s="67" customFormat="1" ht="19.7" customHeight="1" x14ac:dyDescent="0.2">
      <c r="A170" s="7">
        <v>2022</v>
      </c>
      <c r="B170" s="8">
        <v>3</v>
      </c>
      <c r="C170" s="65" t="s">
        <v>11</v>
      </c>
      <c r="D170" s="7">
        <v>202201</v>
      </c>
      <c r="E170" s="62">
        <v>4229866244.5</v>
      </c>
      <c r="F170" s="62">
        <v>842250762.45000005</v>
      </c>
      <c r="G170" s="62">
        <v>806983820.09000003</v>
      </c>
      <c r="H170" s="60"/>
    </row>
    <row r="171" spans="1:8" s="67" customFormat="1" ht="19.7" customHeight="1" x14ac:dyDescent="0.2">
      <c r="A171" s="7">
        <v>2022</v>
      </c>
      <c r="B171" s="8">
        <v>3</v>
      </c>
      <c r="C171" s="65" t="s">
        <v>11</v>
      </c>
      <c r="D171" s="7">
        <v>202202</v>
      </c>
      <c r="E171" s="62">
        <v>3034077043.04</v>
      </c>
      <c r="F171" s="62">
        <v>690509698.37</v>
      </c>
      <c r="G171" s="62">
        <v>643374096.01999998</v>
      </c>
      <c r="H171" s="60"/>
    </row>
    <row r="172" spans="1:8" s="67" customFormat="1" ht="19.7" customHeight="1" x14ac:dyDescent="0.2">
      <c r="A172" s="7">
        <v>2022</v>
      </c>
      <c r="B172" s="8">
        <v>3</v>
      </c>
      <c r="C172" s="65" t="s">
        <v>11</v>
      </c>
      <c r="D172" s="7">
        <v>202203</v>
      </c>
      <c r="E172" s="62">
        <v>946962011.56000102</v>
      </c>
      <c r="F172" s="62">
        <v>838736346.63</v>
      </c>
      <c r="G172" s="62">
        <v>798816039.54999995</v>
      </c>
      <c r="H172" s="60"/>
    </row>
    <row r="173" spans="1:8" s="67" customFormat="1" ht="19.7" customHeight="1" x14ac:dyDescent="0.2">
      <c r="A173" s="7">
        <v>2022</v>
      </c>
      <c r="B173" s="8">
        <v>3</v>
      </c>
      <c r="C173" s="65" t="s">
        <v>11</v>
      </c>
      <c r="D173" s="7">
        <v>202204</v>
      </c>
      <c r="E173" s="62">
        <v>304368392.89999998</v>
      </c>
      <c r="F173" s="62">
        <v>965076802.73000002</v>
      </c>
      <c r="G173" s="62">
        <v>917084049.27999997</v>
      </c>
      <c r="H173" s="60"/>
    </row>
    <row r="174" spans="1:8" s="67" customFormat="1" ht="19.7" customHeight="1" x14ac:dyDescent="0.2">
      <c r="A174" s="7">
        <v>2022</v>
      </c>
      <c r="B174" s="8">
        <v>3</v>
      </c>
      <c r="C174" s="65" t="s">
        <v>11</v>
      </c>
      <c r="D174" s="7">
        <v>202205</v>
      </c>
      <c r="E174" s="62">
        <v>926226801.01000094</v>
      </c>
      <c r="F174" s="62">
        <v>914069727.74000001</v>
      </c>
      <c r="G174" s="62">
        <v>988319476.65999997</v>
      </c>
      <c r="H174" s="60"/>
    </row>
    <row r="175" spans="1:8" s="67" customFormat="1" ht="19.7" customHeight="1" x14ac:dyDescent="0.2">
      <c r="A175" s="7">
        <v>2022</v>
      </c>
      <c r="B175" s="8">
        <v>3</v>
      </c>
      <c r="C175" s="65" t="s">
        <v>11</v>
      </c>
      <c r="D175" s="7">
        <v>202206</v>
      </c>
      <c r="E175" s="62">
        <v>482799031.63999897</v>
      </c>
      <c r="F175" s="62">
        <v>1131730361.9400001</v>
      </c>
      <c r="G175" s="62">
        <v>1029962416.0700001</v>
      </c>
      <c r="H175" s="60"/>
    </row>
    <row r="176" spans="1:8" s="67" customFormat="1" ht="19.7" customHeight="1" x14ac:dyDescent="0.2">
      <c r="A176" s="7">
        <v>2022</v>
      </c>
      <c r="B176" s="8">
        <v>3</v>
      </c>
      <c r="C176" s="65" t="s">
        <v>11</v>
      </c>
      <c r="D176" s="7">
        <v>202207</v>
      </c>
      <c r="E176" s="62">
        <v>390225379.95999998</v>
      </c>
      <c r="F176" s="62">
        <v>813484680.90999997</v>
      </c>
      <c r="G176" s="62">
        <v>853911192.5</v>
      </c>
      <c r="H176" s="60"/>
    </row>
    <row r="177" spans="1:8" s="67" customFormat="1" ht="19.7" customHeight="1" x14ac:dyDescent="0.2">
      <c r="A177" s="7">
        <v>2022</v>
      </c>
      <c r="B177" s="8">
        <v>3</v>
      </c>
      <c r="C177" s="65" t="s">
        <v>11</v>
      </c>
      <c r="D177" s="7">
        <v>202208</v>
      </c>
      <c r="E177" s="62">
        <v>617022972.84000003</v>
      </c>
      <c r="F177" s="62">
        <v>1201495776.0599999</v>
      </c>
      <c r="G177" s="62">
        <v>1260972576.6800001</v>
      </c>
      <c r="H177" s="60"/>
    </row>
    <row r="178" spans="1:8" s="67" customFormat="1" ht="19.7" customHeight="1" x14ac:dyDescent="0.2">
      <c r="A178" s="7">
        <v>2022</v>
      </c>
      <c r="B178" s="8">
        <v>3</v>
      </c>
      <c r="C178" s="65" t="s">
        <v>11</v>
      </c>
      <c r="D178" s="7">
        <v>202209</v>
      </c>
      <c r="E178" s="62">
        <v>234272743.21000001</v>
      </c>
      <c r="F178" s="62">
        <v>1030730118.35</v>
      </c>
      <c r="G178" s="62">
        <v>925834273.76999998</v>
      </c>
      <c r="H178" s="60"/>
    </row>
    <row r="179" spans="1:8" s="67" customFormat="1" ht="19.7" customHeight="1" x14ac:dyDescent="0.2">
      <c r="A179" s="7">
        <v>2022</v>
      </c>
      <c r="B179" s="8">
        <v>3</v>
      </c>
      <c r="C179" s="65" t="s">
        <v>11</v>
      </c>
      <c r="D179" s="7">
        <v>202210</v>
      </c>
      <c r="E179" s="62">
        <v>621574167.51999998</v>
      </c>
      <c r="F179" s="62">
        <v>702530381.22000003</v>
      </c>
      <c r="G179" s="62">
        <v>823860592.44000006</v>
      </c>
      <c r="H179" s="60"/>
    </row>
    <row r="180" spans="1:8" s="67" customFormat="1" ht="19.7" customHeight="1" x14ac:dyDescent="0.2">
      <c r="A180" s="7">
        <v>2022</v>
      </c>
      <c r="B180" s="8">
        <v>3</v>
      </c>
      <c r="C180" s="65" t="s">
        <v>11</v>
      </c>
      <c r="D180" s="7">
        <v>202211</v>
      </c>
      <c r="E180" s="62">
        <v>327198163.26999998</v>
      </c>
      <c r="F180" s="62">
        <v>1118109670.9400001</v>
      </c>
      <c r="G180" s="62">
        <v>983384223.45000005</v>
      </c>
      <c r="H180" s="60"/>
    </row>
    <row r="181" spans="1:8" s="67" customFormat="1" ht="19.7" customHeight="1" x14ac:dyDescent="0.2">
      <c r="A181" s="7">
        <v>2022</v>
      </c>
      <c r="B181" s="8">
        <v>3</v>
      </c>
      <c r="C181" s="65" t="s">
        <v>11</v>
      </c>
      <c r="D181" s="7">
        <v>202212</v>
      </c>
      <c r="E181" s="62">
        <v>22832866.440000899</v>
      </c>
      <c r="F181" s="62">
        <v>1309133264.55</v>
      </c>
      <c r="G181" s="62">
        <v>1470135255.9000001</v>
      </c>
      <c r="H181" s="60"/>
    </row>
    <row r="182" spans="1:8" s="67" customFormat="1" ht="19.7" customHeight="1" x14ac:dyDescent="0.2">
      <c r="A182" s="7">
        <v>2022</v>
      </c>
      <c r="B182" s="8">
        <v>4</v>
      </c>
      <c r="C182" s="65" t="s">
        <v>12</v>
      </c>
      <c r="D182" s="7">
        <v>202201</v>
      </c>
      <c r="E182" s="62">
        <v>147824209.13</v>
      </c>
      <c r="F182" s="62">
        <v>6675396.96</v>
      </c>
      <c r="G182" s="62">
        <v>4385133.42</v>
      </c>
      <c r="H182" s="60"/>
    </row>
    <row r="183" spans="1:8" s="67" customFormat="1" ht="19.7" customHeight="1" x14ac:dyDescent="0.2">
      <c r="A183" s="7">
        <v>2022</v>
      </c>
      <c r="B183" s="8">
        <v>4</v>
      </c>
      <c r="C183" s="65" t="s">
        <v>12</v>
      </c>
      <c r="D183" s="7">
        <v>202202</v>
      </c>
      <c r="E183" s="62">
        <v>210968303.06999999</v>
      </c>
      <c r="F183" s="62">
        <v>47873581.57</v>
      </c>
      <c r="G183" s="62">
        <v>40446617.359999999</v>
      </c>
      <c r="H183" s="60"/>
    </row>
    <row r="184" spans="1:8" s="67" customFormat="1" ht="19.7" customHeight="1" x14ac:dyDescent="0.2">
      <c r="A184" s="7">
        <v>2022</v>
      </c>
      <c r="B184" s="8">
        <v>4</v>
      </c>
      <c r="C184" s="65" t="s">
        <v>12</v>
      </c>
      <c r="D184" s="7">
        <v>202203</v>
      </c>
      <c r="E184" s="62">
        <v>445594934.37</v>
      </c>
      <c r="F184" s="62">
        <v>59933886.460000001</v>
      </c>
      <c r="G184" s="62">
        <v>37179271.060000002</v>
      </c>
      <c r="H184" s="60"/>
    </row>
    <row r="185" spans="1:8" s="67" customFormat="1" ht="19.7" customHeight="1" x14ac:dyDescent="0.2">
      <c r="A185" s="7">
        <v>2022</v>
      </c>
      <c r="B185" s="8">
        <v>4</v>
      </c>
      <c r="C185" s="65" t="s">
        <v>12</v>
      </c>
      <c r="D185" s="7">
        <v>202204</v>
      </c>
      <c r="E185" s="62">
        <v>320277169.25999999</v>
      </c>
      <c r="F185" s="62">
        <v>67851088.519999996</v>
      </c>
      <c r="G185" s="62">
        <v>59040746.039999999</v>
      </c>
      <c r="H185" s="60"/>
    </row>
    <row r="186" spans="1:8" s="67" customFormat="1" ht="19.7" customHeight="1" x14ac:dyDescent="0.2">
      <c r="A186" s="7">
        <v>2022</v>
      </c>
      <c r="B186" s="8">
        <v>4</v>
      </c>
      <c r="C186" s="65" t="s">
        <v>12</v>
      </c>
      <c r="D186" s="7">
        <v>202205</v>
      </c>
      <c r="E186" s="62">
        <v>427006194.97000003</v>
      </c>
      <c r="F186" s="62">
        <v>110796674.29000001</v>
      </c>
      <c r="G186" s="62">
        <v>101134458.13</v>
      </c>
      <c r="H186" s="60"/>
    </row>
    <row r="187" spans="1:8" s="67" customFormat="1" ht="19.7" customHeight="1" x14ac:dyDescent="0.2">
      <c r="A187" s="7">
        <v>2022</v>
      </c>
      <c r="B187" s="8">
        <v>4</v>
      </c>
      <c r="C187" s="65" t="s">
        <v>12</v>
      </c>
      <c r="D187" s="7">
        <v>202206</v>
      </c>
      <c r="E187" s="62">
        <v>166350172.37</v>
      </c>
      <c r="F187" s="62">
        <v>255510232.80000001</v>
      </c>
      <c r="G187" s="62">
        <v>236927624.59</v>
      </c>
      <c r="H187" s="60"/>
    </row>
    <row r="188" spans="1:8" s="67" customFormat="1" ht="19.7" customHeight="1" x14ac:dyDescent="0.2">
      <c r="A188" s="7">
        <v>2022</v>
      </c>
      <c r="B188" s="8">
        <v>4</v>
      </c>
      <c r="C188" s="65" t="s">
        <v>12</v>
      </c>
      <c r="D188" s="7">
        <v>202207</v>
      </c>
      <c r="E188" s="62">
        <v>208920461.18000001</v>
      </c>
      <c r="F188" s="62">
        <v>95105958.609999999</v>
      </c>
      <c r="G188" s="62">
        <v>123820726.97</v>
      </c>
      <c r="H188" s="60"/>
    </row>
    <row r="189" spans="1:8" s="67" customFormat="1" ht="19.7" customHeight="1" x14ac:dyDescent="0.2">
      <c r="A189" s="7">
        <v>2022</v>
      </c>
      <c r="B189" s="8">
        <v>4</v>
      </c>
      <c r="C189" s="65" t="s">
        <v>12</v>
      </c>
      <c r="D189" s="7">
        <v>202208</v>
      </c>
      <c r="E189" s="62">
        <v>77741585.559999898</v>
      </c>
      <c r="F189" s="62">
        <v>170060770.41</v>
      </c>
      <c r="G189" s="62">
        <v>162454761.97999999</v>
      </c>
      <c r="H189" s="60"/>
    </row>
    <row r="190" spans="1:8" s="67" customFormat="1" ht="19.7" customHeight="1" x14ac:dyDescent="0.2">
      <c r="A190" s="7">
        <v>2022</v>
      </c>
      <c r="B190" s="8">
        <v>4</v>
      </c>
      <c r="C190" s="65" t="s">
        <v>12</v>
      </c>
      <c r="D190" s="7">
        <v>202209</v>
      </c>
      <c r="E190" s="62">
        <v>72780780.019999996</v>
      </c>
      <c r="F190" s="62">
        <v>170998277.96000001</v>
      </c>
      <c r="G190" s="62">
        <v>168212499.81999999</v>
      </c>
      <c r="H190" s="60"/>
    </row>
    <row r="191" spans="1:8" s="67" customFormat="1" ht="19.7" customHeight="1" x14ac:dyDescent="0.2">
      <c r="A191" s="7">
        <v>2022</v>
      </c>
      <c r="B191" s="8">
        <v>4</v>
      </c>
      <c r="C191" s="65" t="s">
        <v>12</v>
      </c>
      <c r="D191" s="7">
        <v>202210</v>
      </c>
      <c r="E191" s="62">
        <v>136116992.97</v>
      </c>
      <c r="F191" s="62">
        <v>155591677.06</v>
      </c>
      <c r="G191" s="62">
        <v>127659644.92</v>
      </c>
      <c r="H191" s="60"/>
    </row>
    <row r="192" spans="1:8" s="67" customFormat="1" ht="19.7" customHeight="1" x14ac:dyDescent="0.2">
      <c r="A192" s="7">
        <v>2022</v>
      </c>
      <c r="B192" s="8">
        <v>4</v>
      </c>
      <c r="C192" s="65" t="s">
        <v>12</v>
      </c>
      <c r="D192" s="7">
        <v>202211</v>
      </c>
      <c r="E192" s="62">
        <v>-93249328.25</v>
      </c>
      <c r="F192" s="62">
        <v>212786990.44999999</v>
      </c>
      <c r="G192" s="62">
        <v>175756002.59999999</v>
      </c>
      <c r="H192" s="60"/>
    </row>
    <row r="193" spans="1:8" s="67" customFormat="1" ht="19.7" customHeight="1" x14ac:dyDescent="0.2">
      <c r="A193" s="7">
        <v>2022</v>
      </c>
      <c r="B193" s="8">
        <v>4</v>
      </c>
      <c r="C193" s="65" t="s">
        <v>12</v>
      </c>
      <c r="D193" s="7">
        <v>202212</v>
      </c>
      <c r="E193" s="62">
        <v>488426975.68000001</v>
      </c>
      <c r="F193" s="62">
        <v>322678000.18000001</v>
      </c>
      <c r="G193" s="62">
        <v>378796078.44999999</v>
      </c>
      <c r="H193" s="60"/>
    </row>
    <row r="194" spans="1:8" s="67" customFormat="1" ht="19.7" customHeight="1" x14ac:dyDescent="0.2">
      <c r="A194" s="7">
        <v>2022</v>
      </c>
      <c r="B194" s="8">
        <v>5</v>
      </c>
      <c r="C194" s="65" t="s">
        <v>13</v>
      </c>
      <c r="D194" s="7">
        <v>202201</v>
      </c>
      <c r="E194" s="62">
        <v>1558541.04</v>
      </c>
      <c r="F194" s="62">
        <v>1558541.04</v>
      </c>
      <c r="G194" s="62">
        <v>1558541.04</v>
      </c>
      <c r="H194" s="60"/>
    </row>
    <row r="195" spans="1:8" s="67" customFormat="1" ht="19.7" customHeight="1" x14ac:dyDescent="0.2">
      <c r="A195" s="7">
        <v>2022</v>
      </c>
      <c r="B195" s="8">
        <v>5</v>
      </c>
      <c r="C195" s="65" t="s">
        <v>13</v>
      </c>
      <c r="D195" s="7">
        <v>202202</v>
      </c>
      <c r="E195" s="62">
        <v>1564822.98</v>
      </c>
      <c r="F195" s="62">
        <v>1564822.98</v>
      </c>
      <c r="G195" s="62">
        <v>1564822.98</v>
      </c>
      <c r="H195" s="60"/>
    </row>
    <row r="196" spans="1:8" s="67" customFormat="1" ht="19.7" customHeight="1" x14ac:dyDescent="0.2">
      <c r="A196" s="7">
        <v>2022</v>
      </c>
      <c r="B196" s="8">
        <v>5</v>
      </c>
      <c r="C196" s="65" t="s">
        <v>13</v>
      </c>
      <c r="D196" s="7">
        <v>202203</v>
      </c>
      <c r="E196" s="62">
        <v>1571363.1</v>
      </c>
      <c r="F196" s="62">
        <v>1571363.1</v>
      </c>
      <c r="G196" s="62">
        <v>1571363.1</v>
      </c>
      <c r="H196" s="60"/>
    </row>
    <row r="197" spans="1:8" s="67" customFormat="1" ht="19.7" customHeight="1" x14ac:dyDescent="0.2">
      <c r="A197" s="7">
        <v>2022</v>
      </c>
      <c r="B197" s="8">
        <v>5</v>
      </c>
      <c r="C197" s="65" t="s">
        <v>13</v>
      </c>
      <c r="D197" s="7">
        <v>202204</v>
      </c>
      <c r="E197" s="62">
        <v>3253969.51</v>
      </c>
      <c r="F197" s="62">
        <v>2993969.51</v>
      </c>
      <c r="G197" s="62">
        <v>2614732.5099999998</v>
      </c>
      <c r="H197" s="60"/>
    </row>
    <row r="198" spans="1:8" s="67" customFormat="1" ht="19.7" customHeight="1" x14ac:dyDescent="0.2">
      <c r="A198" s="7">
        <v>2022</v>
      </c>
      <c r="B198" s="8">
        <v>5</v>
      </c>
      <c r="C198" s="65" t="s">
        <v>13</v>
      </c>
      <c r="D198" s="7">
        <v>202205</v>
      </c>
      <c r="E198" s="62">
        <v>5688663.7599999998</v>
      </c>
      <c r="F198" s="62">
        <v>5948663.7599999998</v>
      </c>
      <c r="G198" s="62">
        <v>1979900.76</v>
      </c>
      <c r="H198" s="60"/>
    </row>
    <row r="199" spans="1:8" s="67" customFormat="1" ht="19.7" customHeight="1" x14ac:dyDescent="0.2">
      <c r="A199" s="7">
        <v>2022</v>
      </c>
      <c r="B199" s="8">
        <v>5</v>
      </c>
      <c r="C199" s="65" t="s">
        <v>13</v>
      </c>
      <c r="D199" s="7">
        <v>202206</v>
      </c>
      <c r="E199" s="62">
        <v>1453388.58</v>
      </c>
      <c r="F199" s="62">
        <v>1453388.58</v>
      </c>
      <c r="G199" s="62">
        <v>1645388.58</v>
      </c>
      <c r="H199" s="60"/>
    </row>
    <row r="200" spans="1:8" s="67" customFormat="1" ht="19.7" customHeight="1" x14ac:dyDescent="0.2">
      <c r="A200" s="7">
        <v>2022</v>
      </c>
      <c r="B200" s="8">
        <v>5</v>
      </c>
      <c r="C200" s="65" t="s">
        <v>13</v>
      </c>
      <c r="D200" s="7">
        <v>202207</v>
      </c>
      <c r="E200" s="62">
        <v>3561819.62</v>
      </c>
      <c r="F200" s="62">
        <v>3561819.62</v>
      </c>
      <c r="G200" s="62">
        <v>5757171.5300000003</v>
      </c>
      <c r="H200" s="60"/>
    </row>
    <row r="201" spans="1:8" s="67" customFormat="1" ht="19.7" customHeight="1" x14ac:dyDescent="0.2">
      <c r="A201" s="7">
        <v>2022</v>
      </c>
      <c r="B201" s="8">
        <v>5</v>
      </c>
      <c r="C201" s="65" t="s">
        <v>13</v>
      </c>
      <c r="D201" s="7">
        <v>202208</v>
      </c>
      <c r="E201" s="62">
        <v>1584719.81</v>
      </c>
      <c r="F201" s="62">
        <v>1584719.81</v>
      </c>
      <c r="G201" s="62">
        <v>1528999.58</v>
      </c>
      <c r="H201" s="60"/>
    </row>
    <row r="202" spans="1:8" s="67" customFormat="1" ht="19.7" customHeight="1" x14ac:dyDescent="0.2">
      <c r="A202" s="7">
        <v>2022</v>
      </c>
      <c r="B202" s="8">
        <v>5</v>
      </c>
      <c r="C202" s="65" t="s">
        <v>13</v>
      </c>
      <c r="D202" s="7">
        <v>202209</v>
      </c>
      <c r="E202" s="62">
        <v>-480604.82</v>
      </c>
      <c r="F202" s="62">
        <v>-480604.82</v>
      </c>
      <c r="G202" s="62">
        <v>1535763.5</v>
      </c>
      <c r="H202" s="60"/>
    </row>
    <row r="203" spans="1:8" s="67" customFormat="1" ht="19.7" customHeight="1" x14ac:dyDescent="0.2">
      <c r="A203" s="7">
        <v>2022</v>
      </c>
      <c r="B203" s="8">
        <v>5</v>
      </c>
      <c r="C203" s="65" t="s">
        <v>13</v>
      </c>
      <c r="D203" s="7">
        <v>202210</v>
      </c>
      <c r="E203" s="62">
        <v>1795345.13</v>
      </c>
      <c r="F203" s="62">
        <v>1795345.13</v>
      </c>
      <c r="G203" s="62">
        <v>1795345.13</v>
      </c>
      <c r="H203" s="60"/>
    </row>
    <row r="204" spans="1:8" s="67" customFormat="1" ht="19.7" customHeight="1" x14ac:dyDescent="0.2">
      <c r="A204" s="7">
        <v>2022</v>
      </c>
      <c r="B204" s="8">
        <v>5</v>
      </c>
      <c r="C204" s="65" t="s">
        <v>13</v>
      </c>
      <c r="D204" s="7">
        <v>202211</v>
      </c>
      <c r="E204" s="62">
        <v>1508991.38</v>
      </c>
      <c r="F204" s="62">
        <v>1508991.38</v>
      </c>
      <c r="G204" s="62">
        <v>1508991.38</v>
      </c>
      <c r="H204" s="60"/>
    </row>
    <row r="205" spans="1:8" s="67" customFormat="1" ht="19.7" customHeight="1" x14ac:dyDescent="0.2">
      <c r="A205" s="7">
        <v>2022</v>
      </c>
      <c r="B205" s="8">
        <v>5</v>
      </c>
      <c r="C205" s="65" t="s">
        <v>13</v>
      </c>
      <c r="D205" s="7">
        <v>202212</v>
      </c>
      <c r="E205" s="62">
        <v>2254494.12</v>
      </c>
      <c r="F205" s="62">
        <v>2254494.12</v>
      </c>
      <c r="G205" s="62">
        <v>2254494.12</v>
      </c>
      <c r="H205" s="60"/>
    </row>
    <row r="206" spans="1:8" s="67" customFormat="1" ht="19.7" customHeight="1" x14ac:dyDescent="0.2">
      <c r="A206" s="7">
        <v>2022</v>
      </c>
      <c r="B206" s="8">
        <v>6</v>
      </c>
      <c r="C206" s="65" t="s">
        <v>14</v>
      </c>
      <c r="D206" s="7">
        <v>202201</v>
      </c>
      <c r="E206" s="62">
        <v>60130400</v>
      </c>
      <c r="F206" s="62">
        <v>4644523.96</v>
      </c>
      <c r="G206" s="62">
        <v>4644523.96</v>
      </c>
      <c r="H206" s="60"/>
    </row>
    <row r="207" spans="1:8" s="67" customFormat="1" ht="19.7" customHeight="1" x14ac:dyDescent="0.2">
      <c r="A207" s="7">
        <v>2022</v>
      </c>
      <c r="B207" s="8">
        <v>6</v>
      </c>
      <c r="C207" s="65" t="s">
        <v>14</v>
      </c>
      <c r="D207" s="7">
        <v>202202</v>
      </c>
      <c r="E207" s="62">
        <v>81825500</v>
      </c>
      <c r="F207" s="62">
        <v>4646484.7</v>
      </c>
      <c r="G207" s="62">
        <v>4646484.7</v>
      </c>
      <c r="H207" s="60"/>
    </row>
    <row r="208" spans="1:8" s="67" customFormat="1" ht="19.7" customHeight="1" x14ac:dyDescent="0.2">
      <c r="A208" s="7">
        <v>2022</v>
      </c>
      <c r="B208" s="8">
        <v>6</v>
      </c>
      <c r="C208" s="65" t="s">
        <v>14</v>
      </c>
      <c r="D208" s="7">
        <v>202203</v>
      </c>
      <c r="E208" s="62"/>
      <c r="F208" s="62">
        <v>20104459.829999998</v>
      </c>
      <c r="G208" s="62">
        <v>20104459.829999998</v>
      </c>
      <c r="H208" s="60"/>
    </row>
    <row r="209" spans="1:8" s="67" customFormat="1" ht="19.7" customHeight="1" x14ac:dyDescent="0.2">
      <c r="A209" s="7">
        <v>2022</v>
      </c>
      <c r="B209" s="8">
        <v>6</v>
      </c>
      <c r="C209" s="65" t="s">
        <v>14</v>
      </c>
      <c r="D209" s="7">
        <v>202204</v>
      </c>
      <c r="E209" s="62"/>
      <c r="F209" s="62">
        <v>6374830.0800000001</v>
      </c>
      <c r="G209" s="62">
        <v>6374830.0800000001</v>
      </c>
      <c r="H209" s="60"/>
    </row>
    <row r="210" spans="1:8" s="67" customFormat="1" ht="19.7" customHeight="1" x14ac:dyDescent="0.2">
      <c r="A210" s="7">
        <v>2022</v>
      </c>
      <c r="B210" s="8">
        <v>6</v>
      </c>
      <c r="C210" s="65" t="s">
        <v>14</v>
      </c>
      <c r="D210" s="7">
        <v>202205</v>
      </c>
      <c r="E210" s="62"/>
      <c r="F210" s="62">
        <v>12738091.210000001</v>
      </c>
      <c r="G210" s="62">
        <v>12738091.210000001</v>
      </c>
      <c r="H210" s="60"/>
    </row>
    <row r="211" spans="1:8" s="67" customFormat="1" ht="19.7" customHeight="1" x14ac:dyDescent="0.2">
      <c r="A211" s="7">
        <v>2022</v>
      </c>
      <c r="B211" s="8">
        <v>6</v>
      </c>
      <c r="C211" s="65" t="s">
        <v>14</v>
      </c>
      <c r="D211" s="7">
        <v>202206</v>
      </c>
      <c r="E211" s="62"/>
      <c r="F211" s="62">
        <v>12970984.939999999</v>
      </c>
      <c r="G211" s="62">
        <v>12970984.939999999</v>
      </c>
      <c r="H211" s="60"/>
    </row>
    <row r="212" spans="1:8" s="67" customFormat="1" ht="19.7" customHeight="1" x14ac:dyDescent="0.2">
      <c r="A212" s="7">
        <v>2022</v>
      </c>
      <c r="B212" s="8">
        <v>6</v>
      </c>
      <c r="C212" s="65" t="s">
        <v>14</v>
      </c>
      <c r="D212" s="7">
        <v>202207</v>
      </c>
      <c r="E212" s="62"/>
      <c r="F212" s="62">
        <v>13262902.51</v>
      </c>
      <c r="G212" s="62">
        <v>13262902.51</v>
      </c>
      <c r="H212" s="60"/>
    </row>
    <row r="213" spans="1:8" s="67" customFormat="1" ht="19.7" customHeight="1" x14ac:dyDescent="0.2">
      <c r="A213" s="7">
        <v>2022</v>
      </c>
      <c r="B213" s="8">
        <v>6</v>
      </c>
      <c r="C213" s="65" t="s">
        <v>14</v>
      </c>
      <c r="D213" s="7">
        <v>202208</v>
      </c>
      <c r="E213" s="62"/>
      <c r="F213" s="62">
        <v>13546204.24</v>
      </c>
      <c r="G213" s="62">
        <v>13546204.24</v>
      </c>
      <c r="H213" s="60"/>
    </row>
    <row r="214" spans="1:8" s="67" customFormat="1" ht="19.7" customHeight="1" x14ac:dyDescent="0.2">
      <c r="A214" s="7">
        <v>2022</v>
      </c>
      <c r="B214" s="8">
        <v>6</v>
      </c>
      <c r="C214" s="65" t="s">
        <v>14</v>
      </c>
      <c r="D214" s="7">
        <v>202209</v>
      </c>
      <c r="E214" s="62"/>
      <c r="F214" s="62">
        <v>14244534.380000001</v>
      </c>
      <c r="G214" s="62">
        <v>14244534.380000001</v>
      </c>
      <c r="H214" s="60"/>
    </row>
    <row r="215" spans="1:8" s="67" customFormat="1" ht="19.7" customHeight="1" x14ac:dyDescent="0.2">
      <c r="A215" s="7">
        <v>2022</v>
      </c>
      <c r="B215" s="8">
        <v>6</v>
      </c>
      <c r="C215" s="65" t="s">
        <v>14</v>
      </c>
      <c r="D215" s="7">
        <v>202210</v>
      </c>
      <c r="E215" s="62">
        <v>2449537220.1599998</v>
      </c>
      <c r="F215" s="62">
        <v>2463638781.4400001</v>
      </c>
      <c r="G215" s="62">
        <v>2463638781.4400001</v>
      </c>
      <c r="H215" s="60"/>
    </row>
    <row r="216" spans="1:8" s="67" customFormat="1" ht="19.7" customHeight="1" x14ac:dyDescent="0.2">
      <c r="A216" s="7">
        <v>2022</v>
      </c>
      <c r="B216" s="8">
        <v>6</v>
      </c>
      <c r="C216" s="65" t="s">
        <v>14</v>
      </c>
      <c r="D216" s="7">
        <v>202211</v>
      </c>
      <c r="E216" s="62">
        <v>7507000</v>
      </c>
      <c r="F216" s="62">
        <v>14762344.68</v>
      </c>
      <c r="G216" s="62">
        <v>14762344.68</v>
      </c>
      <c r="H216" s="60"/>
    </row>
    <row r="217" spans="1:8" s="67" customFormat="1" ht="19.7" customHeight="1" x14ac:dyDescent="0.2">
      <c r="A217" s="7">
        <v>2022</v>
      </c>
      <c r="B217" s="8">
        <v>6</v>
      </c>
      <c r="C217" s="65" t="s">
        <v>14</v>
      </c>
      <c r="D217" s="7">
        <v>202212</v>
      </c>
      <c r="E217" s="62">
        <v>-1149446.7899994899</v>
      </c>
      <c r="F217" s="62">
        <v>16916531.400000099</v>
      </c>
      <c r="G217" s="62">
        <v>16916531.400000099</v>
      </c>
      <c r="H217" s="60"/>
    </row>
    <row r="218" spans="1:8" s="67" customFormat="1" ht="19.7" customHeight="1" x14ac:dyDescent="0.2">
      <c r="A218" s="7">
        <v>2023</v>
      </c>
      <c r="B218" s="8">
        <v>1</v>
      </c>
      <c r="C218" s="65" t="s">
        <v>9</v>
      </c>
      <c r="D218" s="7">
        <v>202301</v>
      </c>
      <c r="E218" s="62">
        <v>3818257757.4699998</v>
      </c>
      <c r="F218" s="62">
        <v>1790523350.2</v>
      </c>
      <c r="G218" s="62">
        <v>1733858391.8900001</v>
      </c>
      <c r="H218" s="60"/>
    </row>
    <row r="219" spans="1:8" s="67" customFormat="1" ht="19.7" customHeight="1" x14ac:dyDescent="0.2">
      <c r="A219" s="7">
        <v>2023</v>
      </c>
      <c r="B219" s="8">
        <v>1</v>
      </c>
      <c r="C219" s="65" t="s">
        <v>9</v>
      </c>
      <c r="D219" s="7">
        <v>202302</v>
      </c>
      <c r="E219" s="62">
        <v>11865544335.77</v>
      </c>
      <c r="F219" s="62">
        <v>1731147450.1800001</v>
      </c>
      <c r="G219" s="62">
        <v>1735658274.49</v>
      </c>
      <c r="H219" s="60"/>
    </row>
    <row r="220" spans="1:8" s="67" customFormat="1" ht="19.7" customHeight="1" x14ac:dyDescent="0.2">
      <c r="A220" s="7">
        <v>2023</v>
      </c>
      <c r="B220" s="8">
        <v>1</v>
      </c>
      <c r="C220" s="65" t="s">
        <v>9</v>
      </c>
      <c r="D220" s="7">
        <v>202303</v>
      </c>
      <c r="E220" s="62">
        <v>634494221.15999997</v>
      </c>
      <c r="F220" s="62">
        <v>1758202549.05</v>
      </c>
      <c r="G220" s="62">
        <v>1758028935.28</v>
      </c>
      <c r="H220" s="60"/>
    </row>
    <row r="221" spans="1:8" s="67" customFormat="1" ht="19.7" customHeight="1" x14ac:dyDescent="0.2">
      <c r="A221" s="7">
        <v>2023</v>
      </c>
      <c r="B221" s="8">
        <v>1</v>
      </c>
      <c r="C221" s="65" t="s">
        <v>9</v>
      </c>
      <c r="D221" s="7">
        <v>202304</v>
      </c>
      <c r="E221" s="62">
        <v>686978429.66999996</v>
      </c>
      <c r="F221" s="62">
        <v>1830663107.77</v>
      </c>
      <c r="G221" s="62">
        <v>1823813168.72</v>
      </c>
      <c r="H221" s="60"/>
    </row>
    <row r="222" spans="1:8" s="67" customFormat="1" ht="19.7" customHeight="1" x14ac:dyDescent="0.2">
      <c r="A222" s="7">
        <v>2023</v>
      </c>
      <c r="B222" s="8">
        <v>1</v>
      </c>
      <c r="C222" s="65" t="s">
        <v>9</v>
      </c>
      <c r="D222" s="7">
        <v>202305</v>
      </c>
      <c r="E222" s="62">
        <v>695627047.21000004</v>
      </c>
      <c r="F222" s="62">
        <v>1840255468.98</v>
      </c>
      <c r="G222" s="62">
        <v>1837189125.55</v>
      </c>
      <c r="H222" s="60"/>
    </row>
    <row r="223" spans="1:8" s="67" customFormat="1" ht="19.7" customHeight="1" x14ac:dyDescent="0.2">
      <c r="A223" s="7">
        <v>2023</v>
      </c>
      <c r="B223" s="8">
        <v>1</v>
      </c>
      <c r="C223" s="65" t="s">
        <v>9</v>
      </c>
      <c r="D223" s="7">
        <v>202306</v>
      </c>
      <c r="E223" s="62">
        <v>753011145.24000001</v>
      </c>
      <c r="F223" s="62">
        <v>2011492922.75</v>
      </c>
      <c r="G223" s="62">
        <v>2009623628.5999999</v>
      </c>
      <c r="H223" s="60"/>
    </row>
    <row r="224" spans="1:8" s="67" customFormat="1" ht="19.7" customHeight="1" x14ac:dyDescent="0.2">
      <c r="A224" s="7">
        <v>2023</v>
      </c>
      <c r="B224" s="8">
        <v>1</v>
      </c>
      <c r="C224" s="65" t="s">
        <v>9</v>
      </c>
      <c r="D224" s="7">
        <v>202307</v>
      </c>
      <c r="E224" s="62">
        <v>653492755.85000098</v>
      </c>
      <c r="F224" s="62">
        <v>1871404771.1500001</v>
      </c>
      <c r="G224" s="62">
        <v>1856822103.0999999</v>
      </c>
      <c r="H224" s="60"/>
    </row>
    <row r="225" spans="1:8" s="67" customFormat="1" ht="19.7" customHeight="1" x14ac:dyDescent="0.2">
      <c r="A225" s="7">
        <v>2023</v>
      </c>
      <c r="B225" s="8">
        <v>1</v>
      </c>
      <c r="C225" s="65" t="s">
        <v>9</v>
      </c>
      <c r="D225" s="7">
        <v>202308</v>
      </c>
      <c r="E225" s="62">
        <v>716143482.00999999</v>
      </c>
      <c r="F225" s="62">
        <v>1945280334.7</v>
      </c>
      <c r="G225" s="62">
        <v>1824793934.24</v>
      </c>
      <c r="H225" s="60"/>
    </row>
    <row r="226" spans="1:8" s="67" customFormat="1" ht="19.7" customHeight="1" x14ac:dyDescent="0.2">
      <c r="A226" s="7">
        <v>2023</v>
      </c>
      <c r="B226" s="8">
        <v>1</v>
      </c>
      <c r="C226" s="65" t="s">
        <v>9</v>
      </c>
      <c r="D226" s="7">
        <v>202309</v>
      </c>
      <c r="E226" s="62">
        <v>535758030.75999999</v>
      </c>
      <c r="F226" s="62">
        <v>1738438886.78</v>
      </c>
      <c r="G226" s="62">
        <v>1871412854.24</v>
      </c>
      <c r="H226" s="60"/>
    </row>
    <row r="227" spans="1:8" s="67" customFormat="1" ht="19.7" customHeight="1" x14ac:dyDescent="0.2">
      <c r="A227" s="7">
        <v>2023</v>
      </c>
      <c r="B227" s="8">
        <v>1</v>
      </c>
      <c r="C227" s="65" t="s">
        <v>9</v>
      </c>
      <c r="D227" s="7">
        <v>202310</v>
      </c>
      <c r="E227" s="62">
        <v>812386268.82000005</v>
      </c>
      <c r="F227" s="62">
        <v>1871981317.8199999</v>
      </c>
      <c r="G227" s="62">
        <v>1836379627.3599999</v>
      </c>
      <c r="H227" s="60"/>
    </row>
    <row r="228" spans="1:8" s="67" customFormat="1" ht="19.7" customHeight="1" x14ac:dyDescent="0.2">
      <c r="A228" s="7">
        <v>2023</v>
      </c>
      <c r="B228" s="8">
        <v>1</v>
      </c>
      <c r="C228" s="65" t="s">
        <v>9</v>
      </c>
      <c r="D228" s="7">
        <v>202311</v>
      </c>
      <c r="E228" s="62">
        <v>721094895.36999905</v>
      </c>
      <c r="F228" s="62">
        <v>1934405079.8</v>
      </c>
      <c r="G228" s="62">
        <v>1952594573.55</v>
      </c>
      <c r="H228" s="60"/>
    </row>
    <row r="229" spans="1:8" s="67" customFormat="1" ht="19.7" customHeight="1" x14ac:dyDescent="0.2">
      <c r="A229" s="7">
        <v>2023</v>
      </c>
      <c r="B229" s="8">
        <v>1</v>
      </c>
      <c r="C229" s="65" t="s">
        <v>9</v>
      </c>
      <c r="D229" s="7">
        <v>202312</v>
      </c>
      <c r="E229" s="62">
        <v>1153749773.53</v>
      </c>
      <c r="F229" s="62">
        <v>2713915677.2800002</v>
      </c>
      <c r="G229" s="62">
        <v>2784618059.9899998</v>
      </c>
      <c r="H229" s="60"/>
    </row>
    <row r="230" spans="1:8" s="67" customFormat="1" ht="19.7" customHeight="1" x14ac:dyDescent="0.2">
      <c r="A230" s="7">
        <v>2023</v>
      </c>
      <c r="B230" s="8">
        <v>2</v>
      </c>
      <c r="C230" s="65" t="s">
        <v>10</v>
      </c>
      <c r="D230" s="7">
        <v>202301</v>
      </c>
      <c r="E230" s="62">
        <v>554959000</v>
      </c>
      <c r="F230" s="62">
        <v>28288371.739999998</v>
      </c>
      <c r="G230" s="62">
        <v>28288371.739999998</v>
      </c>
      <c r="H230" s="60"/>
    </row>
    <row r="231" spans="1:8" s="67" customFormat="1" ht="19.7" customHeight="1" x14ac:dyDescent="0.2">
      <c r="A231" s="7">
        <v>2023</v>
      </c>
      <c r="B231" s="8">
        <v>2</v>
      </c>
      <c r="C231" s="65" t="s">
        <v>10</v>
      </c>
      <c r="D231" s="7">
        <v>202302</v>
      </c>
      <c r="E231" s="62"/>
      <c r="F231" s="62">
        <v>35634428.850000001</v>
      </c>
      <c r="G231" s="62">
        <v>35634428.850000001</v>
      </c>
      <c r="H231" s="60"/>
    </row>
    <row r="232" spans="1:8" s="67" customFormat="1" ht="19.7" customHeight="1" x14ac:dyDescent="0.2">
      <c r="A232" s="7">
        <v>2023</v>
      </c>
      <c r="B232" s="8">
        <v>2</v>
      </c>
      <c r="C232" s="65" t="s">
        <v>10</v>
      </c>
      <c r="D232" s="7">
        <v>202303</v>
      </c>
      <c r="E232" s="62">
        <v>-246173561.75999999</v>
      </c>
      <c r="F232" s="62">
        <v>30591884.41</v>
      </c>
      <c r="G232" s="62">
        <v>30591884.41</v>
      </c>
      <c r="H232" s="60"/>
    </row>
    <row r="233" spans="1:8" s="67" customFormat="1" ht="19.7" customHeight="1" x14ac:dyDescent="0.2">
      <c r="A233" s="7">
        <v>2023</v>
      </c>
      <c r="B233" s="8">
        <v>2</v>
      </c>
      <c r="C233" s="65" t="s">
        <v>10</v>
      </c>
      <c r="D233" s="7">
        <v>202304</v>
      </c>
      <c r="E233" s="62">
        <v>30019916.760000002</v>
      </c>
      <c r="F233" s="62">
        <v>34620935.579999998</v>
      </c>
      <c r="G233" s="62">
        <v>34620935.579999998</v>
      </c>
      <c r="H233" s="60"/>
    </row>
    <row r="234" spans="1:8" s="67" customFormat="1" ht="19.7" customHeight="1" x14ac:dyDescent="0.2">
      <c r="A234" s="7">
        <v>2023</v>
      </c>
      <c r="B234" s="8">
        <v>2</v>
      </c>
      <c r="C234" s="65" t="s">
        <v>10</v>
      </c>
      <c r="D234" s="7">
        <v>202305</v>
      </c>
      <c r="E234" s="62">
        <v>47826998.369999997</v>
      </c>
      <c r="F234" s="62">
        <v>34918062</v>
      </c>
      <c r="G234" s="62">
        <v>34918062</v>
      </c>
      <c r="H234" s="60"/>
    </row>
    <row r="235" spans="1:8" s="67" customFormat="1" ht="19.7" customHeight="1" x14ac:dyDescent="0.2">
      <c r="A235" s="7">
        <v>2023</v>
      </c>
      <c r="B235" s="8">
        <v>2</v>
      </c>
      <c r="C235" s="65" t="s">
        <v>10</v>
      </c>
      <c r="D235" s="7">
        <v>202306</v>
      </c>
      <c r="E235" s="62">
        <v>25518210.210000001</v>
      </c>
      <c r="F235" s="62">
        <v>114426698.17</v>
      </c>
      <c r="G235" s="62">
        <v>114426698.17</v>
      </c>
      <c r="H235" s="60"/>
    </row>
    <row r="236" spans="1:8" s="67" customFormat="1" ht="19.7" customHeight="1" x14ac:dyDescent="0.2">
      <c r="A236" s="7">
        <v>2023</v>
      </c>
      <c r="B236" s="8">
        <v>2</v>
      </c>
      <c r="C236" s="65" t="s">
        <v>10</v>
      </c>
      <c r="D236" s="7">
        <v>202307</v>
      </c>
      <c r="E236" s="62">
        <v>33175081.960000001</v>
      </c>
      <c r="F236" s="62">
        <v>38283528.600000001</v>
      </c>
      <c r="G236" s="62">
        <v>38283528.600000001</v>
      </c>
      <c r="H236" s="60"/>
    </row>
    <row r="237" spans="1:8" s="67" customFormat="1" ht="19.7" customHeight="1" x14ac:dyDescent="0.2">
      <c r="A237" s="7">
        <v>2023</v>
      </c>
      <c r="B237" s="8">
        <v>2</v>
      </c>
      <c r="C237" s="65" t="s">
        <v>10</v>
      </c>
      <c r="D237" s="7">
        <v>202308</v>
      </c>
      <c r="E237" s="62">
        <v>-7602376.6799999997</v>
      </c>
      <c r="F237" s="62">
        <v>46118440.149999999</v>
      </c>
      <c r="G237" s="62">
        <v>46118440.149999999</v>
      </c>
      <c r="H237" s="60"/>
    </row>
    <row r="238" spans="1:8" s="67" customFormat="1" ht="19.7" customHeight="1" x14ac:dyDescent="0.2">
      <c r="A238" s="7">
        <v>2023</v>
      </c>
      <c r="B238" s="8">
        <v>2</v>
      </c>
      <c r="C238" s="65" t="s">
        <v>10</v>
      </c>
      <c r="D238" s="7">
        <v>202309</v>
      </c>
      <c r="E238" s="62">
        <v>34434367.380000003</v>
      </c>
      <c r="F238" s="62">
        <v>38939463.450000003</v>
      </c>
      <c r="G238" s="62">
        <v>38939463.450000003</v>
      </c>
      <c r="H238" s="60"/>
    </row>
    <row r="239" spans="1:8" s="67" customFormat="1" ht="19.7" customHeight="1" x14ac:dyDescent="0.2">
      <c r="A239" s="7">
        <v>2023</v>
      </c>
      <c r="B239" s="8">
        <v>2</v>
      </c>
      <c r="C239" s="65" t="s">
        <v>10</v>
      </c>
      <c r="D239" s="7">
        <v>202310</v>
      </c>
      <c r="E239" s="62">
        <v>34979949.469999999</v>
      </c>
      <c r="F239" s="62">
        <v>40832254.969999999</v>
      </c>
      <c r="G239" s="62">
        <v>40832254.969999999</v>
      </c>
      <c r="H239" s="60"/>
    </row>
    <row r="240" spans="1:8" s="67" customFormat="1" ht="19.7" customHeight="1" x14ac:dyDescent="0.2">
      <c r="A240" s="7">
        <v>2023</v>
      </c>
      <c r="B240" s="8">
        <v>2</v>
      </c>
      <c r="C240" s="65" t="s">
        <v>10</v>
      </c>
      <c r="D240" s="7">
        <v>202311</v>
      </c>
      <c r="E240" s="62">
        <v>35633619.210000001</v>
      </c>
      <c r="F240" s="62">
        <v>39875074.57</v>
      </c>
      <c r="G240" s="62">
        <v>39875074.57</v>
      </c>
      <c r="H240" s="60"/>
    </row>
    <row r="241" spans="1:8" s="67" customFormat="1" ht="19.7" customHeight="1" x14ac:dyDescent="0.2">
      <c r="A241" s="7">
        <v>2023</v>
      </c>
      <c r="B241" s="8">
        <v>2</v>
      </c>
      <c r="C241" s="65" t="s">
        <v>10</v>
      </c>
      <c r="D241" s="7">
        <v>202312</v>
      </c>
      <c r="E241" s="62">
        <v>45565908.93</v>
      </c>
      <c r="F241" s="62">
        <v>105703493.98999999</v>
      </c>
      <c r="G241" s="62">
        <v>105703493.98999999</v>
      </c>
      <c r="H241" s="60"/>
    </row>
    <row r="242" spans="1:8" s="67" customFormat="1" ht="19.7" customHeight="1" x14ac:dyDescent="0.2">
      <c r="A242" s="7">
        <v>2023</v>
      </c>
      <c r="B242" s="8">
        <v>3</v>
      </c>
      <c r="C242" s="65" t="s">
        <v>11</v>
      </c>
      <c r="D242" s="7">
        <v>202301</v>
      </c>
      <c r="E242" s="62">
        <v>5280264082.7999897</v>
      </c>
      <c r="F242" s="62">
        <v>995475281.49000001</v>
      </c>
      <c r="G242" s="62">
        <v>938511982.39999998</v>
      </c>
      <c r="H242" s="60"/>
    </row>
    <row r="243" spans="1:8" s="67" customFormat="1" ht="19.7" customHeight="1" x14ac:dyDescent="0.2">
      <c r="A243" s="7">
        <v>2023</v>
      </c>
      <c r="B243" s="8">
        <v>3</v>
      </c>
      <c r="C243" s="65" t="s">
        <v>11</v>
      </c>
      <c r="D243" s="7">
        <v>202302</v>
      </c>
      <c r="E243" s="62">
        <v>3724550909.6199999</v>
      </c>
      <c r="F243" s="62">
        <v>865175100.78999996</v>
      </c>
      <c r="G243" s="62">
        <v>752063274.80999994</v>
      </c>
      <c r="H243" s="60"/>
    </row>
    <row r="244" spans="1:8" s="67" customFormat="1" ht="19.7" customHeight="1" x14ac:dyDescent="0.2">
      <c r="A244" s="7">
        <v>2023</v>
      </c>
      <c r="B244" s="8">
        <v>3</v>
      </c>
      <c r="C244" s="65" t="s">
        <v>11</v>
      </c>
      <c r="D244" s="7">
        <v>202303</v>
      </c>
      <c r="E244" s="62">
        <v>1176109474.3699999</v>
      </c>
      <c r="F244" s="62">
        <v>1191731375.8099999</v>
      </c>
      <c r="G244" s="62">
        <v>1183316811.4000001</v>
      </c>
      <c r="H244" s="60"/>
    </row>
    <row r="245" spans="1:8" s="67" customFormat="1" ht="19.7" customHeight="1" x14ac:dyDescent="0.2">
      <c r="A245" s="7">
        <v>2023</v>
      </c>
      <c r="B245" s="8">
        <v>3</v>
      </c>
      <c r="C245" s="65" t="s">
        <v>11</v>
      </c>
      <c r="D245" s="7">
        <v>202304</v>
      </c>
      <c r="E245" s="62">
        <v>605468061.69000006</v>
      </c>
      <c r="F245" s="62">
        <v>984497801.52999997</v>
      </c>
      <c r="G245" s="62">
        <v>971413797.84000003</v>
      </c>
      <c r="H245" s="60"/>
    </row>
    <row r="246" spans="1:8" s="67" customFormat="1" ht="19.7" customHeight="1" x14ac:dyDescent="0.2">
      <c r="A246" s="7">
        <v>2023</v>
      </c>
      <c r="B246" s="8">
        <v>3</v>
      </c>
      <c r="C246" s="65" t="s">
        <v>11</v>
      </c>
      <c r="D246" s="7">
        <v>202305</v>
      </c>
      <c r="E246" s="62">
        <v>-862492492.20999801</v>
      </c>
      <c r="F246" s="62">
        <v>1091702496.04</v>
      </c>
      <c r="G246" s="62">
        <v>907208332.97000003</v>
      </c>
      <c r="H246" s="60"/>
    </row>
    <row r="247" spans="1:8" s="67" customFormat="1" ht="19.7" customHeight="1" x14ac:dyDescent="0.2">
      <c r="A247" s="7">
        <v>2023</v>
      </c>
      <c r="B247" s="8">
        <v>3</v>
      </c>
      <c r="C247" s="65" t="s">
        <v>11</v>
      </c>
      <c r="D247" s="7">
        <v>202306</v>
      </c>
      <c r="E247" s="62">
        <v>860427286.35000002</v>
      </c>
      <c r="F247" s="62">
        <v>906378627.77999997</v>
      </c>
      <c r="G247" s="62">
        <v>927440850.98000002</v>
      </c>
      <c r="H247" s="60"/>
    </row>
    <row r="248" spans="1:8" s="67" customFormat="1" ht="19.7" customHeight="1" x14ac:dyDescent="0.2">
      <c r="A248" s="7">
        <v>2023</v>
      </c>
      <c r="B248" s="8">
        <v>3</v>
      </c>
      <c r="C248" s="65" t="s">
        <v>11</v>
      </c>
      <c r="D248" s="7">
        <v>202307</v>
      </c>
      <c r="E248" s="62">
        <v>202982230.71000001</v>
      </c>
      <c r="F248" s="62">
        <v>875082876.92999995</v>
      </c>
      <c r="G248" s="62">
        <v>821717121.94000006</v>
      </c>
      <c r="H248" s="60"/>
    </row>
    <row r="249" spans="1:8" s="67" customFormat="1" ht="19.7" customHeight="1" x14ac:dyDescent="0.2">
      <c r="A249" s="7">
        <v>2023</v>
      </c>
      <c r="B249" s="8">
        <v>3</v>
      </c>
      <c r="C249" s="65" t="s">
        <v>11</v>
      </c>
      <c r="D249" s="7">
        <v>202308</v>
      </c>
      <c r="E249" s="62">
        <v>-15758285.1300001</v>
      </c>
      <c r="F249" s="62">
        <v>531777709.16000003</v>
      </c>
      <c r="G249" s="62">
        <v>611896455.12</v>
      </c>
      <c r="H249" s="60"/>
    </row>
    <row r="250" spans="1:8" s="67" customFormat="1" ht="19.7" customHeight="1" x14ac:dyDescent="0.2">
      <c r="A250" s="7">
        <v>2023</v>
      </c>
      <c r="B250" s="8">
        <v>3</v>
      </c>
      <c r="C250" s="65" t="s">
        <v>11</v>
      </c>
      <c r="D250" s="7">
        <v>202309</v>
      </c>
      <c r="E250" s="62">
        <v>684807171.48000097</v>
      </c>
      <c r="F250" s="62">
        <v>1087864528</v>
      </c>
      <c r="G250" s="62">
        <v>1078294318.0799999</v>
      </c>
      <c r="H250" s="60"/>
    </row>
    <row r="251" spans="1:8" s="67" customFormat="1" ht="19.7" customHeight="1" x14ac:dyDescent="0.2">
      <c r="A251" s="7">
        <v>2023</v>
      </c>
      <c r="B251" s="8">
        <v>3</v>
      </c>
      <c r="C251" s="65" t="s">
        <v>11</v>
      </c>
      <c r="D251" s="7">
        <v>202310</v>
      </c>
      <c r="E251" s="62">
        <v>193464272.97</v>
      </c>
      <c r="F251" s="62">
        <v>906633434.58000004</v>
      </c>
      <c r="G251" s="62">
        <v>958085704.53999996</v>
      </c>
      <c r="H251" s="60"/>
    </row>
    <row r="252" spans="1:8" s="67" customFormat="1" ht="19.7" customHeight="1" x14ac:dyDescent="0.2">
      <c r="A252" s="7">
        <v>2023</v>
      </c>
      <c r="B252" s="8">
        <v>3</v>
      </c>
      <c r="C252" s="65" t="s">
        <v>11</v>
      </c>
      <c r="D252" s="7">
        <v>202311</v>
      </c>
      <c r="E252" s="62">
        <v>87697533.050000399</v>
      </c>
      <c r="F252" s="62">
        <v>822506095.22000003</v>
      </c>
      <c r="G252" s="62">
        <v>1021503780.4</v>
      </c>
      <c r="H252" s="60"/>
    </row>
    <row r="253" spans="1:8" s="67" customFormat="1" ht="19.7" customHeight="1" x14ac:dyDescent="0.2">
      <c r="A253" s="7">
        <v>2023</v>
      </c>
      <c r="B253" s="8">
        <v>3</v>
      </c>
      <c r="C253" s="65" t="s">
        <v>11</v>
      </c>
      <c r="D253" s="7">
        <v>202312</v>
      </c>
      <c r="E253" s="62">
        <v>224274409.09</v>
      </c>
      <c r="F253" s="62">
        <v>1328015728.97</v>
      </c>
      <c r="G253" s="62">
        <v>1303688160.5</v>
      </c>
      <c r="H253" s="60"/>
    </row>
    <row r="254" spans="1:8" s="67" customFormat="1" ht="19.7" customHeight="1" x14ac:dyDescent="0.2">
      <c r="A254" s="7">
        <v>2023</v>
      </c>
      <c r="B254" s="8">
        <v>4</v>
      </c>
      <c r="C254" s="65" t="s">
        <v>12</v>
      </c>
      <c r="D254" s="7">
        <v>202301</v>
      </c>
      <c r="E254" s="62">
        <v>194701083.08000001</v>
      </c>
      <c r="F254" s="62">
        <v>7000317.8499999996</v>
      </c>
      <c r="G254" s="62">
        <v>2741497.01</v>
      </c>
      <c r="H254" s="60"/>
    </row>
    <row r="255" spans="1:8" s="67" customFormat="1" ht="19.7" customHeight="1" x14ac:dyDescent="0.2">
      <c r="A255" s="7">
        <v>2023</v>
      </c>
      <c r="B255" s="8">
        <v>4</v>
      </c>
      <c r="C255" s="65" t="s">
        <v>12</v>
      </c>
      <c r="D255" s="7">
        <v>202302</v>
      </c>
      <c r="E255" s="62">
        <v>231219117.30000001</v>
      </c>
      <c r="F255" s="62">
        <v>43484169.369999997</v>
      </c>
      <c r="G255" s="62">
        <v>36453968.890000001</v>
      </c>
      <c r="H255" s="60"/>
    </row>
    <row r="256" spans="1:8" s="67" customFormat="1" ht="19.7" customHeight="1" x14ac:dyDescent="0.2">
      <c r="A256" s="7">
        <v>2023</v>
      </c>
      <c r="B256" s="8">
        <v>4</v>
      </c>
      <c r="C256" s="65" t="s">
        <v>12</v>
      </c>
      <c r="D256" s="7">
        <v>202303</v>
      </c>
      <c r="E256" s="62">
        <v>279847895.31</v>
      </c>
      <c r="F256" s="62">
        <v>65092275.479999997</v>
      </c>
      <c r="G256" s="62">
        <v>53705261.390000001</v>
      </c>
      <c r="H256" s="60"/>
    </row>
    <row r="257" spans="1:8" s="67" customFormat="1" ht="19.7" customHeight="1" x14ac:dyDescent="0.2">
      <c r="A257" s="7">
        <v>2023</v>
      </c>
      <c r="B257" s="8">
        <v>4</v>
      </c>
      <c r="C257" s="65" t="s">
        <v>12</v>
      </c>
      <c r="D257" s="7">
        <v>202304</v>
      </c>
      <c r="E257" s="62">
        <v>214984584.94999999</v>
      </c>
      <c r="F257" s="62">
        <v>106629618.75</v>
      </c>
      <c r="G257" s="62">
        <v>98708901.069999993</v>
      </c>
      <c r="H257" s="60"/>
    </row>
    <row r="258" spans="1:8" s="67" customFormat="1" ht="19.7" customHeight="1" x14ac:dyDescent="0.2">
      <c r="A258" s="7">
        <v>2023</v>
      </c>
      <c r="B258" s="8">
        <v>4</v>
      </c>
      <c r="C258" s="65" t="s">
        <v>12</v>
      </c>
      <c r="D258" s="7">
        <v>202305</v>
      </c>
      <c r="E258" s="62">
        <v>453963301.00999999</v>
      </c>
      <c r="F258" s="62">
        <v>137672823.37</v>
      </c>
      <c r="G258" s="62">
        <v>127908842.58</v>
      </c>
      <c r="H258" s="60"/>
    </row>
    <row r="259" spans="1:8" s="67" customFormat="1" ht="19.7" customHeight="1" x14ac:dyDescent="0.2">
      <c r="A259" s="7">
        <v>2023</v>
      </c>
      <c r="B259" s="8">
        <v>4</v>
      </c>
      <c r="C259" s="65" t="s">
        <v>12</v>
      </c>
      <c r="D259" s="7">
        <v>202306</v>
      </c>
      <c r="E259" s="62">
        <v>252783126.41999999</v>
      </c>
      <c r="F259" s="62">
        <v>118103016.68000001</v>
      </c>
      <c r="G259" s="62">
        <v>138526662.08000001</v>
      </c>
      <c r="H259" s="60"/>
    </row>
    <row r="260" spans="1:8" s="67" customFormat="1" ht="19.7" customHeight="1" x14ac:dyDescent="0.2">
      <c r="A260" s="7">
        <v>2023</v>
      </c>
      <c r="B260" s="8">
        <v>4</v>
      </c>
      <c r="C260" s="65" t="s">
        <v>12</v>
      </c>
      <c r="D260" s="7">
        <v>202307</v>
      </c>
      <c r="E260" s="62">
        <v>181954491.52000001</v>
      </c>
      <c r="F260" s="62">
        <v>127298839.42</v>
      </c>
      <c r="G260" s="62">
        <v>119353235.67</v>
      </c>
      <c r="H260" s="60"/>
    </row>
    <row r="261" spans="1:8" s="67" customFormat="1" ht="19.7" customHeight="1" x14ac:dyDescent="0.2">
      <c r="A261" s="7">
        <v>2023</v>
      </c>
      <c r="B261" s="8">
        <v>4</v>
      </c>
      <c r="C261" s="65" t="s">
        <v>12</v>
      </c>
      <c r="D261" s="7">
        <v>202308</v>
      </c>
      <c r="E261" s="62">
        <v>616068316.62</v>
      </c>
      <c r="F261" s="62">
        <v>590846640.34000003</v>
      </c>
      <c r="G261" s="62">
        <v>484570215.14999998</v>
      </c>
      <c r="H261" s="60"/>
    </row>
    <row r="262" spans="1:8" s="67" customFormat="1" ht="19.7" customHeight="1" x14ac:dyDescent="0.2">
      <c r="A262" s="7">
        <v>2023</v>
      </c>
      <c r="B262" s="8">
        <v>4</v>
      </c>
      <c r="C262" s="65" t="s">
        <v>12</v>
      </c>
      <c r="D262" s="7">
        <v>202309</v>
      </c>
      <c r="E262" s="62">
        <v>320998597.51999998</v>
      </c>
      <c r="F262" s="62">
        <v>312480861.64999998</v>
      </c>
      <c r="G262" s="62">
        <v>412255691.83999997</v>
      </c>
      <c r="H262" s="60"/>
    </row>
    <row r="263" spans="1:8" s="67" customFormat="1" ht="19.7" customHeight="1" x14ac:dyDescent="0.2">
      <c r="A263" s="7">
        <v>2023</v>
      </c>
      <c r="B263" s="8">
        <v>4</v>
      </c>
      <c r="C263" s="65" t="s">
        <v>12</v>
      </c>
      <c r="D263" s="7">
        <v>202310</v>
      </c>
      <c r="E263" s="62">
        <v>139021265.31</v>
      </c>
      <c r="F263" s="62">
        <v>256568775.81</v>
      </c>
      <c r="G263" s="62">
        <v>263531603.41999999</v>
      </c>
      <c r="H263" s="60"/>
    </row>
    <row r="264" spans="1:8" s="67" customFormat="1" ht="19.7" customHeight="1" x14ac:dyDescent="0.2">
      <c r="A264" s="7">
        <v>2023</v>
      </c>
      <c r="B264" s="8">
        <v>4</v>
      </c>
      <c r="C264" s="65" t="s">
        <v>12</v>
      </c>
      <c r="D264" s="7">
        <v>202311</v>
      </c>
      <c r="E264" s="62">
        <v>-291067730.32999998</v>
      </c>
      <c r="F264" s="62">
        <v>266373397.13999999</v>
      </c>
      <c r="G264" s="62">
        <v>261486239.59999999</v>
      </c>
      <c r="H264" s="60"/>
    </row>
    <row r="265" spans="1:8" s="67" customFormat="1" ht="19.7" customHeight="1" x14ac:dyDescent="0.2">
      <c r="A265" s="7">
        <v>2023</v>
      </c>
      <c r="B265" s="8">
        <v>4</v>
      </c>
      <c r="C265" s="65" t="s">
        <v>12</v>
      </c>
      <c r="D265" s="7">
        <v>202312</v>
      </c>
      <c r="E265" s="62">
        <v>689400037.72000003</v>
      </c>
      <c r="F265" s="62">
        <v>501794778.81</v>
      </c>
      <c r="G265" s="62">
        <v>518084645.13999999</v>
      </c>
      <c r="H265" s="60"/>
    </row>
    <row r="266" spans="1:8" s="67" customFormat="1" ht="19.7" customHeight="1" x14ac:dyDescent="0.2">
      <c r="A266" s="7">
        <v>2023</v>
      </c>
      <c r="B266" s="8">
        <v>5</v>
      </c>
      <c r="C266" s="65" t="s">
        <v>13</v>
      </c>
      <c r="D266" s="7">
        <v>202301</v>
      </c>
      <c r="E266" s="62">
        <v>1528402.16</v>
      </c>
      <c r="F266" s="62">
        <v>1528402.16</v>
      </c>
      <c r="G266" s="62">
        <v>1528402.16</v>
      </c>
      <c r="H266" s="60"/>
    </row>
    <row r="267" spans="1:8" s="67" customFormat="1" ht="19.7" customHeight="1" x14ac:dyDescent="0.2">
      <c r="A267" s="7">
        <v>2023</v>
      </c>
      <c r="B267" s="8">
        <v>5</v>
      </c>
      <c r="C267" s="65" t="s">
        <v>13</v>
      </c>
      <c r="D267" s="7">
        <v>202302</v>
      </c>
      <c r="E267" s="62">
        <v>1649339.16</v>
      </c>
      <c r="F267" s="62">
        <v>1649339.16</v>
      </c>
      <c r="G267" s="62">
        <v>1644339.16</v>
      </c>
      <c r="H267" s="60"/>
    </row>
    <row r="268" spans="1:8" s="67" customFormat="1" ht="19.7" customHeight="1" x14ac:dyDescent="0.2">
      <c r="A268" s="7">
        <v>2023</v>
      </c>
      <c r="B268" s="8">
        <v>5</v>
      </c>
      <c r="C268" s="65" t="s">
        <v>13</v>
      </c>
      <c r="D268" s="7">
        <v>202303</v>
      </c>
      <c r="E268" s="62">
        <v>1547447.1</v>
      </c>
      <c r="F268" s="62">
        <v>1547447.1</v>
      </c>
      <c r="G268" s="62">
        <v>1552447.1</v>
      </c>
      <c r="H268" s="60"/>
    </row>
    <row r="269" spans="1:8" s="67" customFormat="1" ht="19.7" customHeight="1" x14ac:dyDescent="0.2">
      <c r="A269" s="7">
        <v>2023</v>
      </c>
      <c r="B269" s="8">
        <v>5</v>
      </c>
      <c r="C269" s="65" t="s">
        <v>13</v>
      </c>
      <c r="D269" s="7">
        <v>202304</v>
      </c>
      <c r="E269" s="62">
        <v>1558211.04</v>
      </c>
      <c r="F269" s="62">
        <v>1558211.04</v>
      </c>
      <c r="G269" s="62">
        <v>1558211.04</v>
      </c>
      <c r="H269" s="60"/>
    </row>
    <row r="270" spans="1:8" s="67" customFormat="1" ht="19.7" customHeight="1" x14ac:dyDescent="0.2">
      <c r="A270" s="7">
        <v>2023</v>
      </c>
      <c r="B270" s="8">
        <v>5</v>
      </c>
      <c r="C270" s="65" t="s">
        <v>13</v>
      </c>
      <c r="D270" s="7">
        <v>202305</v>
      </c>
      <c r="E270" s="62">
        <v>1566674.98</v>
      </c>
      <c r="F270" s="62">
        <v>1566674.98</v>
      </c>
      <c r="G270" s="62">
        <v>1566674.98</v>
      </c>
      <c r="H270" s="60"/>
    </row>
    <row r="271" spans="1:8" s="67" customFormat="1" ht="19.7" customHeight="1" x14ac:dyDescent="0.2">
      <c r="A271" s="7">
        <v>2023</v>
      </c>
      <c r="B271" s="8">
        <v>5</v>
      </c>
      <c r="C271" s="65" t="s">
        <v>13</v>
      </c>
      <c r="D271" s="7">
        <v>202306</v>
      </c>
      <c r="E271" s="62">
        <v>1576978.9</v>
      </c>
      <c r="F271" s="62">
        <v>1576978.9</v>
      </c>
      <c r="G271" s="62">
        <v>1576978.9</v>
      </c>
      <c r="H271" s="60"/>
    </row>
    <row r="272" spans="1:8" s="67" customFormat="1" ht="19.7" customHeight="1" x14ac:dyDescent="0.2">
      <c r="A272" s="7">
        <v>2023</v>
      </c>
      <c r="B272" s="8">
        <v>5</v>
      </c>
      <c r="C272" s="65" t="s">
        <v>13</v>
      </c>
      <c r="D272" s="7">
        <v>202307</v>
      </c>
      <c r="E272" s="62">
        <v>5136822.82</v>
      </c>
      <c r="F272" s="62">
        <v>1586822.82</v>
      </c>
      <c r="G272" s="62">
        <v>1586822.82</v>
      </c>
      <c r="H272" s="60"/>
    </row>
    <row r="273" spans="1:8" s="67" customFormat="1" ht="19.7" customHeight="1" x14ac:dyDescent="0.2">
      <c r="A273" s="7">
        <v>2023</v>
      </c>
      <c r="B273" s="8">
        <v>5</v>
      </c>
      <c r="C273" s="65" t="s">
        <v>13</v>
      </c>
      <c r="D273" s="7">
        <v>202308</v>
      </c>
      <c r="E273" s="62">
        <v>89441998.799999997</v>
      </c>
      <c r="F273" s="62">
        <v>1719165.58</v>
      </c>
      <c r="G273" s="62">
        <v>1719165.58</v>
      </c>
      <c r="H273" s="60"/>
    </row>
    <row r="274" spans="1:8" s="67" customFormat="1" ht="19.7" customHeight="1" x14ac:dyDescent="0.2">
      <c r="A274" s="7">
        <v>2023</v>
      </c>
      <c r="B274" s="8">
        <v>5</v>
      </c>
      <c r="C274" s="65" t="s">
        <v>13</v>
      </c>
      <c r="D274" s="7">
        <v>202309</v>
      </c>
      <c r="E274" s="62"/>
      <c r="F274" s="62">
        <v>1826654.69</v>
      </c>
      <c r="G274" s="62">
        <v>1826654.69</v>
      </c>
      <c r="H274" s="60"/>
    </row>
    <row r="275" spans="1:8" s="67" customFormat="1" ht="19.7" customHeight="1" x14ac:dyDescent="0.2">
      <c r="A275" s="7">
        <v>2023</v>
      </c>
      <c r="B275" s="8">
        <v>5</v>
      </c>
      <c r="C275" s="65" t="s">
        <v>13</v>
      </c>
      <c r="D275" s="7">
        <v>202310</v>
      </c>
      <c r="E275" s="62">
        <v>20000</v>
      </c>
      <c r="F275" s="62">
        <v>5186078.6399999997</v>
      </c>
      <c r="G275" s="62">
        <v>5186078.6399999997</v>
      </c>
      <c r="H275" s="60"/>
    </row>
    <row r="276" spans="1:8" s="67" customFormat="1" ht="19.7" customHeight="1" x14ac:dyDescent="0.2">
      <c r="A276" s="7">
        <v>2023</v>
      </c>
      <c r="B276" s="8">
        <v>5</v>
      </c>
      <c r="C276" s="65" t="s">
        <v>13</v>
      </c>
      <c r="D276" s="7">
        <v>202311</v>
      </c>
      <c r="E276" s="62">
        <v>50</v>
      </c>
      <c r="F276" s="62">
        <v>1625328.56</v>
      </c>
      <c r="G276" s="62">
        <v>1625328.56</v>
      </c>
      <c r="H276" s="60"/>
    </row>
    <row r="277" spans="1:8" s="67" customFormat="1" ht="19.7" customHeight="1" x14ac:dyDescent="0.2">
      <c r="A277" s="7">
        <v>2023</v>
      </c>
      <c r="B277" s="8">
        <v>5</v>
      </c>
      <c r="C277" s="65" t="s">
        <v>13</v>
      </c>
      <c r="D277" s="7">
        <v>202312</v>
      </c>
      <c r="E277" s="62">
        <v>-74221078.840000004</v>
      </c>
      <c r="F277" s="62">
        <v>8433742.4900000002</v>
      </c>
      <c r="G277" s="62">
        <v>8433742.4900000002</v>
      </c>
      <c r="H277" s="60"/>
    </row>
    <row r="278" spans="1:8" s="67" customFormat="1" ht="19.7" customHeight="1" x14ac:dyDescent="0.2">
      <c r="A278" s="7">
        <v>2023</v>
      </c>
      <c r="B278" s="8">
        <v>6</v>
      </c>
      <c r="C278" s="65" t="s">
        <v>14</v>
      </c>
      <c r="D278" s="7">
        <v>202301</v>
      </c>
      <c r="E278" s="62">
        <v>230332000</v>
      </c>
      <c r="F278" s="62">
        <v>15194734.58</v>
      </c>
      <c r="G278" s="62">
        <v>15194734.58</v>
      </c>
      <c r="H278" s="60"/>
    </row>
    <row r="279" spans="1:8" s="67" customFormat="1" ht="19.7" customHeight="1" x14ac:dyDescent="0.2">
      <c r="A279" s="7">
        <v>2023</v>
      </c>
      <c r="B279" s="8">
        <v>6</v>
      </c>
      <c r="C279" s="65" t="s">
        <v>14</v>
      </c>
      <c r="D279" s="7">
        <v>202302</v>
      </c>
      <c r="E279" s="62"/>
      <c r="F279" s="62">
        <v>24184023.5</v>
      </c>
      <c r="G279" s="62">
        <v>24184023.5</v>
      </c>
      <c r="H279" s="60"/>
    </row>
    <row r="280" spans="1:8" s="67" customFormat="1" ht="19.7" customHeight="1" x14ac:dyDescent="0.2">
      <c r="A280" s="7">
        <v>2023</v>
      </c>
      <c r="B280" s="8">
        <v>6</v>
      </c>
      <c r="C280" s="65" t="s">
        <v>14</v>
      </c>
      <c r="D280" s="7">
        <v>202303</v>
      </c>
      <c r="E280" s="62">
        <v>-107723335.58</v>
      </c>
      <c r="F280" s="62">
        <v>29089626.899999999</v>
      </c>
      <c r="G280" s="62">
        <v>29089626.899999999</v>
      </c>
      <c r="H280" s="60"/>
    </row>
    <row r="281" spans="1:8" s="67" customFormat="1" ht="19.7" customHeight="1" x14ac:dyDescent="0.2">
      <c r="A281" s="7">
        <v>2023</v>
      </c>
      <c r="B281" s="8">
        <v>6</v>
      </c>
      <c r="C281" s="65" t="s">
        <v>14</v>
      </c>
      <c r="D281" s="7">
        <v>202304</v>
      </c>
      <c r="E281" s="62">
        <v>109844303.7</v>
      </c>
      <c r="F281" s="62">
        <v>29228335.440000001</v>
      </c>
      <c r="G281" s="62">
        <v>29228335.440000001</v>
      </c>
      <c r="H281" s="60"/>
    </row>
    <row r="282" spans="1:8" s="67" customFormat="1" ht="19.7" customHeight="1" x14ac:dyDescent="0.2">
      <c r="A282" s="7">
        <v>2023</v>
      </c>
      <c r="B282" s="8">
        <v>6</v>
      </c>
      <c r="C282" s="65" t="s">
        <v>14</v>
      </c>
      <c r="D282" s="7">
        <v>202305</v>
      </c>
      <c r="E282" s="62">
        <v>11982432.17</v>
      </c>
      <c r="F282" s="62">
        <v>27120994.199999999</v>
      </c>
      <c r="G282" s="62">
        <v>27120994.199999999</v>
      </c>
      <c r="H282" s="60"/>
    </row>
    <row r="283" spans="1:8" s="67" customFormat="1" ht="19.7" customHeight="1" x14ac:dyDescent="0.2">
      <c r="A283" s="7">
        <v>2023</v>
      </c>
      <c r="B283" s="8">
        <v>6</v>
      </c>
      <c r="C283" s="65" t="s">
        <v>14</v>
      </c>
      <c r="D283" s="7">
        <v>202306</v>
      </c>
      <c r="E283" s="62">
        <v>12202326.1</v>
      </c>
      <c r="F283" s="62">
        <v>25041518.640000001</v>
      </c>
      <c r="G283" s="62">
        <v>25041518.640000001</v>
      </c>
      <c r="H283" s="60"/>
    </row>
    <row r="284" spans="1:8" s="67" customFormat="1" ht="19.7" customHeight="1" x14ac:dyDescent="0.2">
      <c r="A284" s="7">
        <v>2023</v>
      </c>
      <c r="B284" s="8">
        <v>6</v>
      </c>
      <c r="C284" s="65" t="s">
        <v>14</v>
      </c>
      <c r="D284" s="7">
        <v>202307</v>
      </c>
      <c r="E284" s="62">
        <v>21117273.57</v>
      </c>
      <c r="F284" s="62">
        <v>25623797.460000001</v>
      </c>
      <c r="G284" s="62">
        <v>25623797.460000001</v>
      </c>
      <c r="H284" s="60"/>
    </row>
    <row r="285" spans="1:8" s="67" customFormat="1" ht="19.7" customHeight="1" x14ac:dyDescent="0.2">
      <c r="A285" s="7">
        <v>2023</v>
      </c>
      <c r="B285" s="8">
        <v>6</v>
      </c>
      <c r="C285" s="65" t="s">
        <v>14</v>
      </c>
      <c r="D285" s="7">
        <v>202308</v>
      </c>
      <c r="E285" s="62">
        <v>-47552006.799999997</v>
      </c>
      <c r="F285" s="62">
        <v>34416398.200000003</v>
      </c>
      <c r="G285" s="62">
        <v>34416398.200000003</v>
      </c>
      <c r="H285" s="60"/>
    </row>
    <row r="286" spans="1:8" s="67" customFormat="1" ht="19.7" customHeight="1" x14ac:dyDescent="0.2">
      <c r="A286" s="7">
        <v>2023</v>
      </c>
      <c r="B286" s="8">
        <v>6</v>
      </c>
      <c r="C286" s="65" t="s">
        <v>14</v>
      </c>
      <c r="D286" s="7">
        <v>202309</v>
      </c>
      <c r="E286" s="62">
        <v>21727037.93</v>
      </c>
      <c r="F286" s="62">
        <v>26236439.699999999</v>
      </c>
      <c r="G286" s="62">
        <v>26236439.699999999</v>
      </c>
      <c r="H286" s="60"/>
    </row>
    <row r="287" spans="1:8" s="67" customFormat="1" ht="19.7" customHeight="1" x14ac:dyDescent="0.2">
      <c r="A287" s="7">
        <v>2023</v>
      </c>
      <c r="B287" s="8">
        <v>6</v>
      </c>
      <c r="C287" s="65" t="s">
        <v>14</v>
      </c>
      <c r="D287" s="7">
        <v>202310</v>
      </c>
      <c r="E287" s="62">
        <v>21726061.469999999</v>
      </c>
      <c r="F287" s="62">
        <v>28476034</v>
      </c>
      <c r="G287" s="62">
        <v>28476034</v>
      </c>
      <c r="H287" s="60"/>
    </row>
    <row r="288" spans="1:8" s="67" customFormat="1" ht="19.7" customHeight="1" x14ac:dyDescent="0.2">
      <c r="A288" s="7">
        <v>2023</v>
      </c>
      <c r="B288" s="8">
        <v>6</v>
      </c>
      <c r="C288" s="65" t="s">
        <v>14</v>
      </c>
      <c r="D288" s="7">
        <v>202311</v>
      </c>
      <c r="E288" s="62">
        <v>22381716.52</v>
      </c>
      <c r="F288" s="62">
        <v>26893703.539999999</v>
      </c>
      <c r="G288" s="62">
        <v>26893703.539999999</v>
      </c>
      <c r="H288" s="60"/>
    </row>
    <row r="289" spans="1:8" s="67" customFormat="1" ht="19.7" customHeight="1" x14ac:dyDescent="0.2">
      <c r="A289" s="7">
        <v>2023</v>
      </c>
      <c r="B289" s="8">
        <v>6</v>
      </c>
      <c r="C289" s="65" t="s">
        <v>14</v>
      </c>
      <c r="D289" s="7">
        <v>202312</v>
      </c>
      <c r="E289" s="62">
        <v>14207822.6</v>
      </c>
      <c r="F289" s="62">
        <v>18740025.52</v>
      </c>
      <c r="G289" s="62">
        <v>18740025.52</v>
      </c>
      <c r="H289" s="60"/>
    </row>
    <row r="290" spans="1:8" s="67" customFormat="1" ht="19.7" customHeight="1" x14ac:dyDescent="0.2">
      <c r="A290" s="7">
        <v>2024</v>
      </c>
      <c r="B290" s="8">
        <v>1</v>
      </c>
      <c r="C290" s="65" t="s">
        <v>9</v>
      </c>
      <c r="D290" s="7">
        <v>202401</v>
      </c>
      <c r="E290" s="62">
        <v>4024272937.7199998</v>
      </c>
      <c r="F290" s="62">
        <v>1905027110.3800001</v>
      </c>
      <c r="G290" s="62">
        <v>1849425880.0899999</v>
      </c>
      <c r="H290" s="60">
        <v>24498592164.299999</v>
      </c>
    </row>
    <row r="291" spans="1:8" s="67" customFormat="1" ht="19.7" customHeight="1" x14ac:dyDescent="0.2">
      <c r="A291" s="7">
        <v>2024</v>
      </c>
      <c r="B291" s="8">
        <v>1</v>
      </c>
      <c r="C291" s="65" t="s">
        <v>9</v>
      </c>
      <c r="D291" s="7">
        <v>202402</v>
      </c>
      <c r="E291" s="62">
        <v>277153146.37</v>
      </c>
      <c r="F291" s="62">
        <v>1939994671.76</v>
      </c>
      <c r="G291" s="62">
        <v>1921256074.22</v>
      </c>
      <c r="H291" s="60">
        <v>217313225.16</v>
      </c>
    </row>
    <row r="292" spans="1:8" s="67" customFormat="1" ht="19.7" customHeight="1" x14ac:dyDescent="0.2">
      <c r="A292" s="7">
        <v>2024</v>
      </c>
      <c r="B292" s="8">
        <v>1</v>
      </c>
      <c r="C292" s="65" t="s">
        <v>9</v>
      </c>
      <c r="D292" s="7">
        <v>202403</v>
      </c>
      <c r="E292" s="62">
        <v>1847449777.46</v>
      </c>
      <c r="F292" s="62">
        <v>1901472945.01</v>
      </c>
      <c r="G292" s="62">
        <v>1882751183.1900001</v>
      </c>
      <c r="H292" s="60">
        <v>38000</v>
      </c>
    </row>
    <row r="293" spans="1:8" s="67" customFormat="1" ht="19.7" customHeight="1" x14ac:dyDescent="0.2">
      <c r="A293" s="7">
        <v>2024</v>
      </c>
      <c r="B293" s="8">
        <v>1</v>
      </c>
      <c r="C293" s="65" t="s">
        <v>9</v>
      </c>
      <c r="D293" s="7">
        <v>202404</v>
      </c>
      <c r="E293" s="62">
        <v>2050089210.6500001</v>
      </c>
      <c r="F293" s="62">
        <v>2088707144.4000001</v>
      </c>
      <c r="G293" s="62">
        <v>1899476884.46</v>
      </c>
      <c r="H293" s="60">
        <v>5315420.24</v>
      </c>
    </row>
    <row r="294" spans="1:8" s="67" customFormat="1" ht="19.7" customHeight="1" x14ac:dyDescent="0.2">
      <c r="A294" s="7">
        <v>2024</v>
      </c>
      <c r="B294" s="8">
        <v>1</v>
      </c>
      <c r="C294" s="65" t="s">
        <v>9</v>
      </c>
      <c r="D294" s="7">
        <v>202405</v>
      </c>
      <c r="E294" s="62">
        <v>1924230024.8099999</v>
      </c>
      <c r="F294" s="62">
        <v>1957953479.0599999</v>
      </c>
      <c r="G294" s="62">
        <v>1958506977.1099999</v>
      </c>
      <c r="H294" s="60"/>
    </row>
    <row r="295" spans="1:8" s="67" customFormat="1" ht="19.7" customHeight="1" x14ac:dyDescent="0.2">
      <c r="A295" s="7">
        <v>2024</v>
      </c>
      <c r="B295" s="8">
        <v>1</v>
      </c>
      <c r="C295" s="65" t="s">
        <v>9</v>
      </c>
      <c r="D295" s="7">
        <v>202406</v>
      </c>
      <c r="E295" s="62">
        <v>2077158436.26</v>
      </c>
      <c r="F295" s="62">
        <v>2124647653.75</v>
      </c>
      <c r="G295" s="62">
        <v>2118405199.3399999</v>
      </c>
      <c r="H295" s="60">
        <v>3000000</v>
      </c>
    </row>
    <row r="296" spans="1:8" s="67" customFormat="1" ht="19.7" customHeight="1" x14ac:dyDescent="0.2">
      <c r="A296" s="7">
        <v>2024</v>
      </c>
      <c r="B296" s="8">
        <v>1</v>
      </c>
      <c r="C296" s="65" t="s">
        <v>9</v>
      </c>
      <c r="D296" s="7">
        <v>202407</v>
      </c>
      <c r="E296" s="62">
        <v>6636120.0099999998</v>
      </c>
      <c r="F296" s="62">
        <v>-471824.22</v>
      </c>
      <c r="G296" s="62">
        <v>1833782.18</v>
      </c>
      <c r="H296" s="60"/>
    </row>
    <row r="297" spans="1:8" s="67" customFormat="1" ht="19.7" customHeight="1" x14ac:dyDescent="0.2">
      <c r="A297" s="7">
        <v>2024</v>
      </c>
      <c r="B297" s="8">
        <v>2</v>
      </c>
      <c r="C297" s="65" t="s">
        <v>10</v>
      </c>
      <c r="D297" s="7">
        <v>202401</v>
      </c>
      <c r="E297" s="62">
        <v>500120708.32999998</v>
      </c>
      <c r="F297" s="62">
        <v>40912652.490000002</v>
      </c>
      <c r="G297" s="62">
        <v>40912652.490000002</v>
      </c>
      <c r="H297" s="60">
        <v>784688000</v>
      </c>
    </row>
    <row r="298" spans="1:8" s="67" customFormat="1" ht="19.7" customHeight="1" x14ac:dyDescent="0.2">
      <c r="A298" s="7">
        <v>2024</v>
      </c>
      <c r="B298" s="8">
        <v>2</v>
      </c>
      <c r="C298" s="65" t="s">
        <v>10</v>
      </c>
      <c r="D298" s="7">
        <v>202402</v>
      </c>
      <c r="E298" s="62">
        <v>143986000</v>
      </c>
      <c r="F298" s="62">
        <v>48344496.119999997</v>
      </c>
      <c r="G298" s="62">
        <v>48341870.950000003</v>
      </c>
      <c r="H298" s="60"/>
    </row>
    <row r="299" spans="1:8" s="67" customFormat="1" ht="19.7" customHeight="1" x14ac:dyDescent="0.2">
      <c r="A299" s="7">
        <v>2024</v>
      </c>
      <c r="B299" s="8">
        <v>2</v>
      </c>
      <c r="C299" s="65" t="s">
        <v>10</v>
      </c>
      <c r="D299" s="7">
        <v>202403</v>
      </c>
      <c r="E299" s="62">
        <v>103679367.06</v>
      </c>
      <c r="F299" s="62">
        <v>49095196.990000002</v>
      </c>
      <c r="G299" s="62">
        <v>49097822.159999996</v>
      </c>
      <c r="H299" s="60"/>
    </row>
    <row r="300" spans="1:8" s="67" customFormat="1" ht="19.7" customHeight="1" x14ac:dyDescent="0.2">
      <c r="A300" s="7">
        <v>2024</v>
      </c>
      <c r="B300" s="8">
        <v>2</v>
      </c>
      <c r="C300" s="65" t="s">
        <v>10</v>
      </c>
      <c r="D300" s="7">
        <v>202404</v>
      </c>
      <c r="E300" s="62">
        <v>-436944.63</v>
      </c>
      <c r="F300" s="62">
        <v>50822046.030000001</v>
      </c>
      <c r="G300" s="62">
        <v>50822046.030000001</v>
      </c>
      <c r="H300" s="60"/>
    </row>
    <row r="301" spans="1:8" s="67" customFormat="1" ht="19.7" customHeight="1" x14ac:dyDescent="0.2">
      <c r="A301" s="7">
        <v>2024</v>
      </c>
      <c r="B301" s="8">
        <v>2</v>
      </c>
      <c r="C301" s="65" t="s">
        <v>10</v>
      </c>
      <c r="D301" s="7">
        <v>202405</v>
      </c>
      <c r="E301" s="62"/>
      <c r="F301" s="62">
        <v>49760358.270000003</v>
      </c>
      <c r="G301" s="62">
        <v>49760358.270000003</v>
      </c>
      <c r="H301" s="60"/>
    </row>
    <row r="302" spans="1:8" s="67" customFormat="1" ht="19.7" customHeight="1" x14ac:dyDescent="0.2">
      <c r="A302" s="7">
        <v>2024</v>
      </c>
      <c r="B302" s="8">
        <v>2</v>
      </c>
      <c r="C302" s="65" t="s">
        <v>10</v>
      </c>
      <c r="D302" s="7">
        <v>202406</v>
      </c>
      <c r="E302" s="62"/>
      <c r="F302" s="62">
        <v>133406360.23</v>
      </c>
      <c r="G302" s="62">
        <v>133406360.22</v>
      </c>
      <c r="H302" s="60"/>
    </row>
    <row r="303" spans="1:8" s="67" customFormat="1" ht="19.7" customHeight="1" x14ac:dyDescent="0.2">
      <c r="A303" s="7">
        <v>2024</v>
      </c>
      <c r="B303" s="8">
        <v>2</v>
      </c>
      <c r="C303" s="65" t="s">
        <v>10</v>
      </c>
      <c r="D303" s="7">
        <v>202407</v>
      </c>
      <c r="E303" s="62"/>
      <c r="F303" s="62">
        <v>47482962.93</v>
      </c>
      <c r="G303" s="62">
        <v>47482962.93</v>
      </c>
      <c r="H303" s="60"/>
    </row>
    <row r="304" spans="1:8" s="67" customFormat="1" ht="19.7" customHeight="1" x14ac:dyDescent="0.2">
      <c r="A304" s="7">
        <v>2024</v>
      </c>
      <c r="B304" s="8">
        <v>3</v>
      </c>
      <c r="C304" s="65" t="s">
        <v>11</v>
      </c>
      <c r="D304" s="7">
        <v>202401</v>
      </c>
      <c r="E304" s="62">
        <v>5305430062.1999998</v>
      </c>
      <c r="F304" s="62">
        <v>730620145.87</v>
      </c>
      <c r="G304" s="62">
        <v>486907283.67000002</v>
      </c>
      <c r="H304" s="60">
        <v>12815437050.459999</v>
      </c>
    </row>
    <row r="305" spans="1:8" s="67" customFormat="1" ht="19.7" customHeight="1" x14ac:dyDescent="0.2">
      <c r="A305" s="7">
        <v>2024</v>
      </c>
      <c r="B305" s="8">
        <v>3</v>
      </c>
      <c r="C305" s="65" t="s">
        <v>11</v>
      </c>
      <c r="D305" s="7">
        <v>202402</v>
      </c>
      <c r="E305" s="62">
        <v>2428107165.1199999</v>
      </c>
      <c r="F305" s="62">
        <v>959504766.98000002</v>
      </c>
      <c r="G305" s="62">
        <v>885112811.20000005</v>
      </c>
      <c r="H305" s="60">
        <v>158747616.66999999</v>
      </c>
    </row>
    <row r="306" spans="1:8" s="67" customFormat="1" ht="19.7" customHeight="1" x14ac:dyDescent="0.2">
      <c r="A306" s="7">
        <v>2024</v>
      </c>
      <c r="B306" s="8">
        <v>3</v>
      </c>
      <c r="C306" s="65" t="s">
        <v>11</v>
      </c>
      <c r="D306" s="7">
        <v>202403</v>
      </c>
      <c r="E306" s="62">
        <v>1038765278.6799999</v>
      </c>
      <c r="F306" s="62">
        <v>756358721.67999995</v>
      </c>
      <c r="G306" s="62">
        <v>976882113.75999999</v>
      </c>
      <c r="H306" s="60">
        <v>1186023931.9000001</v>
      </c>
    </row>
    <row r="307" spans="1:8" s="67" customFormat="1" ht="19.7" customHeight="1" x14ac:dyDescent="0.2">
      <c r="A307" s="7">
        <v>2024</v>
      </c>
      <c r="B307" s="8">
        <v>3</v>
      </c>
      <c r="C307" s="65" t="s">
        <v>11</v>
      </c>
      <c r="D307" s="7">
        <v>202404</v>
      </c>
      <c r="E307" s="62">
        <v>1152261431.02</v>
      </c>
      <c r="F307" s="62">
        <v>1287073427.8</v>
      </c>
      <c r="G307" s="62">
        <v>1065147097.17</v>
      </c>
      <c r="H307" s="60">
        <v>182676429.08000001</v>
      </c>
    </row>
    <row r="308" spans="1:8" s="67" customFormat="1" ht="19.7" customHeight="1" x14ac:dyDescent="0.2">
      <c r="A308" s="7">
        <v>2024</v>
      </c>
      <c r="B308" s="8">
        <v>3</v>
      </c>
      <c r="C308" s="65" t="s">
        <v>11</v>
      </c>
      <c r="D308" s="7">
        <v>202405</v>
      </c>
      <c r="E308" s="62">
        <v>431831437.41000003</v>
      </c>
      <c r="F308" s="62">
        <v>1103245315.03</v>
      </c>
      <c r="G308" s="62">
        <v>1060568654.73</v>
      </c>
      <c r="H308" s="60">
        <v>7754198.8399999999</v>
      </c>
    </row>
    <row r="309" spans="1:8" s="67" customFormat="1" ht="19.7" customHeight="1" x14ac:dyDescent="0.2">
      <c r="A309" s="7">
        <v>2024</v>
      </c>
      <c r="B309" s="8">
        <v>3</v>
      </c>
      <c r="C309" s="65" t="s">
        <v>11</v>
      </c>
      <c r="D309" s="7">
        <v>202406</v>
      </c>
      <c r="E309" s="62">
        <v>801113545.26999998</v>
      </c>
      <c r="F309" s="62">
        <v>901636898.15999997</v>
      </c>
      <c r="G309" s="62">
        <v>1167345765.3399999</v>
      </c>
      <c r="H309" s="60">
        <v>134544630.90000001</v>
      </c>
    </row>
    <row r="310" spans="1:8" s="67" customFormat="1" ht="19.7" customHeight="1" x14ac:dyDescent="0.2">
      <c r="A310" s="7">
        <v>2024</v>
      </c>
      <c r="B310" s="8">
        <v>3</v>
      </c>
      <c r="C310" s="65" t="s">
        <v>11</v>
      </c>
      <c r="D310" s="7">
        <v>202407</v>
      </c>
      <c r="E310" s="62">
        <v>116701407.69</v>
      </c>
      <c r="F310" s="62">
        <v>423079733.01999998</v>
      </c>
      <c r="G310" s="62">
        <v>421263167.85000002</v>
      </c>
      <c r="H310" s="60">
        <v>75803063.200000003</v>
      </c>
    </row>
    <row r="311" spans="1:8" s="67" customFormat="1" ht="19.7" customHeight="1" x14ac:dyDescent="0.2">
      <c r="A311" s="7">
        <v>2024</v>
      </c>
      <c r="B311" s="8">
        <v>4</v>
      </c>
      <c r="C311" s="65" t="s">
        <v>12</v>
      </c>
      <c r="D311" s="7">
        <v>202401</v>
      </c>
      <c r="E311" s="62">
        <v>760854028.48000002</v>
      </c>
      <c r="F311" s="62">
        <v>19379809.800000001</v>
      </c>
      <c r="G311" s="62">
        <v>5184616</v>
      </c>
      <c r="H311" s="60">
        <v>4204428513.71</v>
      </c>
    </row>
    <row r="312" spans="1:8" s="67" customFormat="1" ht="19.7" customHeight="1" x14ac:dyDescent="0.2">
      <c r="A312" s="7">
        <v>2024</v>
      </c>
      <c r="B312" s="8">
        <v>4</v>
      </c>
      <c r="C312" s="65" t="s">
        <v>12</v>
      </c>
      <c r="D312" s="7">
        <v>202402</v>
      </c>
      <c r="E312" s="62">
        <v>430474538.74000001</v>
      </c>
      <c r="F312" s="62">
        <v>90771026.060000002</v>
      </c>
      <c r="G312" s="62">
        <v>89899278.849999994</v>
      </c>
      <c r="H312" s="60">
        <v>29640649.77</v>
      </c>
    </row>
    <row r="313" spans="1:8" s="67" customFormat="1" ht="19.7" customHeight="1" x14ac:dyDescent="0.2">
      <c r="A313" s="7">
        <v>2024</v>
      </c>
      <c r="B313" s="8">
        <v>4</v>
      </c>
      <c r="C313" s="65" t="s">
        <v>12</v>
      </c>
      <c r="D313" s="7">
        <v>202403</v>
      </c>
      <c r="E313" s="62">
        <v>191781468.16999999</v>
      </c>
      <c r="F313" s="62">
        <v>94087586.689999998</v>
      </c>
      <c r="G313" s="62">
        <v>100732799.5</v>
      </c>
      <c r="H313" s="60">
        <v>530139566.29000002</v>
      </c>
    </row>
    <row r="314" spans="1:8" s="67" customFormat="1" ht="19.7" customHeight="1" x14ac:dyDescent="0.2">
      <c r="A314" s="7">
        <v>2024</v>
      </c>
      <c r="B314" s="8">
        <v>4</v>
      </c>
      <c r="C314" s="65" t="s">
        <v>12</v>
      </c>
      <c r="D314" s="7">
        <v>202404</v>
      </c>
      <c r="E314" s="62">
        <v>539320568.02999997</v>
      </c>
      <c r="F314" s="62">
        <v>147551590.31</v>
      </c>
      <c r="G314" s="62">
        <v>141437467.31</v>
      </c>
      <c r="H314" s="60">
        <v>157110095.77000001</v>
      </c>
    </row>
    <row r="315" spans="1:8" s="67" customFormat="1" ht="19.7" customHeight="1" x14ac:dyDescent="0.2">
      <c r="A315" s="7">
        <v>2024</v>
      </c>
      <c r="B315" s="8">
        <v>4</v>
      </c>
      <c r="C315" s="65" t="s">
        <v>12</v>
      </c>
      <c r="D315" s="7">
        <v>202405</v>
      </c>
      <c r="E315" s="62">
        <v>424250267.95999998</v>
      </c>
      <c r="F315" s="62">
        <v>163545685.62</v>
      </c>
      <c r="G315" s="62">
        <v>150514003.12</v>
      </c>
      <c r="H315" s="60">
        <v>78681766.079999998</v>
      </c>
    </row>
    <row r="316" spans="1:8" s="67" customFormat="1" ht="19.7" customHeight="1" x14ac:dyDescent="0.2">
      <c r="A316" s="7">
        <v>2024</v>
      </c>
      <c r="B316" s="8">
        <v>4</v>
      </c>
      <c r="C316" s="65" t="s">
        <v>12</v>
      </c>
      <c r="D316" s="7">
        <v>202406</v>
      </c>
      <c r="E316" s="62">
        <v>273003537.06</v>
      </c>
      <c r="F316" s="62">
        <v>251654437.84</v>
      </c>
      <c r="G316" s="62">
        <v>241209604.25</v>
      </c>
      <c r="H316" s="60">
        <v>72703341.379999995</v>
      </c>
    </row>
    <row r="317" spans="1:8" s="67" customFormat="1" ht="19.7" customHeight="1" x14ac:dyDescent="0.2">
      <c r="A317" s="7">
        <v>2024</v>
      </c>
      <c r="B317" s="8">
        <v>4</v>
      </c>
      <c r="C317" s="65" t="s">
        <v>12</v>
      </c>
      <c r="D317" s="7">
        <v>202407</v>
      </c>
      <c r="E317" s="62">
        <v>11854471.800000001</v>
      </c>
      <c r="F317" s="62">
        <v>69826986.079999998</v>
      </c>
      <c r="G317" s="62">
        <v>77878827.420000002</v>
      </c>
      <c r="H317" s="60">
        <v>20204407.73</v>
      </c>
    </row>
    <row r="318" spans="1:8" s="67" customFormat="1" ht="19.7" customHeight="1" x14ac:dyDescent="0.2">
      <c r="A318" s="7">
        <v>2024</v>
      </c>
      <c r="B318" s="8">
        <v>5</v>
      </c>
      <c r="C318" s="65" t="s">
        <v>13</v>
      </c>
      <c r="D318" s="7">
        <v>202401</v>
      </c>
      <c r="E318" s="62">
        <v>82643566.450000003</v>
      </c>
      <c r="F318" s="62">
        <v>1641930.45</v>
      </c>
      <c r="G318" s="62">
        <v>1641930.45</v>
      </c>
      <c r="H318" s="60">
        <v>61325238.299999997</v>
      </c>
    </row>
    <row r="319" spans="1:8" s="67" customFormat="1" ht="19.7" customHeight="1" x14ac:dyDescent="0.2">
      <c r="A319" s="7">
        <v>2024</v>
      </c>
      <c r="B319" s="8">
        <v>5</v>
      </c>
      <c r="C319" s="65" t="s">
        <v>13</v>
      </c>
      <c r="D319" s="7">
        <v>202402</v>
      </c>
      <c r="E319" s="62">
        <v>15197292.710000001</v>
      </c>
      <c r="F319" s="62">
        <v>15198928.710000001</v>
      </c>
      <c r="G319" s="62">
        <v>15193928.710000001</v>
      </c>
      <c r="H319" s="60">
        <v>10000</v>
      </c>
    </row>
    <row r="320" spans="1:8" s="67" customFormat="1" ht="19.7" customHeight="1" x14ac:dyDescent="0.2">
      <c r="A320" s="7">
        <v>2024</v>
      </c>
      <c r="B320" s="8">
        <v>5</v>
      </c>
      <c r="C320" s="65" t="s">
        <v>13</v>
      </c>
      <c r="D320" s="7">
        <v>202403</v>
      </c>
      <c r="E320" s="62">
        <v>2097337.4500000002</v>
      </c>
      <c r="F320" s="62">
        <v>1658214.34</v>
      </c>
      <c r="G320" s="62">
        <v>1663214.34</v>
      </c>
      <c r="H320" s="60">
        <v>40930000</v>
      </c>
    </row>
    <row r="321" spans="1:8" s="67" customFormat="1" ht="19.7" customHeight="1" x14ac:dyDescent="0.2">
      <c r="A321" s="7">
        <v>2024</v>
      </c>
      <c r="B321" s="8">
        <v>5</v>
      </c>
      <c r="C321" s="65" t="s">
        <v>13</v>
      </c>
      <c r="D321" s="7">
        <v>202404</v>
      </c>
      <c r="E321" s="62">
        <v>46037102.799999997</v>
      </c>
      <c r="F321" s="62">
        <v>11595391.109999999</v>
      </c>
      <c r="G321" s="62">
        <v>11595391.109999999</v>
      </c>
      <c r="H321" s="60"/>
    </row>
    <row r="322" spans="1:8" s="67" customFormat="1" ht="19.7" customHeight="1" x14ac:dyDescent="0.2">
      <c r="A322" s="7">
        <v>2024</v>
      </c>
      <c r="B322" s="8">
        <v>5</v>
      </c>
      <c r="C322" s="65" t="s">
        <v>13</v>
      </c>
      <c r="D322" s="7">
        <v>202405</v>
      </c>
      <c r="E322" s="62">
        <v>2320461.67</v>
      </c>
      <c r="F322" s="62">
        <v>1623126.11</v>
      </c>
      <c r="G322" s="62">
        <v>1623126.11</v>
      </c>
      <c r="H322" s="60">
        <v>1800000</v>
      </c>
    </row>
    <row r="323" spans="1:8" s="67" customFormat="1" ht="19.7" customHeight="1" x14ac:dyDescent="0.2">
      <c r="A323" s="7">
        <v>2024</v>
      </c>
      <c r="B323" s="8">
        <v>5</v>
      </c>
      <c r="C323" s="65" t="s">
        <v>13</v>
      </c>
      <c r="D323" s="7">
        <v>202406</v>
      </c>
      <c r="E323" s="62">
        <v>-79192660.129999995</v>
      </c>
      <c r="F323" s="62">
        <v>11610339.869999999</v>
      </c>
      <c r="G323" s="62">
        <v>11610339.869999999</v>
      </c>
      <c r="H323" s="60"/>
    </row>
    <row r="324" spans="1:8" s="67" customFormat="1" ht="19.7" customHeight="1" x14ac:dyDescent="0.2">
      <c r="A324" s="7">
        <v>2024</v>
      </c>
      <c r="B324" s="8">
        <v>5</v>
      </c>
      <c r="C324" s="65" t="s">
        <v>13</v>
      </c>
      <c r="D324" s="7">
        <v>202407</v>
      </c>
      <c r="E324" s="62">
        <v>5077105.8600000003</v>
      </c>
      <c r="F324" s="62">
        <v>5077105.8600000003</v>
      </c>
      <c r="G324" s="62">
        <v>3459900</v>
      </c>
      <c r="H324" s="60"/>
    </row>
    <row r="325" spans="1:8" s="67" customFormat="1" ht="19.7" customHeight="1" x14ac:dyDescent="0.2">
      <c r="A325" s="7">
        <v>2024</v>
      </c>
      <c r="B325" s="8">
        <v>6</v>
      </c>
      <c r="C325" s="65" t="s">
        <v>14</v>
      </c>
      <c r="D325" s="7">
        <v>202401</v>
      </c>
      <c r="E325" s="62">
        <v>411026000</v>
      </c>
      <c r="F325" s="62">
        <v>27386712.899999999</v>
      </c>
      <c r="G325" s="62">
        <v>27386712.899999999</v>
      </c>
      <c r="H325" s="60">
        <v>472848000</v>
      </c>
    </row>
    <row r="326" spans="1:8" s="67" customFormat="1" ht="19.7" customHeight="1" x14ac:dyDescent="0.2">
      <c r="A326" s="7">
        <v>2024</v>
      </c>
      <c r="B326" s="8">
        <v>6</v>
      </c>
      <c r="C326" s="65" t="s">
        <v>14</v>
      </c>
      <c r="D326" s="7">
        <v>202402</v>
      </c>
      <c r="E326" s="62">
        <v>3814000</v>
      </c>
      <c r="F326" s="62">
        <v>36272274.310000002</v>
      </c>
      <c r="G326" s="62">
        <v>36272274.310000002</v>
      </c>
      <c r="H326" s="60"/>
    </row>
    <row r="327" spans="1:8" s="67" customFormat="1" ht="19.7" customHeight="1" x14ac:dyDescent="0.2">
      <c r="A327" s="7">
        <v>2024</v>
      </c>
      <c r="B327" s="8">
        <v>6</v>
      </c>
      <c r="C327" s="65" t="s">
        <v>14</v>
      </c>
      <c r="D327" s="7">
        <v>202403</v>
      </c>
      <c r="E327" s="62">
        <v>28934000</v>
      </c>
      <c r="F327" s="62">
        <v>36576209.600000001</v>
      </c>
      <c r="G327" s="62">
        <v>36576209.600000001</v>
      </c>
      <c r="H327" s="60"/>
    </row>
    <row r="328" spans="1:8" s="67" customFormat="1" ht="19.7" customHeight="1" x14ac:dyDescent="0.2">
      <c r="A328" s="7">
        <v>2024</v>
      </c>
      <c r="B328" s="8">
        <v>6</v>
      </c>
      <c r="C328" s="65" t="s">
        <v>14</v>
      </c>
      <c r="D328" s="7">
        <v>202404</v>
      </c>
      <c r="E328" s="62">
        <v>-1905083.48</v>
      </c>
      <c r="F328" s="62">
        <v>38423251.960000001</v>
      </c>
      <c r="G328" s="62">
        <v>38423251.960000001</v>
      </c>
      <c r="H328" s="60"/>
    </row>
    <row r="329" spans="1:8" s="67" customFormat="1" ht="19.7" customHeight="1" x14ac:dyDescent="0.2">
      <c r="A329" s="7">
        <v>2024</v>
      </c>
      <c r="B329" s="8">
        <v>6</v>
      </c>
      <c r="C329" s="65" t="s">
        <v>14</v>
      </c>
      <c r="D329" s="7">
        <v>202405</v>
      </c>
      <c r="E329" s="62"/>
      <c r="F329" s="62">
        <v>37118275.75</v>
      </c>
      <c r="G329" s="62">
        <v>37118275.75</v>
      </c>
      <c r="H329" s="60"/>
    </row>
    <row r="330" spans="1:8" s="67" customFormat="1" ht="19.7" customHeight="1" x14ac:dyDescent="0.2">
      <c r="A330" s="7">
        <v>2024</v>
      </c>
      <c r="B330" s="8">
        <v>6</v>
      </c>
      <c r="C330" s="65" t="s">
        <v>14</v>
      </c>
      <c r="D330" s="7">
        <v>202406</v>
      </c>
      <c r="E330" s="62"/>
      <c r="F330" s="62">
        <v>37255382.189999998</v>
      </c>
      <c r="G330" s="62">
        <v>37255382.189999998</v>
      </c>
      <c r="H330" s="60"/>
    </row>
    <row r="331" spans="1:8" s="67" customFormat="1" ht="19.7" customHeight="1" x14ac:dyDescent="0.2">
      <c r="A331" s="7">
        <v>2024</v>
      </c>
      <c r="B331" s="8">
        <v>6</v>
      </c>
      <c r="C331" s="65" t="s">
        <v>14</v>
      </c>
      <c r="D331" s="7">
        <v>202407</v>
      </c>
      <c r="E331" s="62"/>
      <c r="F331" s="62">
        <v>33481979.52</v>
      </c>
      <c r="G331" s="62">
        <v>33481979.52</v>
      </c>
      <c r="H331" s="60"/>
    </row>
    <row r="332" spans="1:8" s="67" customFormat="1" ht="19.7" customHeight="1" x14ac:dyDescent="0.2">
      <c r="A332" s="7">
        <v>2024</v>
      </c>
      <c r="B332" s="8">
        <v>9</v>
      </c>
      <c r="C332" s="65" t="s">
        <v>26</v>
      </c>
      <c r="D332" s="7">
        <v>202401</v>
      </c>
      <c r="E332" s="62"/>
      <c r="F332" s="62"/>
      <c r="G332" s="62"/>
      <c r="H332" s="60">
        <v>1328189327.0999999</v>
      </c>
    </row>
    <row r="333" spans="1:8" s="67" customFormat="1" ht="19.7" customHeight="1" x14ac:dyDescent="0.2">
      <c r="A333" s="10"/>
      <c r="B333" s="10"/>
      <c r="C333" s="66"/>
      <c r="D333" s="10"/>
      <c r="E333" s="64"/>
      <c r="F333" s="64"/>
      <c r="G333" s="64"/>
      <c r="H333" s="63"/>
    </row>
    <row r="334" spans="1:8" s="67" customFormat="1" ht="27.2" customHeight="1" x14ac:dyDescent="0.2"/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61"/>
  <sheetViews>
    <sheetView topLeftCell="A23" workbookViewId="0">
      <selection activeCell="F46" sqref="F46"/>
    </sheetView>
  </sheetViews>
  <sheetFormatPr defaultRowHeight="12.75" x14ac:dyDescent="0.2"/>
  <cols>
    <col min="1" max="1" width="0.42578125" customWidth="1"/>
    <col min="2" max="2" width="13.28515625" customWidth="1"/>
    <col min="3" max="3" width="10.7109375" customWidth="1"/>
    <col min="4" max="4" width="11.5703125" customWidth="1"/>
    <col min="5" max="5" width="19.42578125" customWidth="1"/>
    <col min="6" max="6" width="10.140625" customWidth="1"/>
    <col min="7" max="7" width="17.28515625" customWidth="1"/>
    <col min="8" max="8" width="17.7109375" customWidth="1"/>
    <col min="9" max="9" width="10.42578125" customWidth="1"/>
    <col min="10" max="10" width="10.7109375" customWidth="1"/>
    <col min="11" max="11" width="12.28515625" customWidth="1"/>
    <col min="12" max="12" width="5.85546875" customWidth="1"/>
    <col min="13" max="14" width="8.28515625" customWidth="1"/>
    <col min="15" max="15" width="23.5703125" customWidth="1"/>
    <col min="16" max="16" width="14.5703125" customWidth="1"/>
    <col min="17" max="17" width="17.28515625" customWidth="1"/>
    <col min="18" max="18" width="4.7109375" customWidth="1"/>
  </cols>
  <sheetData>
    <row r="1" spans="2:17" s="1" customFormat="1" ht="2.1" customHeight="1" x14ac:dyDescent="0.2"/>
    <row r="2" spans="2:17" s="1" customFormat="1" ht="24" customHeight="1" x14ac:dyDescent="0.2">
      <c r="B2" s="2" t="s">
        <v>0</v>
      </c>
      <c r="C2" s="69" t="s">
        <v>1</v>
      </c>
      <c r="D2" s="69"/>
      <c r="E2" s="69" t="s">
        <v>2</v>
      </c>
      <c r="F2" s="69"/>
      <c r="G2" s="2" t="s">
        <v>3</v>
      </c>
      <c r="H2" s="2" t="s">
        <v>4</v>
      </c>
      <c r="I2" s="69" t="s">
        <v>5</v>
      </c>
      <c r="J2" s="69"/>
      <c r="K2" s="69"/>
      <c r="L2" s="69" t="s">
        <v>6</v>
      </c>
      <c r="M2" s="69"/>
      <c r="N2" s="69"/>
      <c r="O2" s="69" t="s">
        <v>7</v>
      </c>
      <c r="P2" s="69"/>
      <c r="Q2" s="3" t="s">
        <v>8</v>
      </c>
    </row>
    <row r="3" spans="2:17" s="1" customFormat="1" ht="19.7" customHeight="1" x14ac:dyDescent="0.2">
      <c r="B3" s="4">
        <v>2023</v>
      </c>
      <c r="C3" s="70">
        <v>1</v>
      </c>
      <c r="D3" s="70"/>
      <c r="E3" s="74" t="s">
        <v>9</v>
      </c>
      <c r="F3" s="74"/>
      <c r="G3" s="6">
        <v>25947777974.68</v>
      </c>
      <c r="H3" s="5">
        <v>2901239831.8200002</v>
      </c>
      <c r="I3" s="75">
        <v>0</v>
      </c>
      <c r="J3" s="75"/>
      <c r="K3" s="75"/>
      <c r="L3" s="75">
        <v>0</v>
      </c>
      <c r="M3" s="75"/>
      <c r="N3" s="75"/>
      <c r="O3" s="75">
        <v>0</v>
      </c>
      <c r="P3" s="75"/>
      <c r="Q3" s="5">
        <v>23046538142.860001</v>
      </c>
    </row>
    <row r="4" spans="2:17" s="1" customFormat="1" ht="19.7" customHeight="1" x14ac:dyDescent="0.2">
      <c r="B4" s="4">
        <v>2023</v>
      </c>
      <c r="C4" s="70">
        <v>2</v>
      </c>
      <c r="D4" s="70"/>
      <c r="E4" s="74" t="s">
        <v>10</v>
      </c>
      <c r="F4" s="74"/>
      <c r="G4" s="6">
        <v>911096033.23000002</v>
      </c>
      <c r="H4" s="5">
        <v>322758919.38</v>
      </c>
      <c r="I4" s="75">
        <v>0</v>
      </c>
      <c r="J4" s="75"/>
      <c r="K4" s="75"/>
      <c r="L4" s="75">
        <v>0</v>
      </c>
      <c r="M4" s="75"/>
      <c r="N4" s="75"/>
      <c r="O4" s="75">
        <v>0</v>
      </c>
      <c r="P4" s="75"/>
      <c r="Q4" s="5">
        <v>588337113.85000002</v>
      </c>
    </row>
    <row r="5" spans="2:17" s="1" customFormat="1" ht="19.7" customHeight="1" x14ac:dyDescent="0.2">
      <c r="B5" s="4">
        <v>2023</v>
      </c>
      <c r="C5" s="70">
        <v>3</v>
      </c>
      <c r="D5" s="70"/>
      <c r="E5" s="74" t="s">
        <v>11</v>
      </c>
      <c r="F5" s="74"/>
      <c r="G5" s="6">
        <v>17602311089.869999</v>
      </c>
      <c r="H5" s="5">
        <v>5440516435.0799999</v>
      </c>
      <c r="I5" s="75">
        <v>0</v>
      </c>
      <c r="J5" s="75"/>
      <c r="K5" s="75"/>
      <c r="L5" s="75">
        <v>0</v>
      </c>
      <c r="M5" s="75"/>
      <c r="N5" s="75"/>
      <c r="O5" s="75">
        <v>0</v>
      </c>
      <c r="P5" s="75"/>
      <c r="Q5" s="5">
        <v>12161794654.790001</v>
      </c>
    </row>
    <row r="6" spans="2:17" s="1" customFormat="1" ht="19.7" customHeight="1" x14ac:dyDescent="0.2">
      <c r="B6" s="4">
        <v>2023</v>
      </c>
      <c r="C6" s="70">
        <v>4</v>
      </c>
      <c r="D6" s="70"/>
      <c r="E6" s="74" t="s">
        <v>12</v>
      </c>
      <c r="F6" s="74"/>
      <c r="G6" s="6">
        <v>4450176653.0399904</v>
      </c>
      <c r="H6" s="5">
        <v>1166302566.6099999</v>
      </c>
      <c r="I6" s="75">
        <v>0</v>
      </c>
      <c r="J6" s="75"/>
      <c r="K6" s="75"/>
      <c r="L6" s="75">
        <v>0</v>
      </c>
      <c r="M6" s="75"/>
      <c r="N6" s="75"/>
      <c r="O6" s="75">
        <v>0</v>
      </c>
      <c r="P6" s="75"/>
      <c r="Q6" s="5">
        <v>3283874086.4299898</v>
      </c>
    </row>
    <row r="7" spans="2:17" s="1" customFormat="1" ht="19.7" customHeight="1" x14ac:dyDescent="0.2">
      <c r="B7" s="4">
        <v>2023</v>
      </c>
      <c r="C7" s="70">
        <v>5</v>
      </c>
      <c r="D7" s="70"/>
      <c r="E7" s="74" t="s">
        <v>13</v>
      </c>
      <c r="F7" s="74"/>
      <c r="G7" s="6">
        <v>110825924.95999999</v>
      </c>
      <c r="H7" s="5">
        <v>81021078.840000004</v>
      </c>
      <c r="I7" s="75">
        <v>0</v>
      </c>
      <c r="J7" s="75"/>
      <c r="K7" s="75"/>
      <c r="L7" s="75">
        <v>0</v>
      </c>
      <c r="M7" s="75"/>
      <c r="N7" s="75"/>
      <c r="O7" s="75">
        <v>0</v>
      </c>
      <c r="P7" s="75"/>
      <c r="Q7" s="5">
        <v>29804846.120000001</v>
      </c>
    </row>
    <row r="8" spans="2:17" s="1" customFormat="1" ht="19.7" customHeight="1" x14ac:dyDescent="0.2">
      <c r="B8" s="4">
        <v>2023</v>
      </c>
      <c r="C8" s="70">
        <v>6</v>
      </c>
      <c r="D8" s="70"/>
      <c r="E8" s="74" t="s">
        <v>14</v>
      </c>
      <c r="F8" s="74"/>
      <c r="G8" s="6">
        <v>518574618.13999999</v>
      </c>
      <c r="H8" s="5">
        <v>208328986.46000001</v>
      </c>
      <c r="I8" s="75">
        <v>0</v>
      </c>
      <c r="J8" s="75"/>
      <c r="K8" s="75"/>
      <c r="L8" s="75">
        <v>0</v>
      </c>
      <c r="M8" s="75"/>
      <c r="N8" s="75"/>
      <c r="O8" s="75">
        <v>0</v>
      </c>
      <c r="P8" s="75"/>
      <c r="Q8" s="5">
        <v>310245631.68000001</v>
      </c>
    </row>
    <row r="9" spans="2:17" s="1" customFormat="1" ht="25.5" customHeight="1" x14ac:dyDescent="0.2"/>
    <row r="10" spans="2:17" s="1" customFormat="1" ht="31.5" customHeight="1" x14ac:dyDescent="0.2">
      <c r="B10" s="68" t="s">
        <v>28</v>
      </c>
      <c r="C10" s="68"/>
      <c r="D10" s="68"/>
    </row>
    <row r="11" spans="2:17" s="1" customFormat="1" ht="25.15" customHeight="1" x14ac:dyDescent="0.2">
      <c r="B11" s="2" t="s">
        <v>0</v>
      </c>
      <c r="C11" s="69" t="s">
        <v>1</v>
      </c>
      <c r="D11" s="69"/>
      <c r="E11" s="69" t="s">
        <v>2</v>
      </c>
      <c r="F11" s="69"/>
      <c r="G11" s="2" t="s">
        <v>15</v>
      </c>
      <c r="H11" s="69" t="s">
        <v>16</v>
      </c>
      <c r="I11" s="69"/>
      <c r="J11" s="69" t="s">
        <v>17</v>
      </c>
      <c r="K11" s="69"/>
      <c r="L11" s="69"/>
      <c r="M11" s="76" t="s">
        <v>18</v>
      </c>
      <c r="N11" s="76"/>
    </row>
    <row r="12" spans="2:17" s="1" customFormat="1" ht="19.7" customHeight="1" x14ac:dyDescent="0.2">
      <c r="B12" s="4">
        <v>2023</v>
      </c>
      <c r="C12" s="70">
        <v>1</v>
      </c>
      <c r="D12" s="70"/>
      <c r="E12" s="74" t="s">
        <v>9</v>
      </c>
      <c r="F12" s="74"/>
      <c r="G12" s="6">
        <v>24060717447.650002</v>
      </c>
      <c r="H12" s="75">
        <v>1023006531.51</v>
      </c>
      <c r="I12" s="75"/>
      <c r="J12" s="75">
        <v>0.32</v>
      </c>
      <c r="K12" s="75"/>
      <c r="L12" s="75"/>
      <c r="M12" s="70">
        <v>23037710916.459999</v>
      </c>
      <c r="N12" s="70"/>
    </row>
    <row r="13" spans="2:17" s="1" customFormat="1" ht="19.7" customHeight="1" x14ac:dyDescent="0.2">
      <c r="B13" s="4">
        <v>2023</v>
      </c>
      <c r="C13" s="70">
        <v>2</v>
      </c>
      <c r="D13" s="70"/>
      <c r="E13" s="74" t="s">
        <v>10</v>
      </c>
      <c r="F13" s="74"/>
      <c r="G13" s="6">
        <v>624574447.64999998</v>
      </c>
      <c r="H13" s="75">
        <v>36341811.170000002</v>
      </c>
      <c r="I13" s="75"/>
      <c r="J13" s="75">
        <v>0</v>
      </c>
      <c r="K13" s="75"/>
      <c r="L13" s="75"/>
      <c r="M13" s="70">
        <v>588232636.48000002</v>
      </c>
      <c r="N13" s="70"/>
    </row>
    <row r="14" spans="2:17" s="1" customFormat="1" ht="19.7" customHeight="1" x14ac:dyDescent="0.2">
      <c r="B14" s="4">
        <v>2023</v>
      </c>
      <c r="C14" s="70">
        <v>3</v>
      </c>
      <c r="D14" s="70"/>
      <c r="E14" s="74" t="s">
        <v>11</v>
      </c>
      <c r="F14" s="74"/>
      <c r="G14" s="6">
        <v>12881296577.950001</v>
      </c>
      <c r="H14" s="75">
        <v>1295028811.98</v>
      </c>
      <c r="I14" s="75"/>
      <c r="J14" s="75">
        <v>573290.32999999996</v>
      </c>
      <c r="K14" s="75"/>
      <c r="L14" s="75"/>
      <c r="M14" s="70">
        <v>11586841056.299999</v>
      </c>
      <c r="N14" s="70"/>
    </row>
    <row r="15" spans="2:17" s="1" customFormat="1" ht="19.7" customHeight="1" x14ac:dyDescent="0.2">
      <c r="B15" s="4">
        <v>2023</v>
      </c>
      <c r="C15" s="70">
        <v>4</v>
      </c>
      <c r="D15" s="70"/>
      <c r="E15" s="74" t="s">
        <v>12</v>
      </c>
      <c r="F15" s="74"/>
      <c r="G15" s="6">
        <v>2640599166.48</v>
      </c>
      <c r="H15" s="75">
        <v>107253651.81</v>
      </c>
      <c r="I15" s="75"/>
      <c r="J15" s="75">
        <v>0</v>
      </c>
      <c r="K15" s="75"/>
      <c r="L15" s="75"/>
      <c r="M15" s="70">
        <v>2533345514.6700001</v>
      </c>
      <c r="N15" s="70"/>
    </row>
    <row r="16" spans="2:17" s="1" customFormat="1" ht="19.7" customHeight="1" x14ac:dyDescent="0.2">
      <c r="B16" s="4">
        <v>2023</v>
      </c>
      <c r="C16" s="70">
        <v>5</v>
      </c>
      <c r="D16" s="70"/>
      <c r="E16" s="74" t="s">
        <v>13</v>
      </c>
      <c r="F16" s="74"/>
      <c r="G16" s="6">
        <v>31412000.809999999</v>
      </c>
      <c r="H16" s="75">
        <v>1607154.69</v>
      </c>
      <c r="I16" s="75"/>
      <c r="J16" s="75">
        <v>0</v>
      </c>
      <c r="K16" s="75"/>
      <c r="L16" s="75"/>
      <c r="M16" s="70">
        <v>29804846.120000001</v>
      </c>
      <c r="N16" s="70"/>
    </row>
    <row r="17" spans="2:16" s="1" customFormat="1" ht="19.7" customHeight="1" x14ac:dyDescent="0.2">
      <c r="B17" s="4">
        <v>2023</v>
      </c>
      <c r="C17" s="70">
        <v>6</v>
      </c>
      <c r="D17" s="70"/>
      <c r="E17" s="74" t="s">
        <v>14</v>
      </c>
      <c r="F17" s="74"/>
      <c r="G17" s="6">
        <v>330662983.64999998</v>
      </c>
      <c r="H17" s="75">
        <v>20417351.969999999</v>
      </c>
      <c r="I17" s="75"/>
      <c r="J17" s="75">
        <v>0</v>
      </c>
      <c r="K17" s="75"/>
      <c r="L17" s="75"/>
      <c r="M17" s="70">
        <v>310245631.68000001</v>
      </c>
      <c r="N17" s="70"/>
    </row>
    <row r="18" spans="2:16" s="1" customFormat="1" ht="25.15" customHeight="1" x14ac:dyDescent="0.2"/>
    <row r="19" spans="2:16" s="1" customFormat="1" ht="31.5" customHeight="1" x14ac:dyDescent="0.2">
      <c r="B19" s="68" t="s">
        <v>29</v>
      </c>
      <c r="C19" s="68"/>
      <c r="D19" s="68"/>
    </row>
    <row r="20" spans="2:16" s="1" customFormat="1" ht="24" customHeight="1" x14ac:dyDescent="0.2">
      <c r="B20" s="2" t="s">
        <v>0</v>
      </c>
      <c r="C20" s="69" t="s">
        <v>1</v>
      </c>
      <c r="D20" s="69"/>
      <c r="E20" s="69" t="s">
        <v>2</v>
      </c>
      <c r="F20" s="69"/>
      <c r="G20" s="2" t="s">
        <v>19</v>
      </c>
      <c r="H20" s="2" t="s">
        <v>20</v>
      </c>
      <c r="I20" s="69" t="s">
        <v>21</v>
      </c>
      <c r="J20" s="69"/>
      <c r="K20" s="69" t="s">
        <v>22</v>
      </c>
      <c r="L20" s="69"/>
      <c r="M20" s="69"/>
      <c r="N20" s="69" t="s">
        <v>23</v>
      </c>
      <c r="O20" s="69"/>
      <c r="P20" s="3" t="s">
        <v>24</v>
      </c>
    </row>
    <row r="21" spans="2:16" s="1" customFormat="1" ht="19.7" customHeight="1" x14ac:dyDescent="0.2">
      <c r="B21" s="4">
        <v>2023</v>
      </c>
      <c r="C21" s="70">
        <v>1</v>
      </c>
      <c r="D21" s="70"/>
      <c r="E21" s="74" t="s">
        <v>9</v>
      </c>
      <c r="F21" s="74"/>
      <c r="G21" s="6">
        <v>23131710859.560001</v>
      </c>
      <c r="H21" s="6">
        <v>73897271.010000005</v>
      </c>
      <c r="I21" s="75">
        <v>312601.02</v>
      </c>
      <c r="J21" s="75"/>
      <c r="K21" s="75">
        <v>74028060.989999995</v>
      </c>
      <c r="L21" s="75"/>
      <c r="M21" s="75"/>
      <c r="N21" s="75">
        <v>40694548.43</v>
      </c>
      <c r="O21" s="75"/>
      <c r="P21" s="5">
        <v>23024792677.009998</v>
      </c>
    </row>
    <row r="22" spans="2:16" s="1" customFormat="1" ht="19.7" customHeight="1" x14ac:dyDescent="0.2">
      <c r="B22" s="4">
        <v>2023</v>
      </c>
      <c r="C22" s="70">
        <v>2</v>
      </c>
      <c r="D22" s="70"/>
      <c r="E22" s="74" t="s">
        <v>10</v>
      </c>
      <c r="F22" s="74"/>
      <c r="G22" s="6">
        <v>592987941.19000006</v>
      </c>
      <c r="H22" s="6">
        <v>0</v>
      </c>
      <c r="I22" s="75">
        <v>0</v>
      </c>
      <c r="J22" s="75"/>
      <c r="K22" s="75">
        <v>4755304.71</v>
      </c>
      <c r="L22" s="75"/>
      <c r="M22" s="75"/>
      <c r="N22" s="75">
        <v>0</v>
      </c>
      <c r="O22" s="75"/>
      <c r="P22" s="5">
        <v>588232636.48000002</v>
      </c>
    </row>
    <row r="23" spans="2:16" s="1" customFormat="1" ht="19.7" customHeight="1" x14ac:dyDescent="0.2">
      <c r="B23" s="4">
        <v>2023</v>
      </c>
      <c r="C23" s="70">
        <v>3</v>
      </c>
      <c r="D23" s="70"/>
      <c r="E23" s="74" t="s">
        <v>11</v>
      </c>
      <c r="F23" s="74"/>
      <c r="G23" s="6">
        <v>12176272581.379999</v>
      </c>
      <c r="H23" s="6">
        <v>81077248.680000007</v>
      </c>
      <c r="I23" s="75">
        <v>6389.93</v>
      </c>
      <c r="J23" s="75"/>
      <c r="K23" s="75">
        <v>629949975.69000006</v>
      </c>
      <c r="L23" s="75"/>
      <c r="M23" s="75"/>
      <c r="N23" s="75">
        <v>9888844.0399999991</v>
      </c>
      <c r="O23" s="75"/>
      <c r="P23" s="5">
        <v>11475140590.98</v>
      </c>
    </row>
    <row r="24" spans="2:16" s="1" customFormat="1" ht="19.7" customHeight="1" x14ac:dyDescent="0.2">
      <c r="B24" s="4">
        <v>2023</v>
      </c>
      <c r="C24" s="70">
        <v>4</v>
      </c>
      <c r="D24" s="70"/>
      <c r="E24" s="74" t="s">
        <v>12</v>
      </c>
      <c r="F24" s="74"/>
      <c r="G24" s="6">
        <v>2586233152.9499998</v>
      </c>
      <c r="H24" s="6">
        <v>42872777.950000003</v>
      </c>
      <c r="I24" s="75">
        <v>619.27</v>
      </c>
      <c r="J24" s="75"/>
      <c r="K24" s="75">
        <v>26052838.48</v>
      </c>
      <c r="L24" s="75"/>
      <c r="M24" s="75"/>
      <c r="N24" s="75">
        <v>18608.05</v>
      </c>
      <c r="O24" s="75"/>
      <c r="P24" s="5">
        <v>2517326763.8400002</v>
      </c>
    </row>
    <row r="25" spans="2:16" s="1" customFormat="1" ht="19.7" customHeight="1" x14ac:dyDescent="0.2">
      <c r="B25" s="4">
        <v>2023</v>
      </c>
      <c r="C25" s="70">
        <v>5</v>
      </c>
      <c r="D25" s="70"/>
      <c r="E25" s="74" t="s">
        <v>13</v>
      </c>
      <c r="F25" s="74"/>
      <c r="G25" s="6">
        <v>29804846.120000001</v>
      </c>
      <c r="H25" s="6">
        <v>0</v>
      </c>
      <c r="I25" s="75">
        <v>0</v>
      </c>
      <c r="J25" s="75"/>
      <c r="K25" s="75">
        <v>0</v>
      </c>
      <c r="L25" s="75"/>
      <c r="M25" s="75"/>
      <c r="N25" s="75">
        <v>0</v>
      </c>
      <c r="O25" s="75"/>
      <c r="P25" s="5">
        <v>29804846.120000001</v>
      </c>
    </row>
    <row r="26" spans="2:16" s="1" customFormat="1" ht="19.7" customHeight="1" x14ac:dyDescent="0.2">
      <c r="B26" s="4">
        <v>2023</v>
      </c>
      <c r="C26" s="70">
        <v>6</v>
      </c>
      <c r="D26" s="70"/>
      <c r="E26" s="74" t="s">
        <v>14</v>
      </c>
      <c r="F26" s="74"/>
      <c r="G26" s="6">
        <v>310781033.12</v>
      </c>
      <c r="H26" s="6">
        <v>0</v>
      </c>
      <c r="I26" s="75">
        <v>0</v>
      </c>
      <c r="J26" s="75"/>
      <c r="K26" s="75">
        <v>535401.43999999994</v>
      </c>
      <c r="L26" s="75"/>
      <c r="M26" s="75"/>
      <c r="N26" s="75">
        <v>0</v>
      </c>
      <c r="O26" s="75"/>
      <c r="P26" s="5">
        <v>310245631.68000001</v>
      </c>
    </row>
    <row r="27" spans="2:16" s="1" customFormat="1" ht="39.4" customHeight="1" x14ac:dyDescent="0.2"/>
    <row r="28" spans="2:16" s="1" customFormat="1" ht="31.5" customHeight="1" x14ac:dyDescent="0.2">
      <c r="B28" s="68" t="s">
        <v>30</v>
      </c>
      <c r="C28" s="68"/>
      <c r="D28" s="68"/>
    </row>
    <row r="29" spans="2:16" s="1" customFormat="1" ht="24" customHeight="1" x14ac:dyDescent="0.2">
      <c r="B29" s="1" t="s">
        <v>75</v>
      </c>
      <c r="C29" s="1" t="s">
        <v>32</v>
      </c>
      <c r="D29" s="72" t="s">
        <v>76</v>
      </c>
      <c r="E29" s="72"/>
      <c r="F29" s="1" t="s">
        <v>77</v>
      </c>
      <c r="G29" s="3" t="s">
        <v>8</v>
      </c>
      <c r="H29" s="3" t="s">
        <v>18</v>
      </c>
      <c r="I29" s="76" t="s">
        <v>24</v>
      </c>
      <c r="J29" s="76"/>
      <c r="K29" s="76" t="s">
        <v>25</v>
      </c>
      <c r="L29" s="76"/>
    </row>
    <row r="30" spans="2:16" s="1" customFormat="1" ht="19.7" customHeight="1" x14ac:dyDescent="0.2">
      <c r="B30" s="7">
        <v>2020</v>
      </c>
      <c r="C30" s="8">
        <v>1</v>
      </c>
      <c r="D30" s="71" t="s">
        <v>9</v>
      </c>
      <c r="E30" s="71"/>
      <c r="F30" s="7">
        <v>202001</v>
      </c>
      <c r="G30" s="5">
        <v>1516609600.04</v>
      </c>
      <c r="H30" s="5">
        <v>1513189819.3800001</v>
      </c>
      <c r="I30" s="70">
        <v>1404752491.96</v>
      </c>
      <c r="J30" s="70"/>
      <c r="K30" s="75"/>
      <c r="L30" s="75"/>
    </row>
    <row r="31" spans="2:16" s="1" customFormat="1" ht="19.7" customHeight="1" x14ac:dyDescent="0.2">
      <c r="B31" s="7">
        <v>2020</v>
      </c>
      <c r="C31" s="8">
        <v>1</v>
      </c>
      <c r="D31" s="71" t="s">
        <v>9</v>
      </c>
      <c r="E31" s="71"/>
      <c r="F31" s="7">
        <v>202002</v>
      </c>
      <c r="G31" s="5">
        <v>1673238905.6700001</v>
      </c>
      <c r="H31" s="5">
        <v>1515941816.3</v>
      </c>
      <c r="I31" s="70">
        <v>1530445908.45</v>
      </c>
      <c r="J31" s="70"/>
      <c r="K31" s="75"/>
      <c r="L31" s="75"/>
    </row>
    <row r="32" spans="2:16" s="1" customFormat="1" ht="19.7" customHeight="1" x14ac:dyDescent="0.2">
      <c r="B32" s="7">
        <v>2020</v>
      </c>
      <c r="C32" s="8">
        <v>1</v>
      </c>
      <c r="D32" s="71" t="s">
        <v>9</v>
      </c>
      <c r="E32" s="71"/>
      <c r="F32" s="7">
        <v>202003</v>
      </c>
      <c r="G32" s="5">
        <v>1545021491.1099999</v>
      </c>
      <c r="H32" s="5">
        <v>1433715516.8</v>
      </c>
      <c r="I32" s="70">
        <v>1429339803.4000001</v>
      </c>
      <c r="J32" s="70"/>
      <c r="K32" s="75"/>
      <c r="L32" s="75"/>
    </row>
    <row r="33" spans="2:12" s="1" customFormat="1" ht="19.7" customHeight="1" x14ac:dyDescent="0.2">
      <c r="B33" s="7">
        <v>2020</v>
      </c>
      <c r="C33" s="8">
        <v>1</v>
      </c>
      <c r="D33" s="71" t="s">
        <v>9</v>
      </c>
      <c r="E33" s="71"/>
      <c r="F33" s="7">
        <v>202004</v>
      </c>
      <c r="G33" s="5">
        <v>1421197786.01</v>
      </c>
      <c r="H33" s="5">
        <v>1441269098.5599999</v>
      </c>
      <c r="I33" s="70">
        <v>1422049191.0999999</v>
      </c>
      <c r="J33" s="70"/>
      <c r="K33" s="75"/>
      <c r="L33" s="75"/>
    </row>
    <row r="34" spans="2:12" s="1" customFormat="1" ht="19.7" customHeight="1" x14ac:dyDescent="0.2">
      <c r="B34" s="7">
        <v>2020</v>
      </c>
      <c r="C34" s="8">
        <v>1</v>
      </c>
      <c r="D34" s="71" t="s">
        <v>9</v>
      </c>
      <c r="E34" s="71"/>
      <c r="F34" s="7">
        <v>202005</v>
      </c>
      <c r="G34" s="5">
        <v>1419591355.53</v>
      </c>
      <c r="H34" s="5">
        <v>1453359935.5699999</v>
      </c>
      <c r="I34" s="70">
        <v>1336760158.05</v>
      </c>
      <c r="J34" s="70"/>
      <c r="K34" s="75"/>
      <c r="L34" s="75"/>
    </row>
    <row r="35" spans="2:12" s="1" customFormat="1" ht="19.7" customHeight="1" x14ac:dyDescent="0.2">
      <c r="B35" s="7">
        <v>2020</v>
      </c>
      <c r="C35" s="8">
        <v>1</v>
      </c>
      <c r="D35" s="71" t="s">
        <v>9</v>
      </c>
      <c r="E35" s="71"/>
      <c r="F35" s="7">
        <v>202006</v>
      </c>
      <c r="G35" s="5">
        <v>1460583657.6600001</v>
      </c>
      <c r="H35" s="5">
        <v>1488226277.8399999</v>
      </c>
      <c r="I35" s="70">
        <v>1577571313.21</v>
      </c>
      <c r="J35" s="70"/>
      <c r="K35" s="75"/>
      <c r="L35" s="75"/>
    </row>
    <row r="36" spans="2:12" s="1" customFormat="1" ht="19.7" customHeight="1" x14ac:dyDescent="0.2">
      <c r="B36" s="7">
        <v>2020</v>
      </c>
      <c r="C36" s="8">
        <v>1</v>
      </c>
      <c r="D36" s="71" t="s">
        <v>9</v>
      </c>
      <c r="E36" s="71"/>
      <c r="F36" s="7">
        <v>202007</v>
      </c>
      <c r="G36" s="5">
        <v>1452457214.8299999</v>
      </c>
      <c r="H36" s="5">
        <v>1479055716.79</v>
      </c>
      <c r="I36" s="70">
        <v>1479379565.9300001</v>
      </c>
      <c r="J36" s="70"/>
      <c r="K36" s="75"/>
      <c r="L36" s="75"/>
    </row>
    <row r="37" spans="2:12" s="1" customFormat="1" ht="19.7" customHeight="1" x14ac:dyDescent="0.2">
      <c r="B37" s="7">
        <v>2020</v>
      </c>
      <c r="C37" s="8">
        <v>1</v>
      </c>
      <c r="D37" s="71" t="s">
        <v>9</v>
      </c>
      <c r="E37" s="71"/>
      <c r="F37" s="7">
        <v>202008</v>
      </c>
      <c r="G37" s="5">
        <v>1433977981.0799999</v>
      </c>
      <c r="H37" s="5">
        <v>1467425771.6500001</v>
      </c>
      <c r="I37" s="70">
        <v>1491202859.3</v>
      </c>
      <c r="J37" s="70"/>
      <c r="K37" s="75"/>
      <c r="L37" s="75"/>
    </row>
    <row r="38" spans="2:12" s="1" customFormat="1" ht="19.7" customHeight="1" x14ac:dyDescent="0.2">
      <c r="B38" s="7">
        <v>2020</v>
      </c>
      <c r="C38" s="8">
        <v>1</v>
      </c>
      <c r="D38" s="71" t="s">
        <v>9</v>
      </c>
      <c r="E38" s="71"/>
      <c r="F38" s="7">
        <v>202009</v>
      </c>
      <c r="G38" s="5">
        <v>1433676887.1800001</v>
      </c>
      <c r="H38" s="5">
        <v>1459135951.74</v>
      </c>
      <c r="I38" s="70">
        <v>1456208100.1900001</v>
      </c>
      <c r="J38" s="70"/>
      <c r="K38" s="75"/>
      <c r="L38" s="75"/>
    </row>
    <row r="39" spans="2:12" s="1" customFormat="1" ht="19.7" customHeight="1" x14ac:dyDescent="0.2">
      <c r="B39" s="7">
        <v>2020</v>
      </c>
      <c r="C39" s="8">
        <v>1</v>
      </c>
      <c r="D39" s="71" t="s">
        <v>9</v>
      </c>
      <c r="E39" s="71"/>
      <c r="F39" s="7">
        <v>202010</v>
      </c>
      <c r="G39" s="5">
        <v>1439651822.1800001</v>
      </c>
      <c r="H39" s="5">
        <v>1468511406.6900001</v>
      </c>
      <c r="I39" s="70">
        <v>1490660836.53</v>
      </c>
      <c r="J39" s="70"/>
      <c r="K39" s="75"/>
      <c r="L39" s="75"/>
    </row>
    <row r="40" spans="2:12" s="1" customFormat="1" ht="19.7" customHeight="1" x14ac:dyDescent="0.2">
      <c r="B40" s="7">
        <v>2020</v>
      </c>
      <c r="C40" s="8">
        <v>1</v>
      </c>
      <c r="D40" s="71" t="s">
        <v>9</v>
      </c>
      <c r="E40" s="71"/>
      <c r="F40" s="7">
        <v>202011</v>
      </c>
      <c r="G40" s="5">
        <v>1485163090.6500001</v>
      </c>
      <c r="H40" s="5">
        <v>1521857957.71</v>
      </c>
      <c r="I40" s="70">
        <v>1506438870.29</v>
      </c>
      <c r="J40" s="70"/>
      <c r="K40" s="75"/>
      <c r="L40" s="75"/>
    </row>
    <row r="41" spans="2:12" s="1" customFormat="1" ht="19.7" customHeight="1" x14ac:dyDescent="0.2">
      <c r="B41" s="7">
        <v>2020</v>
      </c>
      <c r="C41" s="8">
        <v>1</v>
      </c>
      <c r="D41" s="71" t="s">
        <v>9</v>
      </c>
      <c r="E41" s="71"/>
      <c r="F41" s="7">
        <v>202012</v>
      </c>
      <c r="G41" s="5">
        <v>1545010470.48</v>
      </c>
      <c r="H41" s="5">
        <v>1582831272.98</v>
      </c>
      <c r="I41" s="70">
        <v>1694888774.77</v>
      </c>
      <c r="J41" s="70"/>
      <c r="K41" s="75"/>
      <c r="L41" s="75"/>
    </row>
    <row r="42" spans="2:12" s="1" customFormat="1" ht="19.7" customHeight="1" x14ac:dyDescent="0.2">
      <c r="B42" s="7">
        <v>2020</v>
      </c>
      <c r="C42" s="8">
        <v>2</v>
      </c>
      <c r="D42" s="71" t="s">
        <v>10</v>
      </c>
      <c r="E42" s="71"/>
      <c r="F42" s="7">
        <v>202001</v>
      </c>
      <c r="G42" s="5">
        <v>3160444.72</v>
      </c>
      <c r="H42" s="5">
        <v>3160444.72</v>
      </c>
      <c r="I42" s="70">
        <v>3160444.72</v>
      </c>
      <c r="J42" s="70"/>
      <c r="K42" s="75"/>
      <c r="L42" s="75"/>
    </row>
    <row r="43" spans="2:12" s="1" customFormat="1" ht="19.7" customHeight="1" x14ac:dyDescent="0.2">
      <c r="B43" s="7">
        <v>2020</v>
      </c>
      <c r="C43" s="8">
        <v>2</v>
      </c>
      <c r="D43" s="71" t="s">
        <v>10</v>
      </c>
      <c r="E43" s="71"/>
      <c r="F43" s="7">
        <v>202002</v>
      </c>
      <c r="G43" s="5">
        <v>88591694.150000006</v>
      </c>
      <c r="H43" s="5">
        <v>3329909.01</v>
      </c>
      <c r="I43" s="70">
        <v>3329909.01</v>
      </c>
      <c r="J43" s="70"/>
      <c r="K43" s="75"/>
      <c r="L43" s="75"/>
    </row>
    <row r="44" spans="2:12" s="1" customFormat="1" ht="19.7" customHeight="1" x14ac:dyDescent="0.2">
      <c r="B44" s="7">
        <v>2020</v>
      </c>
      <c r="C44" s="8">
        <v>2</v>
      </c>
      <c r="D44" s="71" t="s">
        <v>10</v>
      </c>
      <c r="E44" s="71"/>
      <c r="F44" s="7">
        <v>202003</v>
      </c>
      <c r="G44" s="5">
        <v>2909801.6</v>
      </c>
      <c r="H44" s="5">
        <v>2909801.6</v>
      </c>
      <c r="I44" s="70">
        <v>2909801.6</v>
      </c>
      <c r="J44" s="70"/>
      <c r="K44" s="75"/>
      <c r="L44" s="75"/>
    </row>
    <row r="45" spans="2:12" s="1" customFormat="1" ht="19.7" customHeight="1" x14ac:dyDescent="0.2">
      <c r="B45" s="7">
        <v>2020</v>
      </c>
      <c r="C45" s="8">
        <v>2</v>
      </c>
      <c r="D45" s="71" t="s">
        <v>10</v>
      </c>
      <c r="E45" s="71"/>
      <c r="F45" s="7">
        <v>202004</v>
      </c>
      <c r="G45" s="5">
        <v>13397551.51</v>
      </c>
      <c r="H45" s="5">
        <v>12597231.029999999</v>
      </c>
      <c r="I45" s="70">
        <v>12597231.029999999</v>
      </c>
      <c r="J45" s="70"/>
      <c r="K45" s="75"/>
      <c r="L45" s="75"/>
    </row>
    <row r="46" spans="2:12" s="1" customFormat="1" ht="19.7" customHeight="1" x14ac:dyDescent="0.2">
      <c r="B46" s="7">
        <v>2020</v>
      </c>
      <c r="C46" s="8">
        <v>2</v>
      </c>
      <c r="D46" s="71" t="s">
        <v>10</v>
      </c>
      <c r="E46" s="71"/>
      <c r="F46" s="7">
        <v>202005</v>
      </c>
      <c r="G46" s="5">
        <v>7490061.9100000001</v>
      </c>
      <c r="H46" s="5">
        <v>2494111.79</v>
      </c>
      <c r="I46" s="70">
        <v>2494111.79</v>
      </c>
      <c r="J46" s="70"/>
      <c r="K46" s="75"/>
      <c r="L46" s="75"/>
    </row>
    <row r="47" spans="2:12" s="1" customFormat="1" ht="19.7" customHeight="1" x14ac:dyDescent="0.2">
      <c r="B47" s="7">
        <v>2020</v>
      </c>
      <c r="C47" s="8">
        <v>2</v>
      </c>
      <c r="D47" s="71" t="s">
        <v>10</v>
      </c>
      <c r="E47" s="71"/>
      <c r="F47" s="7">
        <v>202006</v>
      </c>
      <c r="G47" s="5"/>
      <c r="H47" s="5">
        <v>2775715.41</v>
      </c>
      <c r="I47" s="70">
        <v>2775715.41</v>
      </c>
      <c r="J47" s="70"/>
      <c r="K47" s="75"/>
      <c r="L47" s="75"/>
    </row>
    <row r="48" spans="2:12" s="1" customFormat="1" ht="19.7" customHeight="1" x14ac:dyDescent="0.2">
      <c r="B48" s="7">
        <v>2020</v>
      </c>
      <c r="C48" s="8">
        <v>2</v>
      </c>
      <c r="D48" s="71" t="s">
        <v>10</v>
      </c>
      <c r="E48" s="71"/>
      <c r="F48" s="7">
        <v>202007</v>
      </c>
      <c r="G48" s="5">
        <v>-55261785.140000001</v>
      </c>
      <c r="H48" s="5">
        <v>511558.66</v>
      </c>
      <c r="I48" s="70">
        <v>511558.66</v>
      </c>
      <c r="J48" s="70"/>
      <c r="K48" s="75"/>
      <c r="L48" s="75"/>
    </row>
    <row r="49" spans="2:12" s="1" customFormat="1" ht="19.7" customHeight="1" x14ac:dyDescent="0.2">
      <c r="B49" s="7">
        <v>2020</v>
      </c>
      <c r="C49" s="8">
        <v>2</v>
      </c>
      <c r="D49" s="71" t="s">
        <v>10</v>
      </c>
      <c r="E49" s="71"/>
      <c r="F49" s="7">
        <v>202008</v>
      </c>
      <c r="G49" s="5"/>
      <c r="H49" s="5">
        <v>513243.89</v>
      </c>
      <c r="I49" s="70">
        <v>513243.89</v>
      </c>
      <c r="J49" s="70"/>
      <c r="K49" s="75"/>
      <c r="L49" s="75"/>
    </row>
    <row r="50" spans="2:12" s="1" customFormat="1" ht="19.7" customHeight="1" x14ac:dyDescent="0.2">
      <c r="B50" s="7">
        <v>2020</v>
      </c>
      <c r="C50" s="8">
        <v>2</v>
      </c>
      <c r="D50" s="71" t="s">
        <v>10</v>
      </c>
      <c r="E50" s="71"/>
      <c r="F50" s="7">
        <v>202009</v>
      </c>
      <c r="G50" s="5"/>
      <c r="H50" s="5">
        <v>515653.55</v>
      </c>
      <c r="I50" s="70">
        <v>515653.55</v>
      </c>
      <c r="J50" s="70"/>
      <c r="K50" s="75"/>
      <c r="L50" s="75"/>
    </row>
    <row r="51" spans="2:12" s="1" customFormat="1" ht="19.7" customHeight="1" x14ac:dyDescent="0.2">
      <c r="B51" s="7">
        <v>2020</v>
      </c>
      <c r="C51" s="8">
        <v>2</v>
      </c>
      <c r="D51" s="71" t="s">
        <v>10</v>
      </c>
      <c r="E51" s="71"/>
      <c r="F51" s="7">
        <v>202010</v>
      </c>
      <c r="G51" s="5">
        <v>732875.88</v>
      </c>
      <c r="H51" s="5">
        <v>10654361.4</v>
      </c>
      <c r="I51" s="70">
        <v>10654361.4</v>
      </c>
      <c r="J51" s="70"/>
      <c r="K51" s="75"/>
      <c r="L51" s="75"/>
    </row>
    <row r="52" spans="2:12" s="1" customFormat="1" ht="19.7" customHeight="1" x14ac:dyDescent="0.2">
      <c r="B52" s="7">
        <v>2020</v>
      </c>
      <c r="C52" s="8">
        <v>2</v>
      </c>
      <c r="D52" s="71" t="s">
        <v>10</v>
      </c>
      <c r="E52" s="71"/>
      <c r="F52" s="7">
        <v>202011</v>
      </c>
      <c r="G52" s="5">
        <v>-20101708.350000001</v>
      </c>
      <c r="H52" s="5">
        <v>523510.73</v>
      </c>
      <c r="I52" s="70">
        <v>523510.73</v>
      </c>
      <c r="J52" s="70"/>
      <c r="K52" s="75"/>
      <c r="L52" s="75"/>
    </row>
    <row r="53" spans="2:12" s="1" customFormat="1" ht="19.7" customHeight="1" x14ac:dyDescent="0.2">
      <c r="B53" s="7">
        <v>2020</v>
      </c>
      <c r="C53" s="8">
        <v>2</v>
      </c>
      <c r="D53" s="71" t="s">
        <v>10</v>
      </c>
      <c r="E53" s="71"/>
      <c r="F53" s="7">
        <v>202012</v>
      </c>
      <c r="G53" s="5">
        <v>1040190594.61</v>
      </c>
      <c r="H53" s="5">
        <v>1041123989.1</v>
      </c>
      <c r="I53" s="70">
        <v>526810.14</v>
      </c>
      <c r="J53" s="70"/>
      <c r="K53" s="75"/>
      <c r="L53" s="75"/>
    </row>
    <row r="54" spans="2:12" s="1" customFormat="1" ht="19.7" customHeight="1" x14ac:dyDescent="0.2">
      <c r="B54" s="7">
        <v>2020</v>
      </c>
      <c r="C54" s="8">
        <v>3</v>
      </c>
      <c r="D54" s="71" t="s">
        <v>11</v>
      </c>
      <c r="E54" s="71"/>
      <c r="F54" s="7">
        <v>202001</v>
      </c>
      <c r="G54" s="5">
        <v>1278865721.5999999</v>
      </c>
      <c r="H54" s="5">
        <v>350206856.77999997</v>
      </c>
      <c r="I54" s="70">
        <v>327281113.56</v>
      </c>
      <c r="J54" s="70"/>
      <c r="K54" s="75"/>
      <c r="L54" s="75"/>
    </row>
    <row r="55" spans="2:12" s="1" customFormat="1" ht="19.7" customHeight="1" x14ac:dyDescent="0.2">
      <c r="B55" s="7">
        <v>2020</v>
      </c>
      <c r="C55" s="8">
        <v>3</v>
      </c>
      <c r="D55" s="71" t="s">
        <v>11</v>
      </c>
      <c r="E55" s="71"/>
      <c r="F55" s="7">
        <v>202002</v>
      </c>
      <c r="G55" s="5">
        <v>1964647460.48</v>
      </c>
      <c r="H55" s="5">
        <v>432864156.27999997</v>
      </c>
      <c r="I55" s="70">
        <v>398756458.48000002</v>
      </c>
      <c r="J55" s="70"/>
      <c r="K55" s="75"/>
      <c r="L55" s="75"/>
    </row>
    <row r="56" spans="2:12" s="1" customFormat="1" ht="19.7" customHeight="1" x14ac:dyDescent="0.2">
      <c r="B56" s="7">
        <v>2020</v>
      </c>
      <c r="C56" s="8">
        <v>3</v>
      </c>
      <c r="D56" s="71" t="s">
        <v>11</v>
      </c>
      <c r="E56" s="71"/>
      <c r="F56" s="7">
        <v>202003</v>
      </c>
      <c r="G56" s="5">
        <v>990354277.49000001</v>
      </c>
      <c r="H56" s="5">
        <v>710319623.83000004</v>
      </c>
      <c r="I56" s="70">
        <v>658901119.84000003</v>
      </c>
      <c r="J56" s="70"/>
      <c r="K56" s="75"/>
      <c r="L56" s="75"/>
    </row>
    <row r="57" spans="2:12" s="1" customFormat="1" ht="19.7" customHeight="1" x14ac:dyDescent="0.2">
      <c r="B57" s="7">
        <v>2020</v>
      </c>
      <c r="C57" s="8">
        <v>3</v>
      </c>
      <c r="D57" s="71" t="s">
        <v>11</v>
      </c>
      <c r="E57" s="71"/>
      <c r="F57" s="7">
        <v>202004</v>
      </c>
      <c r="G57" s="5">
        <v>444254368.5</v>
      </c>
      <c r="H57" s="5">
        <v>541621097.20000005</v>
      </c>
      <c r="I57" s="70">
        <v>560397838.76999998</v>
      </c>
      <c r="J57" s="70"/>
      <c r="K57" s="75"/>
      <c r="L57" s="75"/>
    </row>
    <row r="58" spans="2:12" s="1" customFormat="1" ht="19.7" customHeight="1" x14ac:dyDescent="0.2">
      <c r="B58" s="7">
        <v>2020</v>
      </c>
      <c r="C58" s="8">
        <v>3</v>
      </c>
      <c r="D58" s="71" t="s">
        <v>11</v>
      </c>
      <c r="E58" s="71"/>
      <c r="F58" s="7">
        <v>202005</v>
      </c>
      <c r="G58" s="5">
        <v>706061821.27999997</v>
      </c>
      <c r="H58" s="5">
        <v>692508987.47000003</v>
      </c>
      <c r="I58" s="70">
        <v>600854125.98000002</v>
      </c>
      <c r="J58" s="70"/>
      <c r="K58" s="75"/>
      <c r="L58" s="75"/>
    </row>
    <row r="59" spans="2:12" s="1" customFormat="1" ht="19.7" customHeight="1" x14ac:dyDescent="0.2">
      <c r="B59" s="7">
        <v>2020</v>
      </c>
      <c r="C59" s="8">
        <v>3</v>
      </c>
      <c r="D59" s="71" t="s">
        <v>11</v>
      </c>
      <c r="E59" s="71"/>
      <c r="F59" s="7">
        <v>202006</v>
      </c>
      <c r="G59" s="5">
        <v>424846648.89999998</v>
      </c>
      <c r="H59" s="5">
        <v>492272937.76999998</v>
      </c>
      <c r="I59" s="70">
        <v>547166378.23000002</v>
      </c>
      <c r="J59" s="70"/>
      <c r="K59" s="75"/>
      <c r="L59" s="75"/>
    </row>
    <row r="60" spans="2:12" s="1" customFormat="1" ht="19.7" customHeight="1" x14ac:dyDescent="0.2">
      <c r="B60" s="7">
        <v>2020</v>
      </c>
      <c r="C60" s="8">
        <v>3</v>
      </c>
      <c r="D60" s="71" t="s">
        <v>11</v>
      </c>
      <c r="E60" s="71"/>
      <c r="F60" s="7">
        <v>202007</v>
      </c>
      <c r="G60" s="5">
        <v>460797914.95999998</v>
      </c>
      <c r="H60" s="5">
        <v>632837966.98000002</v>
      </c>
      <c r="I60" s="70">
        <v>600467802.74000001</v>
      </c>
      <c r="J60" s="70"/>
      <c r="K60" s="75"/>
      <c r="L60" s="75"/>
    </row>
    <row r="61" spans="2:12" s="1" customFormat="1" ht="19.7" customHeight="1" x14ac:dyDescent="0.2">
      <c r="B61" s="7">
        <v>2020</v>
      </c>
      <c r="C61" s="8">
        <v>3</v>
      </c>
      <c r="D61" s="71" t="s">
        <v>11</v>
      </c>
      <c r="E61" s="71"/>
      <c r="F61" s="7">
        <v>202008</v>
      </c>
      <c r="G61" s="5">
        <v>273651118.74000001</v>
      </c>
      <c r="H61" s="5">
        <v>599986195.61000001</v>
      </c>
      <c r="I61" s="70">
        <v>643505146.34000003</v>
      </c>
      <c r="J61" s="70"/>
      <c r="K61" s="75"/>
      <c r="L61" s="75"/>
    </row>
    <row r="62" spans="2:12" s="1" customFormat="1" ht="19.7" customHeight="1" x14ac:dyDescent="0.2">
      <c r="B62" s="7">
        <v>2020</v>
      </c>
      <c r="C62" s="8">
        <v>3</v>
      </c>
      <c r="D62" s="71" t="s">
        <v>11</v>
      </c>
      <c r="E62" s="71"/>
      <c r="F62" s="7">
        <v>202009</v>
      </c>
      <c r="G62" s="5">
        <v>366814381.81</v>
      </c>
      <c r="H62" s="5">
        <v>599661856.71000004</v>
      </c>
      <c r="I62" s="70">
        <v>603202897.40999997</v>
      </c>
      <c r="J62" s="70"/>
      <c r="K62" s="75"/>
      <c r="L62" s="75"/>
    </row>
    <row r="63" spans="2:12" s="1" customFormat="1" ht="19.7" customHeight="1" x14ac:dyDescent="0.2">
      <c r="B63" s="7">
        <v>2020</v>
      </c>
      <c r="C63" s="8">
        <v>3</v>
      </c>
      <c r="D63" s="71" t="s">
        <v>11</v>
      </c>
      <c r="E63" s="71"/>
      <c r="F63" s="7">
        <v>202010</v>
      </c>
      <c r="G63" s="5">
        <v>300597792.43000001</v>
      </c>
      <c r="H63" s="5">
        <v>674864110.46000004</v>
      </c>
      <c r="I63" s="70">
        <v>675685522.00999999</v>
      </c>
      <c r="J63" s="70"/>
      <c r="K63" s="75"/>
      <c r="L63" s="75"/>
    </row>
    <row r="64" spans="2:12" s="1" customFormat="1" ht="19.7" customHeight="1" x14ac:dyDescent="0.2">
      <c r="B64" s="7">
        <v>2020</v>
      </c>
      <c r="C64" s="8">
        <v>3</v>
      </c>
      <c r="D64" s="71" t="s">
        <v>11</v>
      </c>
      <c r="E64" s="71"/>
      <c r="F64" s="7">
        <v>202011</v>
      </c>
      <c r="G64" s="5">
        <v>379414956.81</v>
      </c>
      <c r="H64" s="5">
        <v>833119233.38</v>
      </c>
      <c r="I64" s="70">
        <v>706028031.41999996</v>
      </c>
      <c r="J64" s="70"/>
      <c r="K64" s="75"/>
      <c r="L64" s="75"/>
    </row>
    <row r="65" spans="2:12" s="1" customFormat="1" ht="19.7" customHeight="1" x14ac:dyDescent="0.2">
      <c r="B65" s="7">
        <v>2020</v>
      </c>
      <c r="C65" s="8">
        <v>3</v>
      </c>
      <c r="D65" s="71" t="s">
        <v>11</v>
      </c>
      <c r="E65" s="71"/>
      <c r="F65" s="7">
        <v>202012</v>
      </c>
      <c r="G65" s="5">
        <v>335755005.83999997</v>
      </c>
      <c r="H65" s="5">
        <v>1004595869.09</v>
      </c>
      <c r="I65" s="70">
        <v>1112541365.27</v>
      </c>
      <c r="J65" s="70"/>
      <c r="K65" s="75"/>
      <c r="L65" s="75"/>
    </row>
    <row r="66" spans="2:12" s="1" customFormat="1" ht="19.7" customHeight="1" x14ac:dyDescent="0.2">
      <c r="B66" s="7">
        <v>2020</v>
      </c>
      <c r="C66" s="8">
        <v>4</v>
      </c>
      <c r="D66" s="71" t="s">
        <v>12</v>
      </c>
      <c r="E66" s="71"/>
      <c r="F66" s="7">
        <v>202001</v>
      </c>
      <c r="G66" s="5">
        <v>8876445.7599999998</v>
      </c>
      <c r="H66" s="5">
        <v>55101.1</v>
      </c>
      <c r="I66" s="70"/>
      <c r="J66" s="70"/>
      <c r="K66" s="75"/>
      <c r="L66" s="75"/>
    </row>
    <row r="67" spans="2:12" s="1" customFormat="1" ht="19.7" customHeight="1" x14ac:dyDescent="0.2">
      <c r="B67" s="7">
        <v>2020</v>
      </c>
      <c r="C67" s="8">
        <v>4</v>
      </c>
      <c r="D67" s="71" t="s">
        <v>12</v>
      </c>
      <c r="E67" s="71"/>
      <c r="F67" s="7">
        <v>202002</v>
      </c>
      <c r="G67" s="5">
        <v>82431454.859999999</v>
      </c>
      <c r="H67" s="5">
        <v>3324888.55</v>
      </c>
      <c r="I67" s="70">
        <v>1183637.19</v>
      </c>
      <c r="J67" s="70"/>
      <c r="K67" s="75"/>
      <c r="L67" s="75"/>
    </row>
    <row r="68" spans="2:12" s="1" customFormat="1" ht="19.7" customHeight="1" x14ac:dyDescent="0.2">
      <c r="B68" s="7">
        <v>2020</v>
      </c>
      <c r="C68" s="8">
        <v>4</v>
      </c>
      <c r="D68" s="71" t="s">
        <v>12</v>
      </c>
      <c r="E68" s="71"/>
      <c r="F68" s="7">
        <v>202003</v>
      </c>
      <c r="G68" s="5">
        <v>63051794.43</v>
      </c>
      <c r="H68" s="5">
        <v>12813451.32</v>
      </c>
      <c r="I68" s="70">
        <v>12608676.050000001</v>
      </c>
      <c r="J68" s="70"/>
      <c r="K68" s="75"/>
      <c r="L68" s="75"/>
    </row>
    <row r="69" spans="2:12" s="1" customFormat="1" ht="19.7" customHeight="1" x14ac:dyDescent="0.2">
      <c r="B69" s="7">
        <v>2020</v>
      </c>
      <c r="C69" s="8">
        <v>4</v>
      </c>
      <c r="D69" s="71" t="s">
        <v>12</v>
      </c>
      <c r="E69" s="71"/>
      <c r="F69" s="7">
        <v>202004</v>
      </c>
      <c r="G69" s="5">
        <v>52364796.310000002</v>
      </c>
      <c r="H69" s="5">
        <v>7228410.4800000004</v>
      </c>
      <c r="I69" s="70">
        <v>5823063.7999999998</v>
      </c>
      <c r="J69" s="70"/>
      <c r="K69" s="75"/>
      <c r="L69" s="75"/>
    </row>
    <row r="70" spans="2:12" s="1" customFormat="1" ht="19.7" customHeight="1" x14ac:dyDescent="0.2">
      <c r="B70" s="7">
        <v>2020</v>
      </c>
      <c r="C70" s="8">
        <v>4</v>
      </c>
      <c r="D70" s="71" t="s">
        <v>12</v>
      </c>
      <c r="E70" s="71"/>
      <c r="F70" s="7">
        <v>202005</v>
      </c>
      <c r="G70" s="5">
        <v>63787820.049999997</v>
      </c>
      <c r="H70" s="5">
        <v>28602897.489999998</v>
      </c>
      <c r="I70" s="70">
        <v>27199987.359999999</v>
      </c>
      <c r="J70" s="70"/>
      <c r="K70" s="75"/>
      <c r="L70" s="75"/>
    </row>
    <row r="71" spans="2:12" s="1" customFormat="1" ht="19.7" customHeight="1" x14ac:dyDescent="0.2">
      <c r="B71" s="7">
        <v>2020</v>
      </c>
      <c r="C71" s="8">
        <v>4</v>
      </c>
      <c r="D71" s="71" t="s">
        <v>12</v>
      </c>
      <c r="E71" s="71"/>
      <c r="F71" s="7">
        <v>202006</v>
      </c>
      <c r="G71" s="5">
        <v>137696147.80000001</v>
      </c>
      <c r="H71" s="5">
        <v>47563757.259999998</v>
      </c>
      <c r="I71" s="70">
        <v>28775490.629999999</v>
      </c>
      <c r="J71" s="70"/>
      <c r="K71" s="75"/>
      <c r="L71" s="75"/>
    </row>
    <row r="72" spans="2:12" s="1" customFormat="1" ht="19.7" customHeight="1" x14ac:dyDescent="0.2">
      <c r="B72" s="7">
        <v>2020</v>
      </c>
      <c r="C72" s="8">
        <v>4</v>
      </c>
      <c r="D72" s="71" t="s">
        <v>12</v>
      </c>
      <c r="E72" s="71"/>
      <c r="F72" s="7">
        <v>202007</v>
      </c>
      <c r="G72" s="5">
        <v>142180070.03</v>
      </c>
      <c r="H72" s="5">
        <v>54723525.009999998</v>
      </c>
      <c r="I72" s="70">
        <v>24681156.609999999</v>
      </c>
      <c r="J72" s="70"/>
      <c r="K72" s="75"/>
      <c r="L72" s="75"/>
    </row>
    <row r="73" spans="2:12" s="1" customFormat="1" ht="19.7" customHeight="1" x14ac:dyDescent="0.2">
      <c r="B73" s="7">
        <v>2020</v>
      </c>
      <c r="C73" s="8">
        <v>4</v>
      </c>
      <c r="D73" s="71" t="s">
        <v>12</v>
      </c>
      <c r="E73" s="71"/>
      <c r="F73" s="7">
        <v>202008</v>
      </c>
      <c r="G73" s="5">
        <v>134876844.41999999</v>
      </c>
      <c r="H73" s="5">
        <v>64522595.880000003</v>
      </c>
      <c r="I73" s="70">
        <v>91986676.239999995</v>
      </c>
      <c r="J73" s="70"/>
      <c r="K73" s="75"/>
      <c r="L73" s="75"/>
    </row>
    <row r="74" spans="2:12" s="1" customFormat="1" ht="19.7" customHeight="1" x14ac:dyDescent="0.2">
      <c r="B74" s="7">
        <v>2020</v>
      </c>
      <c r="C74" s="8">
        <v>4</v>
      </c>
      <c r="D74" s="71" t="s">
        <v>12</v>
      </c>
      <c r="E74" s="71"/>
      <c r="F74" s="7">
        <v>202009</v>
      </c>
      <c r="G74" s="5">
        <v>126578855.90000001</v>
      </c>
      <c r="H74" s="5">
        <v>91868499.870000005</v>
      </c>
      <c r="I74" s="70">
        <v>94765072.140000001</v>
      </c>
      <c r="J74" s="70"/>
      <c r="K74" s="75"/>
      <c r="L74" s="75"/>
    </row>
    <row r="75" spans="2:12" s="1" customFormat="1" ht="19.7" customHeight="1" x14ac:dyDescent="0.2">
      <c r="B75" s="7">
        <v>2020</v>
      </c>
      <c r="C75" s="8">
        <v>4</v>
      </c>
      <c r="D75" s="71" t="s">
        <v>12</v>
      </c>
      <c r="E75" s="71"/>
      <c r="F75" s="7">
        <v>202010</v>
      </c>
      <c r="G75" s="5">
        <v>31802968.809999999</v>
      </c>
      <c r="H75" s="5">
        <v>50865748.119999997</v>
      </c>
      <c r="I75" s="70">
        <v>46016997.57</v>
      </c>
      <c r="J75" s="70"/>
      <c r="K75" s="75"/>
      <c r="L75" s="75"/>
    </row>
    <row r="76" spans="2:12" s="1" customFormat="1" ht="19.7" customHeight="1" x14ac:dyDescent="0.2">
      <c r="B76" s="7">
        <v>2020</v>
      </c>
      <c r="C76" s="8">
        <v>4</v>
      </c>
      <c r="D76" s="71" t="s">
        <v>12</v>
      </c>
      <c r="E76" s="71"/>
      <c r="F76" s="7">
        <v>202011</v>
      </c>
      <c r="G76" s="5">
        <v>223743269.78999999</v>
      </c>
      <c r="H76" s="5">
        <v>223214577.28999999</v>
      </c>
      <c r="I76" s="70">
        <v>78611339.260000005</v>
      </c>
      <c r="J76" s="70"/>
      <c r="K76" s="75"/>
      <c r="L76" s="75"/>
    </row>
    <row r="77" spans="2:12" s="1" customFormat="1" ht="19.7" customHeight="1" x14ac:dyDescent="0.2">
      <c r="B77" s="7">
        <v>2020</v>
      </c>
      <c r="C77" s="8">
        <v>4</v>
      </c>
      <c r="D77" s="71" t="s">
        <v>12</v>
      </c>
      <c r="E77" s="71"/>
      <c r="F77" s="7">
        <v>202012</v>
      </c>
      <c r="G77" s="5">
        <v>-144206614.25999999</v>
      </c>
      <c r="H77" s="5">
        <v>76034331.909999996</v>
      </c>
      <c r="I77" s="70">
        <v>233858077.81999999</v>
      </c>
      <c r="J77" s="70"/>
      <c r="K77" s="75"/>
      <c r="L77" s="75"/>
    </row>
    <row r="78" spans="2:12" s="1" customFormat="1" ht="19.7" customHeight="1" x14ac:dyDescent="0.2">
      <c r="B78" s="7">
        <v>2020</v>
      </c>
      <c r="C78" s="8">
        <v>5</v>
      </c>
      <c r="D78" s="71" t="s">
        <v>13</v>
      </c>
      <c r="E78" s="71"/>
      <c r="F78" s="7">
        <v>202001</v>
      </c>
      <c r="G78" s="5">
        <v>50000</v>
      </c>
      <c r="H78" s="5"/>
      <c r="I78" s="70"/>
      <c r="J78" s="70"/>
      <c r="K78" s="75"/>
      <c r="L78" s="75"/>
    </row>
    <row r="79" spans="2:12" s="1" customFormat="1" ht="19.7" customHeight="1" x14ac:dyDescent="0.2">
      <c r="B79" s="7">
        <v>2020</v>
      </c>
      <c r="C79" s="8">
        <v>5</v>
      </c>
      <c r="D79" s="71" t="s">
        <v>13</v>
      </c>
      <c r="E79" s="71"/>
      <c r="F79" s="7">
        <v>202002</v>
      </c>
      <c r="G79" s="5">
        <v>116000</v>
      </c>
      <c r="H79" s="5">
        <v>90000</v>
      </c>
      <c r="I79" s="70">
        <v>90000</v>
      </c>
      <c r="J79" s="70"/>
      <c r="K79" s="75"/>
      <c r="L79" s="75"/>
    </row>
    <row r="80" spans="2:12" s="1" customFormat="1" ht="19.7" customHeight="1" x14ac:dyDescent="0.2">
      <c r="B80" s="7">
        <v>2020</v>
      </c>
      <c r="C80" s="8">
        <v>5</v>
      </c>
      <c r="D80" s="71" t="s">
        <v>13</v>
      </c>
      <c r="E80" s="71"/>
      <c r="F80" s="7">
        <v>202003</v>
      </c>
      <c r="G80" s="5">
        <v>800000</v>
      </c>
      <c r="H80" s="5">
        <v>40000</v>
      </c>
      <c r="I80" s="70">
        <v>40000</v>
      </c>
      <c r="J80" s="70"/>
      <c r="K80" s="75"/>
      <c r="L80" s="75"/>
    </row>
    <row r="81" spans="2:12" s="1" customFormat="1" ht="19.7" customHeight="1" x14ac:dyDescent="0.2">
      <c r="B81" s="7">
        <v>2020</v>
      </c>
      <c r="C81" s="8">
        <v>5</v>
      </c>
      <c r="D81" s="71" t="s">
        <v>13</v>
      </c>
      <c r="E81" s="71"/>
      <c r="F81" s="7">
        <v>202004</v>
      </c>
      <c r="G81" s="5">
        <v>50000</v>
      </c>
      <c r="H81" s="5">
        <v>850000</v>
      </c>
      <c r="I81" s="70">
        <v>850000</v>
      </c>
      <c r="J81" s="70"/>
      <c r="K81" s="75"/>
      <c r="L81" s="75"/>
    </row>
    <row r="82" spans="2:12" s="1" customFormat="1" ht="19.7" customHeight="1" x14ac:dyDescent="0.2">
      <c r="B82" s="7">
        <v>2020</v>
      </c>
      <c r="C82" s="8">
        <v>5</v>
      </c>
      <c r="D82" s="71" t="s">
        <v>13</v>
      </c>
      <c r="E82" s="71"/>
      <c r="F82" s="7">
        <v>202006</v>
      </c>
      <c r="G82" s="5"/>
      <c r="H82" s="5">
        <v>36000</v>
      </c>
      <c r="I82" s="70">
        <v>36000</v>
      </c>
      <c r="J82" s="70"/>
      <c r="K82" s="75"/>
      <c r="L82" s="75"/>
    </row>
    <row r="83" spans="2:12" s="1" customFormat="1" ht="19.7" customHeight="1" x14ac:dyDescent="0.2">
      <c r="B83" s="7">
        <v>2020</v>
      </c>
      <c r="C83" s="8">
        <v>5</v>
      </c>
      <c r="D83" s="71" t="s">
        <v>13</v>
      </c>
      <c r="E83" s="71"/>
      <c r="F83" s="7">
        <v>202007</v>
      </c>
      <c r="G83" s="5">
        <v>1550748.62</v>
      </c>
      <c r="H83" s="5"/>
      <c r="I83" s="70"/>
      <c r="J83" s="70"/>
      <c r="K83" s="75"/>
      <c r="L83" s="75"/>
    </row>
    <row r="84" spans="2:12" s="1" customFormat="1" ht="19.7" customHeight="1" x14ac:dyDescent="0.2">
      <c r="B84" s="7">
        <v>2020</v>
      </c>
      <c r="C84" s="8">
        <v>5</v>
      </c>
      <c r="D84" s="71" t="s">
        <v>13</v>
      </c>
      <c r="E84" s="71"/>
      <c r="F84" s="7">
        <v>202008</v>
      </c>
      <c r="G84" s="5"/>
      <c r="H84" s="5">
        <v>1100000</v>
      </c>
      <c r="I84" s="70">
        <v>1088369.43</v>
      </c>
      <c r="J84" s="70"/>
      <c r="K84" s="75"/>
      <c r="L84" s="75"/>
    </row>
    <row r="85" spans="2:12" s="1" customFormat="1" ht="19.7" customHeight="1" x14ac:dyDescent="0.2">
      <c r="B85" s="7">
        <v>2020</v>
      </c>
      <c r="C85" s="8">
        <v>5</v>
      </c>
      <c r="D85" s="71" t="s">
        <v>13</v>
      </c>
      <c r="E85" s="71"/>
      <c r="F85" s="7">
        <v>202009</v>
      </c>
      <c r="G85" s="5">
        <v>50000</v>
      </c>
      <c r="H85" s="5">
        <v>50000</v>
      </c>
      <c r="I85" s="70">
        <v>11630.57</v>
      </c>
      <c r="J85" s="70"/>
      <c r="K85" s="75"/>
      <c r="L85" s="75"/>
    </row>
    <row r="86" spans="2:12" s="1" customFormat="1" ht="19.7" customHeight="1" x14ac:dyDescent="0.2">
      <c r="B86" s="7">
        <v>2020</v>
      </c>
      <c r="C86" s="8">
        <v>5</v>
      </c>
      <c r="D86" s="71" t="s">
        <v>13</v>
      </c>
      <c r="E86" s="71"/>
      <c r="F86" s="7">
        <v>202010</v>
      </c>
      <c r="G86" s="5"/>
      <c r="H86" s="5"/>
      <c r="I86" s="70">
        <v>50000</v>
      </c>
      <c r="J86" s="70"/>
      <c r="K86" s="75"/>
      <c r="L86" s="75"/>
    </row>
    <row r="87" spans="2:12" s="1" customFormat="1" ht="19.7" customHeight="1" x14ac:dyDescent="0.2">
      <c r="B87" s="7">
        <v>2020</v>
      </c>
      <c r="C87" s="8">
        <v>5</v>
      </c>
      <c r="D87" s="71" t="s">
        <v>13</v>
      </c>
      <c r="E87" s="71"/>
      <c r="F87" s="7">
        <v>202011</v>
      </c>
      <c r="G87" s="5">
        <v>4669000</v>
      </c>
      <c r="H87" s="5">
        <v>669000</v>
      </c>
      <c r="I87" s="70">
        <v>253000</v>
      </c>
      <c r="J87" s="70"/>
      <c r="K87" s="75"/>
      <c r="L87" s="75"/>
    </row>
    <row r="88" spans="2:12" s="1" customFormat="1" ht="19.7" customHeight="1" x14ac:dyDescent="0.2">
      <c r="B88" s="7">
        <v>2020</v>
      </c>
      <c r="C88" s="8">
        <v>5</v>
      </c>
      <c r="D88" s="71" t="s">
        <v>13</v>
      </c>
      <c r="E88" s="71"/>
      <c r="F88" s="7">
        <v>202012</v>
      </c>
      <c r="G88" s="5">
        <v>90959.46</v>
      </c>
      <c r="H88" s="5">
        <v>4541708.08</v>
      </c>
      <c r="I88" s="70">
        <v>499959.46</v>
      </c>
      <c r="J88" s="70"/>
      <c r="K88" s="75"/>
      <c r="L88" s="75"/>
    </row>
    <row r="89" spans="2:12" s="1" customFormat="1" ht="19.7" customHeight="1" x14ac:dyDescent="0.2">
      <c r="B89" s="7">
        <v>2020</v>
      </c>
      <c r="C89" s="8">
        <v>6</v>
      </c>
      <c r="D89" s="71" t="s">
        <v>14</v>
      </c>
      <c r="E89" s="71"/>
      <c r="F89" s="7">
        <v>202001</v>
      </c>
      <c r="G89" s="5">
        <v>4950621.0199999996</v>
      </c>
      <c r="H89" s="5">
        <v>4950621.0199999996</v>
      </c>
      <c r="I89" s="70">
        <v>4950621.0199999996</v>
      </c>
      <c r="J89" s="70"/>
      <c r="K89" s="75"/>
      <c r="L89" s="75"/>
    </row>
    <row r="90" spans="2:12" s="1" customFormat="1" ht="19.7" customHeight="1" x14ac:dyDescent="0.2">
      <c r="B90" s="7">
        <v>2020</v>
      </c>
      <c r="C90" s="8">
        <v>6</v>
      </c>
      <c r="D90" s="71" t="s">
        <v>14</v>
      </c>
      <c r="E90" s="71"/>
      <c r="F90" s="7">
        <v>202002</v>
      </c>
      <c r="G90" s="5">
        <v>88342548.879999995</v>
      </c>
      <c r="H90" s="5">
        <v>4953094.47</v>
      </c>
      <c r="I90" s="70">
        <v>4953094.47</v>
      </c>
      <c r="J90" s="70"/>
      <c r="K90" s="75"/>
      <c r="L90" s="75"/>
    </row>
    <row r="91" spans="2:12" s="1" customFormat="1" ht="19.7" customHeight="1" x14ac:dyDescent="0.2">
      <c r="B91" s="7">
        <v>2020</v>
      </c>
      <c r="C91" s="8">
        <v>6</v>
      </c>
      <c r="D91" s="71" t="s">
        <v>14</v>
      </c>
      <c r="E91" s="71"/>
      <c r="F91" s="7">
        <v>202003</v>
      </c>
      <c r="G91" s="5">
        <v>4959326.21</v>
      </c>
      <c r="H91" s="5">
        <v>4959326.21</v>
      </c>
      <c r="I91" s="70">
        <v>4959326.21</v>
      </c>
      <c r="J91" s="70"/>
      <c r="K91" s="75"/>
      <c r="L91" s="75"/>
    </row>
    <row r="92" spans="2:12" s="1" customFormat="1" ht="19.7" customHeight="1" x14ac:dyDescent="0.2">
      <c r="B92" s="7">
        <v>2020</v>
      </c>
      <c r="C92" s="8">
        <v>6</v>
      </c>
      <c r="D92" s="71" t="s">
        <v>14</v>
      </c>
      <c r="E92" s="71"/>
      <c r="F92" s="7">
        <v>202004</v>
      </c>
      <c r="G92" s="5">
        <v>6757359.6100000003</v>
      </c>
      <c r="H92" s="5">
        <v>6757359.6100000003</v>
      </c>
      <c r="I92" s="70">
        <v>6757359.6100000003</v>
      </c>
      <c r="J92" s="70"/>
      <c r="K92" s="75"/>
      <c r="L92" s="75"/>
    </row>
    <row r="93" spans="2:12" s="1" customFormat="1" ht="19.7" customHeight="1" x14ac:dyDescent="0.2">
      <c r="B93" s="7">
        <v>2020</v>
      </c>
      <c r="C93" s="8">
        <v>6</v>
      </c>
      <c r="D93" s="71" t="s">
        <v>14</v>
      </c>
      <c r="E93" s="71"/>
      <c r="F93" s="7">
        <v>202005</v>
      </c>
      <c r="G93" s="5">
        <v>2046478.03</v>
      </c>
      <c r="H93" s="5">
        <v>4791147.34</v>
      </c>
      <c r="I93" s="70">
        <v>4791147.34</v>
      </c>
      <c r="J93" s="70"/>
      <c r="K93" s="75"/>
      <c r="L93" s="75"/>
    </row>
    <row r="94" spans="2:12" s="1" customFormat="1" ht="19.7" customHeight="1" x14ac:dyDescent="0.2">
      <c r="B94" s="7">
        <v>2020</v>
      </c>
      <c r="C94" s="8">
        <v>6</v>
      </c>
      <c r="D94" s="71" t="s">
        <v>14</v>
      </c>
      <c r="E94" s="71"/>
      <c r="F94" s="7">
        <v>202006</v>
      </c>
      <c r="G94" s="5"/>
      <c r="H94" s="5">
        <v>4787378.45</v>
      </c>
      <c r="I94" s="70">
        <v>4787378.45</v>
      </c>
      <c r="J94" s="70"/>
      <c r="K94" s="75"/>
      <c r="L94" s="75"/>
    </row>
    <row r="95" spans="2:12" s="1" customFormat="1" ht="19.7" customHeight="1" x14ac:dyDescent="0.2">
      <c r="B95" s="7">
        <v>2020</v>
      </c>
      <c r="C95" s="8">
        <v>6</v>
      </c>
      <c r="D95" s="71" t="s">
        <v>14</v>
      </c>
      <c r="E95" s="71"/>
      <c r="F95" s="7">
        <v>202007</v>
      </c>
      <c r="G95" s="5">
        <v>-41389454.409999996</v>
      </c>
      <c r="H95" s="5">
        <v>577511.97</v>
      </c>
      <c r="I95" s="70">
        <v>577511.97</v>
      </c>
      <c r="J95" s="70"/>
      <c r="K95" s="75"/>
      <c r="L95" s="75"/>
    </row>
    <row r="96" spans="2:12" s="1" customFormat="1" ht="19.7" customHeight="1" x14ac:dyDescent="0.2">
      <c r="B96" s="7">
        <v>2020</v>
      </c>
      <c r="C96" s="8">
        <v>6</v>
      </c>
      <c r="D96" s="71" t="s">
        <v>14</v>
      </c>
      <c r="E96" s="71"/>
      <c r="F96" s="7">
        <v>202008</v>
      </c>
      <c r="G96" s="5"/>
      <c r="H96" s="5">
        <v>361834.79</v>
      </c>
      <c r="I96" s="70">
        <v>361834.79</v>
      </c>
      <c r="J96" s="70"/>
      <c r="K96" s="75"/>
      <c r="L96" s="75"/>
    </row>
    <row r="97" spans="2:12" s="1" customFormat="1" ht="19.7" customHeight="1" x14ac:dyDescent="0.2">
      <c r="B97" s="7">
        <v>2020</v>
      </c>
      <c r="C97" s="8">
        <v>6</v>
      </c>
      <c r="D97" s="71" t="s">
        <v>14</v>
      </c>
      <c r="E97" s="71"/>
      <c r="F97" s="7">
        <v>202009</v>
      </c>
      <c r="G97" s="5">
        <v>1100000</v>
      </c>
      <c r="H97" s="5">
        <v>358972.05</v>
      </c>
      <c r="I97" s="70">
        <v>358972.05</v>
      </c>
      <c r="J97" s="70"/>
      <c r="K97" s="75"/>
      <c r="L97" s="75"/>
    </row>
    <row r="98" spans="2:12" s="1" customFormat="1" ht="19.7" customHeight="1" x14ac:dyDescent="0.2">
      <c r="B98" s="7">
        <v>2020</v>
      </c>
      <c r="C98" s="8">
        <v>6</v>
      </c>
      <c r="D98" s="71" t="s">
        <v>14</v>
      </c>
      <c r="E98" s="71"/>
      <c r="F98" s="7">
        <v>202010</v>
      </c>
      <c r="G98" s="5">
        <v>12257195.65</v>
      </c>
      <c r="H98" s="5">
        <v>14705750.619999999</v>
      </c>
      <c r="I98" s="70">
        <v>14705750.619999999</v>
      </c>
      <c r="J98" s="70"/>
      <c r="K98" s="75"/>
      <c r="L98" s="75"/>
    </row>
    <row r="99" spans="2:12" s="1" customFormat="1" ht="19.7" customHeight="1" x14ac:dyDescent="0.2">
      <c r="B99" s="7">
        <v>2020</v>
      </c>
      <c r="C99" s="8">
        <v>6</v>
      </c>
      <c r="D99" s="71" t="s">
        <v>14</v>
      </c>
      <c r="E99" s="71"/>
      <c r="F99" s="7">
        <v>202011</v>
      </c>
      <c r="G99" s="5">
        <v>-30562577.41</v>
      </c>
      <c r="H99" s="5">
        <v>780877.89</v>
      </c>
      <c r="I99" s="70">
        <v>780877.89</v>
      </c>
      <c r="J99" s="70"/>
      <c r="K99" s="75"/>
      <c r="L99" s="75"/>
    </row>
    <row r="100" spans="2:12" s="1" customFormat="1" ht="19.7" customHeight="1" x14ac:dyDescent="0.2">
      <c r="B100" s="7">
        <v>2020</v>
      </c>
      <c r="C100" s="8">
        <v>6</v>
      </c>
      <c r="D100" s="71" t="s">
        <v>14</v>
      </c>
      <c r="E100" s="71"/>
      <c r="F100" s="7">
        <v>202012</v>
      </c>
      <c r="G100" s="5">
        <v>1127022967.3299999</v>
      </c>
      <c r="H100" s="5">
        <v>1127500590.49</v>
      </c>
      <c r="I100" s="70">
        <v>156645.13</v>
      </c>
      <c r="J100" s="70"/>
      <c r="K100" s="75"/>
      <c r="L100" s="75"/>
    </row>
    <row r="101" spans="2:12" s="1" customFormat="1" ht="19.7" customHeight="1" x14ac:dyDescent="0.2">
      <c r="B101" s="7">
        <v>2021</v>
      </c>
      <c r="C101" s="8">
        <v>1</v>
      </c>
      <c r="D101" s="71" t="s">
        <v>9</v>
      </c>
      <c r="E101" s="71"/>
      <c r="F101" s="7">
        <v>202101</v>
      </c>
      <c r="G101" s="5">
        <v>1506364884.5699999</v>
      </c>
      <c r="H101" s="5">
        <v>1501316781.9200001</v>
      </c>
      <c r="I101" s="70">
        <v>1401989197.8099999</v>
      </c>
      <c r="J101" s="70"/>
      <c r="K101" s="75"/>
      <c r="L101" s="75"/>
    </row>
    <row r="102" spans="2:12" s="1" customFormat="1" ht="19.7" customHeight="1" x14ac:dyDescent="0.2">
      <c r="B102" s="7">
        <v>2021</v>
      </c>
      <c r="C102" s="8">
        <v>1</v>
      </c>
      <c r="D102" s="71" t="s">
        <v>9</v>
      </c>
      <c r="E102" s="71"/>
      <c r="F102" s="7">
        <v>202102</v>
      </c>
      <c r="G102" s="5">
        <v>1532491752.97</v>
      </c>
      <c r="H102" s="5">
        <v>1527492464.23</v>
      </c>
      <c r="I102" s="70">
        <v>1541325912.8499999</v>
      </c>
      <c r="J102" s="70"/>
      <c r="K102" s="75"/>
      <c r="L102" s="75"/>
    </row>
    <row r="103" spans="2:12" s="1" customFormat="1" ht="19.7" customHeight="1" x14ac:dyDescent="0.2">
      <c r="B103" s="7">
        <v>2021</v>
      </c>
      <c r="C103" s="8">
        <v>1</v>
      </c>
      <c r="D103" s="71" t="s">
        <v>9</v>
      </c>
      <c r="E103" s="71"/>
      <c r="F103" s="7">
        <v>202103</v>
      </c>
      <c r="G103" s="5">
        <v>1654771019.51</v>
      </c>
      <c r="H103" s="5">
        <v>1510937753.3800001</v>
      </c>
      <c r="I103" s="70">
        <v>1503957321.47</v>
      </c>
      <c r="J103" s="70"/>
      <c r="K103" s="75"/>
      <c r="L103" s="75"/>
    </row>
    <row r="104" spans="2:12" s="1" customFormat="1" ht="19.7" customHeight="1" x14ac:dyDescent="0.2">
      <c r="B104" s="7">
        <v>2021</v>
      </c>
      <c r="C104" s="8">
        <v>1</v>
      </c>
      <c r="D104" s="71" t="s">
        <v>9</v>
      </c>
      <c r="E104" s="71"/>
      <c r="F104" s="7">
        <v>202104</v>
      </c>
      <c r="G104" s="5">
        <v>1601399931.0899999</v>
      </c>
      <c r="H104" s="5">
        <v>1488097866.1700001</v>
      </c>
      <c r="I104" s="70">
        <v>1491986633.79</v>
      </c>
      <c r="J104" s="70"/>
      <c r="K104" s="75"/>
      <c r="L104" s="75"/>
    </row>
    <row r="105" spans="2:12" s="1" customFormat="1" ht="19.7" customHeight="1" x14ac:dyDescent="0.2">
      <c r="B105" s="7">
        <v>2021</v>
      </c>
      <c r="C105" s="8">
        <v>1</v>
      </c>
      <c r="D105" s="71" t="s">
        <v>9</v>
      </c>
      <c r="E105" s="71"/>
      <c r="F105" s="7">
        <v>202105</v>
      </c>
      <c r="G105" s="5">
        <v>1468473578.0599999</v>
      </c>
      <c r="H105" s="5">
        <v>1506920560.47</v>
      </c>
      <c r="I105" s="70">
        <v>1501622055.1400001</v>
      </c>
      <c r="J105" s="70"/>
      <c r="K105" s="75"/>
      <c r="L105" s="75"/>
    </row>
    <row r="106" spans="2:12" s="1" customFormat="1" ht="19.7" customHeight="1" x14ac:dyDescent="0.2">
      <c r="B106" s="7">
        <v>2021</v>
      </c>
      <c r="C106" s="8">
        <v>1</v>
      </c>
      <c r="D106" s="71" t="s">
        <v>9</v>
      </c>
      <c r="E106" s="71"/>
      <c r="F106" s="7">
        <v>202106</v>
      </c>
      <c r="G106" s="5">
        <v>1542022629.24</v>
      </c>
      <c r="H106" s="5">
        <v>1569721620.8299999</v>
      </c>
      <c r="I106" s="70">
        <v>1574066772.1300001</v>
      </c>
      <c r="J106" s="70"/>
      <c r="K106" s="75"/>
      <c r="L106" s="75"/>
    </row>
    <row r="107" spans="2:12" s="1" customFormat="1" ht="19.7" customHeight="1" x14ac:dyDescent="0.2">
      <c r="B107" s="7">
        <v>2021</v>
      </c>
      <c r="C107" s="8">
        <v>1</v>
      </c>
      <c r="D107" s="71" t="s">
        <v>9</v>
      </c>
      <c r="E107" s="71"/>
      <c r="F107" s="7">
        <v>202107</v>
      </c>
      <c r="G107" s="5">
        <v>1505204731.72</v>
      </c>
      <c r="H107" s="5">
        <v>1539382256.0999999</v>
      </c>
      <c r="I107" s="70">
        <v>1477943275.22</v>
      </c>
      <c r="J107" s="70"/>
      <c r="K107" s="75"/>
      <c r="L107" s="75"/>
    </row>
    <row r="108" spans="2:12" s="1" customFormat="1" ht="19.7" customHeight="1" x14ac:dyDescent="0.2">
      <c r="B108" s="7">
        <v>2021</v>
      </c>
      <c r="C108" s="8">
        <v>1</v>
      </c>
      <c r="D108" s="71" t="s">
        <v>9</v>
      </c>
      <c r="E108" s="71"/>
      <c r="F108" s="7">
        <v>202108</v>
      </c>
      <c r="G108" s="5">
        <v>1483358100.4200001</v>
      </c>
      <c r="H108" s="5">
        <v>1512076672.6099999</v>
      </c>
      <c r="I108" s="70">
        <v>1564469445.8800001</v>
      </c>
      <c r="J108" s="70"/>
      <c r="K108" s="75"/>
      <c r="L108" s="75"/>
    </row>
    <row r="109" spans="2:12" s="1" customFormat="1" ht="19.7" customHeight="1" x14ac:dyDescent="0.2">
      <c r="B109" s="7">
        <v>2021</v>
      </c>
      <c r="C109" s="8">
        <v>1</v>
      </c>
      <c r="D109" s="71" t="s">
        <v>9</v>
      </c>
      <c r="E109" s="71"/>
      <c r="F109" s="7">
        <v>202109</v>
      </c>
      <c r="G109" s="5">
        <v>1509045945.6800001</v>
      </c>
      <c r="H109" s="5">
        <v>1531295874.55</v>
      </c>
      <c r="I109" s="70">
        <v>1537392823.3599999</v>
      </c>
      <c r="J109" s="70"/>
      <c r="K109" s="75"/>
      <c r="L109" s="75"/>
    </row>
    <row r="110" spans="2:12" s="1" customFormat="1" ht="19.7" customHeight="1" x14ac:dyDescent="0.2">
      <c r="B110" s="7">
        <v>2021</v>
      </c>
      <c r="C110" s="8">
        <v>1</v>
      </c>
      <c r="D110" s="71" t="s">
        <v>9</v>
      </c>
      <c r="E110" s="71"/>
      <c r="F110" s="7">
        <v>202110</v>
      </c>
      <c r="G110" s="5">
        <v>1561227868.1099999</v>
      </c>
      <c r="H110" s="5">
        <v>1587921032.96</v>
      </c>
      <c r="I110" s="70">
        <v>1580945805.6500001</v>
      </c>
      <c r="J110" s="70"/>
      <c r="K110" s="75"/>
      <c r="L110" s="75"/>
    </row>
    <row r="111" spans="2:12" s="1" customFormat="1" ht="19.7" customHeight="1" x14ac:dyDescent="0.2">
      <c r="B111" s="7">
        <v>2021</v>
      </c>
      <c r="C111" s="8">
        <v>1</v>
      </c>
      <c r="D111" s="71" t="s">
        <v>9</v>
      </c>
      <c r="E111" s="71"/>
      <c r="F111" s="7">
        <v>202111</v>
      </c>
      <c r="G111" s="5">
        <v>1576569844.2</v>
      </c>
      <c r="H111" s="5">
        <v>1621339654.8900001</v>
      </c>
      <c r="I111" s="70">
        <v>1620282703.6199999</v>
      </c>
      <c r="J111" s="70"/>
      <c r="K111" s="75"/>
      <c r="L111" s="75"/>
    </row>
    <row r="112" spans="2:12" s="1" customFormat="1" ht="19.7" customHeight="1" x14ac:dyDescent="0.2">
      <c r="B112" s="7">
        <v>2021</v>
      </c>
      <c r="C112" s="8">
        <v>1</v>
      </c>
      <c r="D112" s="71" t="s">
        <v>9</v>
      </c>
      <c r="E112" s="71"/>
      <c r="F112" s="7">
        <v>202112</v>
      </c>
      <c r="G112" s="5">
        <v>1830119911.23</v>
      </c>
      <c r="H112" s="5">
        <v>1867761463.8199999</v>
      </c>
      <c r="I112" s="70">
        <v>1967029078.1900001</v>
      </c>
      <c r="J112" s="70"/>
      <c r="K112" s="75"/>
      <c r="L112" s="75"/>
    </row>
    <row r="113" spans="2:12" s="1" customFormat="1" ht="19.7" customHeight="1" x14ac:dyDescent="0.2">
      <c r="B113" s="7">
        <v>2021</v>
      </c>
      <c r="C113" s="8">
        <v>2</v>
      </c>
      <c r="D113" s="71" t="s">
        <v>10</v>
      </c>
      <c r="E113" s="71"/>
      <c r="F113" s="7">
        <v>202101</v>
      </c>
      <c r="G113" s="5">
        <v>29943656</v>
      </c>
      <c r="H113" s="5">
        <v>2028188.51</v>
      </c>
      <c r="I113" s="70">
        <v>2028188.51</v>
      </c>
      <c r="J113" s="70"/>
      <c r="K113" s="75"/>
      <c r="L113" s="75"/>
    </row>
    <row r="114" spans="2:12" s="1" customFormat="1" ht="19.7" customHeight="1" x14ac:dyDescent="0.2">
      <c r="B114" s="7">
        <v>2021</v>
      </c>
      <c r="C114" s="8">
        <v>2</v>
      </c>
      <c r="D114" s="71" t="s">
        <v>10</v>
      </c>
      <c r="E114" s="71"/>
      <c r="F114" s="7">
        <v>202102</v>
      </c>
      <c r="G114" s="5">
        <v>34151599.719999999</v>
      </c>
      <c r="H114" s="5">
        <v>36409246.549999997</v>
      </c>
      <c r="I114" s="70">
        <v>36409246.549999997</v>
      </c>
      <c r="J114" s="70"/>
      <c r="K114" s="75"/>
      <c r="L114" s="75"/>
    </row>
    <row r="115" spans="2:12" s="1" customFormat="1" ht="19.7" customHeight="1" x14ac:dyDescent="0.2">
      <c r="B115" s="7">
        <v>2021</v>
      </c>
      <c r="C115" s="8">
        <v>2</v>
      </c>
      <c r="D115" s="71" t="s">
        <v>10</v>
      </c>
      <c r="E115" s="71"/>
      <c r="F115" s="7">
        <v>202103</v>
      </c>
      <c r="G115" s="5">
        <v>-19087862.84</v>
      </c>
      <c r="H115" s="5">
        <v>2391292.83</v>
      </c>
      <c r="I115" s="70">
        <v>-31860611.829999998</v>
      </c>
      <c r="J115" s="70"/>
      <c r="K115" s="75"/>
      <c r="L115" s="75"/>
    </row>
    <row r="116" spans="2:12" s="1" customFormat="1" ht="19.7" customHeight="1" x14ac:dyDescent="0.2">
      <c r="B116" s="7">
        <v>2021</v>
      </c>
      <c r="C116" s="8">
        <v>2</v>
      </c>
      <c r="D116" s="71" t="s">
        <v>10</v>
      </c>
      <c r="E116" s="71"/>
      <c r="F116" s="7">
        <v>202104</v>
      </c>
      <c r="G116" s="5">
        <v>-17994599.719999999</v>
      </c>
      <c r="H116" s="5">
        <v>-31501343.690000001</v>
      </c>
      <c r="I116" s="70">
        <v>2750560.97</v>
      </c>
      <c r="J116" s="70"/>
      <c r="K116" s="75"/>
      <c r="L116" s="75"/>
    </row>
    <row r="117" spans="2:12" s="1" customFormat="1" ht="19.7" customHeight="1" x14ac:dyDescent="0.2">
      <c r="B117" s="7">
        <v>2021</v>
      </c>
      <c r="C117" s="8">
        <v>2</v>
      </c>
      <c r="D117" s="71" t="s">
        <v>10</v>
      </c>
      <c r="E117" s="71"/>
      <c r="F117" s="7">
        <v>202105</v>
      </c>
      <c r="G117" s="5"/>
      <c r="H117" s="5">
        <v>2609161.9500000002</v>
      </c>
      <c r="I117" s="70">
        <v>2609161.9500000002</v>
      </c>
      <c r="J117" s="70"/>
      <c r="K117" s="75"/>
      <c r="L117" s="75"/>
    </row>
    <row r="118" spans="2:12" s="1" customFormat="1" ht="19.7" customHeight="1" x14ac:dyDescent="0.2">
      <c r="B118" s="7">
        <v>2021</v>
      </c>
      <c r="C118" s="8">
        <v>2</v>
      </c>
      <c r="D118" s="71" t="s">
        <v>10</v>
      </c>
      <c r="E118" s="71"/>
      <c r="F118" s="7">
        <v>202106</v>
      </c>
      <c r="G118" s="5"/>
      <c r="H118" s="5">
        <v>2870599.46</v>
      </c>
      <c r="I118" s="70">
        <v>2870599.46</v>
      </c>
      <c r="J118" s="70"/>
      <c r="K118" s="75"/>
      <c r="L118" s="75"/>
    </row>
    <row r="119" spans="2:12" s="1" customFormat="1" ht="19.7" customHeight="1" x14ac:dyDescent="0.2">
      <c r="B119" s="7">
        <v>2021</v>
      </c>
      <c r="C119" s="8">
        <v>2</v>
      </c>
      <c r="D119" s="71" t="s">
        <v>10</v>
      </c>
      <c r="E119" s="71"/>
      <c r="F119" s="7">
        <v>202107</v>
      </c>
      <c r="G119" s="5"/>
      <c r="H119" s="5">
        <v>2888650.87</v>
      </c>
      <c r="I119" s="70">
        <v>2888650.87</v>
      </c>
      <c r="J119" s="70"/>
      <c r="K119" s="75"/>
      <c r="L119" s="75"/>
    </row>
    <row r="120" spans="2:12" s="1" customFormat="1" ht="19.7" customHeight="1" x14ac:dyDescent="0.2">
      <c r="B120" s="7">
        <v>2021</v>
      </c>
      <c r="C120" s="8">
        <v>2</v>
      </c>
      <c r="D120" s="71" t="s">
        <v>10</v>
      </c>
      <c r="E120" s="71"/>
      <c r="F120" s="7">
        <v>202108</v>
      </c>
      <c r="G120" s="5">
        <v>60000</v>
      </c>
      <c r="H120" s="5">
        <v>2961585.61</v>
      </c>
      <c r="I120" s="70">
        <v>2961585.61</v>
      </c>
      <c r="J120" s="70"/>
      <c r="K120" s="75"/>
      <c r="L120" s="75"/>
    </row>
    <row r="121" spans="2:12" s="1" customFormat="1" ht="19.7" customHeight="1" x14ac:dyDescent="0.2">
      <c r="B121" s="7">
        <v>2021</v>
      </c>
      <c r="C121" s="8">
        <v>2</v>
      </c>
      <c r="D121" s="71" t="s">
        <v>10</v>
      </c>
      <c r="E121" s="71"/>
      <c r="F121" s="7">
        <v>202109</v>
      </c>
      <c r="G121" s="5">
        <v>38250000</v>
      </c>
      <c r="H121" s="5">
        <v>3422667.86</v>
      </c>
      <c r="I121" s="70">
        <v>3422667.86</v>
      </c>
      <c r="J121" s="70"/>
      <c r="K121" s="75"/>
      <c r="L121" s="75"/>
    </row>
    <row r="122" spans="2:12" s="1" customFormat="1" ht="19.7" customHeight="1" x14ac:dyDescent="0.2">
      <c r="B122" s="7">
        <v>2021</v>
      </c>
      <c r="C122" s="8">
        <v>2</v>
      </c>
      <c r="D122" s="71" t="s">
        <v>10</v>
      </c>
      <c r="E122" s="71"/>
      <c r="F122" s="7">
        <v>202110</v>
      </c>
      <c r="G122" s="5">
        <v>8193153.9900000002</v>
      </c>
      <c r="H122" s="5">
        <v>27996669.32</v>
      </c>
      <c r="I122" s="70">
        <v>27994669.32</v>
      </c>
      <c r="J122" s="70"/>
      <c r="K122" s="75"/>
      <c r="L122" s="75"/>
    </row>
    <row r="123" spans="2:12" s="1" customFormat="1" ht="19.7" customHeight="1" x14ac:dyDescent="0.2">
      <c r="B123" s="7">
        <v>2021</v>
      </c>
      <c r="C123" s="8">
        <v>2</v>
      </c>
      <c r="D123" s="71" t="s">
        <v>10</v>
      </c>
      <c r="E123" s="71"/>
      <c r="F123" s="7">
        <v>202111</v>
      </c>
      <c r="G123" s="5">
        <v>10252.49</v>
      </c>
      <c r="H123" s="5">
        <v>3705652.22</v>
      </c>
      <c r="I123" s="70">
        <v>3611746.02</v>
      </c>
      <c r="J123" s="70"/>
      <c r="K123" s="75"/>
      <c r="L123" s="75"/>
    </row>
    <row r="124" spans="2:12" s="1" customFormat="1" ht="19.7" customHeight="1" x14ac:dyDescent="0.2">
      <c r="B124" s="7">
        <v>2021</v>
      </c>
      <c r="C124" s="8">
        <v>2</v>
      </c>
      <c r="D124" s="71" t="s">
        <v>10</v>
      </c>
      <c r="E124" s="71"/>
      <c r="F124" s="7">
        <v>202112</v>
      </c>
      <c r="G124" s="5">
        <v>-1509297.51</v>
      </c>
      <c r="H124" s="5">
        <v>16234530.640000001</v>
      </c>
      <c r="I124" s="70">
        <v>16330436.84</v>
      </c>
      <c r="J124" s="70"/>
      <c r="K124" s="75"/>
      <c r="L124" s="75"/>
    </row>
    <row r="125" spans="2:12" s="1" customFormat="1" ht="19.7" customHeight="1" x14ac:dyDescent="0.2">
      <c r="B125" s="7">
        <v>2021</v>
      </c>
      <c r="C125" s="8">
        <v>3</v>
      </c>
      <c r="D125" s="71" t="s">
        <v>11</v>
      </c>
      <c r="E125" s="71"/>
      <c r="F125" s="7">
        <v>202101</v>
      </c>
      <c r="G125" s="5">
        <v>644775481.21000004</v>
      </c>
      <c r="H125" s="5">
        <v>426311926.97000003</v>
      </c>
      <c r="I125" s="70">
        <v>422674375.60000002</v>
      </c>
      <c r="J125" s="70"/>
      <c r="K125" s="75"/>
      <c r="L125" s="75"/>
    </row>
    <row r="126" spans="2:12" s="1" customFormat="1" ht="19.7" customHeight="1" x14ac:dyDescent="0.2">
      <c r="B126" s="7">
        <v>2021</v>
      </c>
      <c r="C126" s="8">
        <v>3</v>
      </c>
      <c r="D126" s="71" t="s">
        <v>11</v>
      </c>
      <c r="E126" s="71"/>
      <c r="F126" s="7">
        <v>202102</v>
      </c>
      <c r="G126" s="5">
        <v>2754312887.8499999</v>
      </c>
      <c r="H126" s="5">
        <v>951972286.13</v>
      </c>
      <c r="I126" s="70">
        <v>880860553.24000001</v>
      </c>
      <c r="J126" s="70"/>
      <c r="K126" s="75"/>
      <c r="L126" s="75"/>
    </row>
    <row r="127" spans="2:12" s="1" customFormat="1" ht="19.7" customHeight="1" x14ac:dyDescent="0.2">
      <c r="B127" s="7">
        <v>2021</v>
      </c>
      <c r="C127" s="8">
        <v>3</v>
      </c>
      <c r="D127" s="71" t="s">
        <v>11</v>
      </c>
      <c r="E127" s="71"/>
      <c r="F127" s="7">
        <v>202103</v>
      </c>
      <c r="G127" s="5">
        <v>1636928189.5999999</v>
      </c>
      <c r="H127" s="5">
        <v>646510447.24000001</v>
      </c>
      <c r="I127" s="70">
        <v>644357536.96000004</v>
      </c>
      <c r="J127" s="70"/>
      <c r="K127" s="75"/>
      <c r="L127" s="75"/>
    </row>
    <row r="128" spans="2:12" s="1" customFormat="1" ht="19.7" customHeight="1" x14ac:dyDescent="0.2">
      <c r="B128" s="7">
        <v>2021</v>
      </c>
      <c r="C128" s="8">
        <v>3</v>
      </c>
      <c r="D128" s="71" t="s">
        <v>11</v>
      </c>
      <c r="E128" s="71"/>
      <c r="F128" s="7">
        <v>202104</v>
      </c>
      <c r="G128" s="5">
        <v>723966457.04999995</v>
      </c>
      <c r="H128" s="5">
        <v>697472171.63999999</v>
      </c>
      <c r="I128" s="70">
        <v>673194349.47000003</v>
      </c>
      <c r="J128" s="70"/>
      <c r="K128" s="75"/>
      <c r="L128" s="75"/>
    </row>
    <row r="129" spans="2:12" s="1" customFormat="1" ht="19.7" customHeight="1" x14ac:dyDescent="0.2">
      <c r="B129" s="7">
        <v>2021</v>
      </c>
      <c r="C129" s="8">
        <v>3</v>
      </c>
      <c r="D129" s="71" t="s">
        <v>11</v>
      </c>
      <c r="E129" s="71"/>
      <c r="F129" s="7">
        <v>202105</v>
      </c>
      <c r="G129" s="5">
        <v>424653761.74000001</v>
      </c>
      <c r="H129" s="5">
        <v>698902992.45000005</v>
      </c>
      <c r="I129" s="70">
        <v>669200202.58000004</v>
      </c>
      <c r="J129" s="70"/>
      <c r="K129" s="75"/>
      <c r="L129" s="75"/>
    </row>
    <row r="130" spans="2:12" s="1" customFormat="1" ht="19.7" customHeight="1" x14ac:dyDescent="0.2">
      <c r="B130" s="7">
        <v>2021</v>
      </c>
      <c r="C130" s="8">
        <v>3</v>
      </c>
      <c r="D130" s="71" t="s">
        <v>11</v>
      </c>
      <c r="E130" s="71"/>
      <c r="F130" s="7">
        <v>202106</v>
      </c>
      <c r="G130" s="5">
        <v>532406529.76999998</v>
      </c>
      <c r="H130" s="5">
        <v>654859043.49000001</v>
      </c>
      <c r="I130" s="70">
        <v>695162025.52999997</v>
      </c>
      <c r="J130" s="70"/>
      <c r="K130" s="75"/>
      <c r="L130" s="75"/>
    </row>
    <row r="131" spans="2:12" s="1" customFormat="1" ht="19.7" customHeight="1" x14ac:dyDescent="0.2">
      <c r="B131" s="7">
        <v>2021</v>
      </c>
      <c r="C131" s="8">
        <v>3</v>
      </c>
      <c r="D131" s="71" t="s">
        <v>11</v>
      </c>
      <c r="E131" s="71"/>
      <c r="F131" s="7">
        <v>202107</v>
      </c>
      <c r="G131" s="5">
        <v>739130994.66000104</v>
      </c>
      <c r="H131" s="5">
        <v>687437688.75</v>
      </c>
      <c r="I131" s="70">
        <v>681383286.53999996</v>
      </c>
      <c r="J131" s="70"/>
      <c r="K131" s="75"/>
      <c r="L131" s="75"/>
    </row>
    <row r="132" spans="2:12" s="1" customFormat="1" ht="19.7" customHeight="1" x14ac:dyDescent="0.2">
      <c r="B132" s="7">
        <v>2021</v>
      </c>
      <c r="C132" s="8">
        <v>3</v>
      </c>
      <c r="D132" s="71" t="s">
        <v>11</v>
      </c>
      <c r="E132" s="71"/>
      <c r="F132" s="7">
        <v>202108</v>
      </c>
      <c r="G132" s="5">
        <v>598719948.24000001</v>
      </c>
      <c r="H132" s="5">
        <v>751446565</v>
      </c>
      <c r="I132" s="70">
        <v>633929816.10000002</v>
      </c>
      <c r="J132" s="70"/>
      <c r="K132" s="75"/>
      <c r="L132" s="75"/>
    </row>
    <row r="133" spans="2:12" s="1" customFormat="1" ht="19.7" customHeight="1" x14ac:dyDescent="0.2">
      <c r="B133" s="7">
        <v>2021</v>
      </c>
      <c r="C133" s="8">
        <v>3</v>
      </c>
      <c r="D133" s="71" t="s">
        <v>11</v>
      </c>
      <c r="E133" s="71"/>
      <c r="F133" s="7">
        <v>202109</v>
      </c>
      <c r="G133" s="5">
        <v>663650771.63000095</v>
      </c>
      <c r="H133" s="5">
        <v>797860487.16999996</v>
      </c>
      <c r="I133" s="70">
        <v>880751313.16999996</v>
      </c>
      <c r="J133" s="70"/>
      <c r="K133" s="75"/>
      <c r="L133" s="75"/>
    </row>
    <row r="134" spans="2:12" s="1" customFormat="1" ht="19.7" customHeight="1" x14ac:dyDescent="0.2">
      <c r="B134" s="7">
        <v>2021</v>
      </c>
      <c r="C134" s="8">
        <v>3</v>
      </c>
      <c r="D134" s="71" t="s">
        <v>11</v>
      </c>
      <c r="E134" s="71"/>
      <c r="F134" s="7">
        <v>202110</v>
      </c>
      <c r="G134" s="5">
        <v>290138760.50999999</v>
      </c>
      <c r="H134" s="5">
        <v>908893835.30999994</v>
      </c>
      <c r="I134" s="70">
        <v>823976276.26999998</v>
      </c>
      <c r="J134" s="70"/>
      <c r="K134" s="75"/>
      <c r="L134" s="75"/>
    </row>
    <row r="135" spans="2:12" s="1" customFormat="1" ht="19.7" customHeight="1" x14ac:dyDescent="0.2">
      <c r="B135" s="7">
        <v>2021</v>
      </c>
      <c r="C135" s="8">
        <v>3</v>
      </c>
      <c r="D135" s="71" t="s">
        <v>11</v>
      </c>
      <c r="E135" s="71"/>
      <c r="F135" s="7">
        <v>202111</v>
      </c>
      <c r="G135" s="5">
        <v>551274673.30999994</v>
      </c>
      <c r="H135" s="5">
        <v>1038764498.95</v>
      </c>
      <c r="I135" s="70">
        <v>1095868684.5799999</v>
      </c>
      <c r="J135" s="70"/>
      <c r="K135" s="75"/>
      <c r="L135" s="75"/>
    </row>
    <row r="136" spans="2:12" s="1" customFormat="1" ht="19.7" customHeight="1" x14ac:dyDescent="0.2">
      <c r="B136" s="7">
        <v>2021</v>
      </c>
      <c r="C136" s="8">
        <v>3</v>
      </c>
      <c r="D136" s="71" t="s">
        <v>11</v>
      </c>
      <c r="E136" s="71"/>
      <c r="F136" s="7">
        <v>202112</v>
      </c>
      <c r="G136" s="5">
        <v>789863189.88999999</v>
      </c>
      <c r="H136" s="5">
        <v>1046992460.37</v>
      </c>
      <c r="I136" s="70">
        <v>1132357162.01</v>
      </c>
      <c r="J136" s="70"/>
      <c r="K136" s="75"/>
      <c r="L136" s="75"/>
    </row>
    <row r="137" spans="2:12" s="1" customFormat="1" ht="19.7" customHeight="1" x14ac:dyDescent="0.2">
      <c r="B137" s="7">
        <v>2021</v>
      </c>
      <c r="C137" s="8">
        <v>4</v>
      </c>
      <c r="D137" s="71" t="s">
        <v>12</v>
      </c>
      <c r="E137" s="71"/>
      <c r="F137" s="7">
        <v>202101</v>
      </c>
      <c r="G137" s="5">
        <v>2733871.43</v>
      </c>
      <c r="H137" s="5">
        <v>691801.43</v>
      </c>
      <c r="I137" s="70">
        <v>691801.43</v>
      </c>
      <c r="J137" s="70"/>
      <c r="K137" s="75"/>
      <c r="L137" s="75"/>
    </row>
    <row r="138" spans="2:12" s="1" customFormat="1" ht="19.7" customHeight="1" x14ac:dyDescent="0.2">
      <c r="B138" s="7">
        <v>2021</v>
      </c>
      <c r="C138" s="8">
        <v>4</v>
      </c>
      <c r="D138" s="71" t="s">
        <v>12</v>
      </c>
      <c r="E138" s="71"/>
      <c r="F138" s="7">
        <v>202102</v>
      </c>
      <c r="G138" s="5">
        <v>132149177.55</v>
      </c>
      <c r="H138" s="5">
        <v>20847341.609999999</v>
      </c>
      <c r="I138" s="70">
        <v>7444958.5499999998</v>
      </c>
      <c r="J138" s="70"/>
      <c r="K138" s="75"/>
      <c r="L138" s="75"/>
    </row>
    <row r="139" spans="2:12" s="1" customFormat="1" ht="19.7" customHeight="1" x14ac:dyDescent="0.2">
      <c r="B139" s="7">
        <v>2021</v>
      </c>
      <c r="C139" s="8">
        <v>4</v>
      </c>
      <c r="D139" s="71" t="s">
        <v>12</v>
      </c>
      <c r="E139" s="71"/>
      <c r="F139" s="7">
        <v>202103</v>
      </c>
      <c r="G139" s="5">
        <v>463189695.31</v>
      </c>
      <c r="H139" s="5">
        <v>38199423.560000002</v>
      </c>
      <c r="I139" s="70">
        <v>41443369.219999999</v>
      </c>
      <c r="J139" s="70"/>
      <c r="K139" s="75"/>
      <c r="L139" s="75"/>
    </row>
    <row r="140" spans="2:12" s="1" customFormat="1" ht="19.7" customHeight="1" x14ac:dyDescent="0.2">
      <c r="B140" s="7">
        <v>2021</v>
      </c>
      <c r="C140" s="8">
        <v>4</v>
      </c>
      <c r="D140" s="71" t="s">
        <v>12</v>
      </c>
      <c r="E140" s="71"/>
      <c r="F140" s="7">
        <v>202104</v>
      </c>
      <c r="G140" s="5">
        <v>94515424.310000002</v>
      </c>
      <c r="H140" s="5">
        <v>48308983.789999999</v>
      </c>
      <c r="I140" s="70">
        <v>39896269.039999999</v>
      </c>
      <c r="J140" s="70"/>
      <c r="K140" s="75"/>
      <c r="L140" s="75"/>
    </row>
    <row r="141" spans="2:12" s="1" customFormat="1" ht="19.7" customHeight="1" x14ac:dyDescent="0.2">
      <c r="B141" s="7">
        <v>2021</v>
      </c>
      <c r="C141" s="8">
        <v>4</v>
      </c>
      <c r="D141" s="71" t="s">
        <v>12</v>
      </c>
      <c r="E141" s="71"/>
      <c r="F141" s="7">
        <v>202105</v>
      </c>
      <c r="G141" s="5">
        <v>362180915.56</v>
      </c>
      <c r="H141" s="5">
        <v>48736558.960000001</v>
      </c>
      <c r="I141" s="70">
        <v>42499722.210000001</v>
      </c>
      <c r="J141" s="70"/>
      <c r="K141" s="75"/>
      <c r="L141" s="75"/>
    </row>
    <row r="142" spans="2:12" s="1" customFormat="1" ht="19.7" customHeight="1" x14ac:dyDescent="0.2">
      <c r="B142" s="7">
        <v>2021</v>
      </c>
      <c r="C142" s="8">
        <v>4</v>
      </c>
      <c r="D142" s="71" t="s">
        <v>12</v>
      </c>
      <c r="E142" s="71"/>
      <c r="F142" s="7">
        <v>202106</v>
      </c>
      <c r="G142" s="5">
        <v>196135274.66</v>
      </c>
      <c r="H142" s="5">
        <v>77673300.730000004</v>
      </c>
      <c r="I142" s="70">
        <v>71073022.030000001</v>
      </c>
      <c r="J142" s="70"/>
      <c r="K142" s="75"/>
      <c r="L142" s="75"/>
    </row>
    <row r="143" spans="2:12" s="1" customFormat="1" ht="19.7" customHeight="1" x14ac:dyDescent="0.2">
      <c r="B143" s="7">
        <v>2021</v>
      </c>
      <c r="C143" s="8">
        <v>4</v>
      </c>
      <c r="D143" s="71" t="s">
        <v>12</v>
      </c>
      <c r="E143" s="71"/>
      <c r="F143" s="7">
        <v>202107</v>
      </c>
      <c r="G143" s="5">
        <v>262096248.88999999</v>
      </c>
      <c r="H143" s="5">
        <v>254057183.80000001</v>
      </c>
      <c r="I143" s="70">
        <v>215037541.83000001</v>
      </c>
      <c r="J143" s="70"/>
      <c r="K143" s="75"/>
      <c r="L143" s="75"/>
    </row>
    <row r="144" spans="2:12" s="1" customFormat="1" ht="19.7" customHeight="1" x14ac:dyDescent="0.2">
      <c r="B144" s="7">
        <v>2021</v>
      </c>
      <c r="C144" s="8">
        <v>4</v>
      </c>
      <c r="D144" s="71" t="s">
        <v>12</v>
      </c>
      <c r="E144" s="71"/>
      <c r="F144" s="7">
        <v>202108</v>
      </c>
      <c r="G144" s="5">
        <v>435470068.04000002</v>
      </c>
      <c r="H144" s="5">
        <v>319712926.89999998</v>
      </c>
      <c r="I144" s="70">
        <v>231250833.11000001</v>
      </c>
      <c r="J144" s="70"/>
      <c r="K144" s="75"/>
      <c r="L144" s="75"/>
    </row>
    <row r="145" spans="2:12" s="1" customFormat="1" ht="19.7" customHeight="1" x14ac:dyDescent="0.2">
      <c r="B145" s="7">
        <v>2021</v>
      </c>
      <c r="C145" s="8">
        <v>4</v>
      </c>
      <c r="D145" s="71" t="s">
        <v>12</v>
      </c>
      <c r="E145" s="71"/>
      <c r="F145" s="7">
        <v>202109</v>
      </c>
      <c r="G145" s="5">
        <v>232361034.21000001</v>
      </c>
      <c r="H145" s="5">
        <v>210196720.59999999</v>
      </c>
      <c r="I145" s="70">
        <v>266551690.36000001</v>
      </c>
      <c r="J145" s="70"/>
      <c r="K145" s="75"/>
      <c r="L145" s="75"/>
    </row>
    <row r="146" spans="2:12" s="1" customFormat="1" ht="19.7" customHeight="1" x14ac:dyDescent="0.2">
      <c r="B146" s="7">
        <v>2021</v>
      </c>
      <c r="C146" s="8">
        <v>4</v>
      </c>
      <c r="D146" s="71" t="s">
        <v>12</v>
      </c>
      <c r="E146" s="71"/>
      <c r="F146" s="7">
        <v>202110</v>
      </c>
      <c r="G146" s="5">
        <v>381631648.30000001</v>
      </c>
      <c r="H146" s="5">
        <v>340729280.48000002</v>
      </c>
      <c r="I146" s="70">
        <v>243323018.41</v>
      </c>
      <c r="J146" s="70"/>
      <c r="K146" s="75"/>
      <c r="L146" s="75"/>
    </row>
    <row r="147" spans="2:12" s="1" customFormat="1" ht="19.7" customHeight="1" x14ac:dyDescent="0.2">
      <c r="B147" s="7">
        <v>2021</v>
      </c>
      <c r="C147" s="8">
        <v>4</v>
      </c>
      <c r="D147" s="71" t="s">
        <v>12</v>
      </c>
      <c r="E147" s="71"/>
      <c r="F147" s="7">
        <v>202111</v>
      </c>
      <c r="G147" s="5">
        <v>340459112.95999998</v>
      </c>
      <c r="H147" s="5">
        <v>195116852.91</v>
      </c>
      <c r="I147" s="70">
        <v>333574011.41000003</v>
      </c>
      <c r="J147" s="70"/>
      <c r="K147" s="75"/>
      <c r="L147" s="75"/>
    </row>
    <row r="148" spans="2:12" s="1" customFormat="1" ht="19.7" customHeight="1" x14ac:dyDescent="0.2">
      <c r="B148" s="7">
        <v>2021</v>
      </c>
      <c r="C148" s="8">
        <v>4</v>
      </c>
      <c r="D148" s="71" t="s">
        <v>12</v>
      </c>
      <c r="E148" s="71"/>
      <c r="F148" s="7">
        <v>202112</v>
      </c>
      <c r="G148" s="5">
        <v>1683911142.6500001</v>
      </c>
      <c r="H148" s="5">
        <v>770440989.95000005</v>
      </c>
      <c r="I148" s="70">
        <v>730111859.90999997</v>
      </c>
      <c r="J148" s="70"/>
      <c r="K148" s="75"/>
      <c r="L148" s="75"/>
    </row>
    <row r="149" spans="2:12" s="1" customFormat="1" ht="19.7" customHeight="1" x14ac:dyDescent="0.2">
      <c r="B149" s="7">
        <v>2021</v>
      </c>
      <c r="C149" s="8">
        <v>5</v>
      </c>
      <c r="D149" s="71" t="s">
        <v>13</v>
      </c>
      <c r="E149" s="71"/>
      <c r="F149" s="7">
        <v>202101</v>
      </c>
      <c r="G149" s="5">
        <v>95959.46</v>
      </c>
      <c r="H149" s="5">
        <v>95959.46</v>
      </c>
      <c r="I149" s="70">
        <v>95959.46</v>
      </c>
      <c r="J149" s="70"/>
      <c r="K149" s="75"/>
      <c r="L149" s="75"/>
    </row>
    <row r="150" spans="2:12" s="1" customFormat="1" ht="19.7" customHeight="1" x14ac:dyDescent="0.2">
      <c r="B150" s="7">
        <v>2021</v>
      </c>
      <c r="C150" s="8">
        <v>5</v>
      </c>
      <c r="D150" s="71" t="s">
        <v>13</v>
      </c>
      <c r="E150" s="71"/>
      <c r="F150" s="7">
        <v>202102</v>
      </c>
      <c r="G150" s="5">
        <v>779045.2</v>
      </c>
      <c r="H150" s="5">
        <v>95959.46</v>
      </c>
      <c r="I150" s="70">
        <v>95959.46</v>
      </c>
      <c r="J150" s="70"/>
      <c r="K150" s="75"/>
      <c r="L150" s="75"/>
    </row>
    <row r="151" spans="2:12" s="1" customFormat="1" ht="19.7" customHeight="1" x14ac:dyDescent="0.2">
      <c r="B151" s="7">
        <v>2021</v>
      </c>
      <c r="C151" s="8">
        <v>5</v>
      </c>
      <c r="D151" s="71" t="s">
        <v>13</v>
      </c>
      <c r="E151" s="71"/>
      <c r="F151" s="7">
        <v>202103</v>
      </c>
      <c r="G151" s="5">
        <v>46747</v>
      </c>
      <c r="H151" s="5">
        <v>537913.81999999995</v>
      </c>
      <c r="I151" s="70">
        <v>142706.46</v>
      </c>
      <c r="J151" s="70"/>
      <c r="K151" s="75"/>
      <c r="L151" s="75"/>
    </row>
    <row r="152" spans="2:12" s="1" customFormat="1" ht="19.7" customHeight="1" x14ac:dyDescent="0.2">
      <c r="B152" s="7">
        <v>2021</v>
      </c>
      <c r="C152" s="8">
        <v>5</v>
      </c>
      <c r="D152" s="71" t="s">
        <v>13</v>
      </c>
      <c r="E152" s="71"/>
      <c r="F152" s="7">
        <v>202104</v>
      </c>
      <c r="G152" s="5">
        <v>1525708.97</v>
      </c>
      <c r="H152" s="5">
        <v>1621668.43</v>
      </c>
      <c r="I152" s="70">
        <v>95959.46</v>
      </c>
      <c r="J152" s="70"/>
      <c r="K152" s="75"/>
      <c r="L152" s="75"/>
    </row>
    <row r="153" spans="2:12" s="1" customFormat="1" ht="19.7" customHeight="1" x14ac:dyDescent="0.2">
      <c r="B153" s="7">
        <v>2021</v>
      </c>
      <c r="C153" s="8">
        <v>5</v>
      </c>
      <c r="D153" s="71" t="s">
        <v>13</v>
      </c>
      <c r="E153" s="71"/>
      <c r="F153" s="7">
        <v>202105</v>
      </c>
      <c r="G153" s="5">
        <v>-1520708.97</v>
      </c>
      <c r="H153" s="5">
        <v>-1424749.51</v>
      </c>
      <c r="I153" s="70">
        <v>100959.46</v>
      </c>
      <c r="J153" s="70"/>
      <c r="K153" s="75"/>
      <c r="L153" s="75"/>
    </row>
    <row r="154" spans="2:12" s="1" customFormat="1" ht="19.7" customHeight="1" x14ac:dyDescent="0.2">
      <c r="B154" s="7">
        <v>2021</v>
      </c>
      <c r="C154" s="8">
        <v>5</v>
      </c>
      <c r="D154" s="71" t="s">
        <v>13</v>
      </c>
      <c r="E154" s="71"/>
      <c r="F154" s="7">
        <v>202106</v>
      </c>
      <c r="G154" s="5">
        <v>1325061.6599999999</v>
      </c>
      <c r="H154" s="5">
        <v>1325061.6599999999</v>
      </c>
      <c r="I154" s="70">
        <v>1325061.6599999999</v>
      </c>
      <c r="J154" s="70"/>
      <c r="K154" s="75"/>
      <c r="L154" s="75"/>
    </row>
    <row r="155" spans="2:12" s="1" customFormat="1" ht="19.7" customHeight="1" x14ac:dyDescent="0.2">
      <c r="B155" s="7">
        <v>2021</v>
      </c>
      <c r="C155" s="8">
        <v>5</v>
      </c>
      <c r="D155" s="71" t="s">
        <v>13</v>
      </c>
      <c r="E155" s="71"/>
      <c r="F155" s="7">
        <v>202107</v>
      </c>
      <c r="G155" s="5">
        <v>18596752.530000001</v>
      </c>
      <c r="H155" s="5">
        <v>10869098.01</v>
      </c>
      <c r="I155" s="70">
        <v>10857098.01</v>
      </c>
      <c r="J155" s="70"/>
      <c r="K155" s="75"/>
      <c r="L155" s="75"/>
    </row>
    <row r="156" spans="2:12" s="1" customFormat="1" ht="19.7" customHeight="1" x14ac:dyDescent="0.2">
      <c r="B156" s="7">
        <v>2021</v>
      </c>
      <c r="C156" s="8">
        <v>5</v>
      </c>
      <c r="D156" s="71" t="s">
        <v>13</v>
      </c>
      <c r="E156" s="71"/>
      <c r="F156" s="7">
        <v>202108</v>
      </c>
      <c r="G156" s="5"/>
      <c r="H156" s="5">
        <v>1535134.3</v>
      </c>
      <c r="I156" s="70">
        <v>1535134.3</v>
      </c>
      <c r="J156" s="70"/>
      <c r="K156" s="75"/>
      <c r="L156" s="75"/>
    </row>
    <row r="157" spans="2:12" s="1" customFormat="1" ht="19.7" customHeight="1" x14ac:dyDescent="0.2">
      <c r="B157" s="7">
        <v>2021</v>
      </c>
      <c r="C157" s="8">
        <v>5</v>
      </c>
      <c r="D157" s="71" t="s">
        <v>13</v>
      </c>
      <c r="E157" s="71"/>
      <c r="F157" s="7">
        <v>202109</v>
      </c>
      <c r="G157" s="5"/>
      <c r="H157" s="5">
        <v>1538834.64</v>
      </c>
      <c r="I157" s="70">
        <v>1550834.64</v>
      </c>
      <c r="J157" s="70"/>
      <c r="K157" s="75"/>
      <c r="L157" s="75"/>
    </row>
    <row r="158" spans="2:12" s="1" customFormat="1" ht="19.7" customHeight="1" x14ac:dyDescent="0.2">
      <c r="B158" s="7">
        <v>2021</v>
      </c>
      <c r="C158" s="8">
        <v>5</v>
      </c>
      <c r="D158" s="71" t="s">
        <v>13</v>
      </c>
      <c r="E158" s="71"/>
      <c r="F158" s="7">
        <v>202110</v>
      </c>
      <c r="G158" s="5">
        <v>50000</v>
      </c>
      <c r="H158" s="5">
        <v>1592621.02</v>
      </c>
      <c r="I158" s="70">
        <v>1592621.02</v>
      </c>
      <c r="J158" s="70"/>
      <c r="K158" s="75"/>
      <c r="L158" s="75"/>
    </row>
    <row r="159" spans="2:12" s="1" customFormat="1" ht="19.7" customHeight="1" x14ac:dyDescent="0.2">
      <c r="B159" s="7">
        <v>2021</v>
      </c>
      <c r="C159" s="8">
        <v>5</v>
      </c>
      <c r="D159" s="71" t="s">
        <v>13</v>
      </c>
      <c r="E159" s="71"/>
      <c r="F159" s="7">
        <v>202111</v>
      </c>
      <c r="G159" s="5">
        <v>31445065.059999999</v>
      </c>
      <c r="H159" s="5">
        <v>1596837.68</v>
      </c>
      <c r="I159" s="70">
        <v>1546837.68</v>
      </c>
      <c r="J159" s="70"/>
      <c r="K159" s="75"/>
      <c r="L159" s="75"/>
    </row>
    <row r="160" spans="2:12" s="1" customFormat="1" ht="19.7" customHeight="1" x14ac:dyDescent="0.2">
      <c r="B160" s="7">
        <v>2021</v>
      </c>
      <c r="C160" s="8">
        <v>5</v>
      </c>
      <c r="D160" s="71" t="s">
        <v>13</v>
      </c>
      <c r="E160" s="71"/>
      <c r="F160" s="7">
        <v>202112</v>
      </c>
      <c r="G160" s="5">
        <v>131737004.69</v>
      </c>
      <c r="H160" s="5">
        <v>151195674.75</v>
      </c>
      <c r="I160" s="70">
        <v>151245674.75</v>
      </c>
      <c r="J160" s="70"/>
      <c r="K160" s="75"/>
      <c r="L160" s="75"/>
    </row>
    <row r="161" spans="2:12" s="1" customFormat="1" ht="19.7" customHeight="1" x14ac:dyDescent="0.2">
      <c r="B161" s="7">
        <v>2021</v>
      </c>
      <c r="C161" s="8">
        <v>6</v>
      </c>
      <c r="D161" s="71" t="s">
        <v>14</v>
      </c>
      <c r="E161" s="71"/>
      <c r="F161" s="7">
        <v>202101</v>
      </c>
      <c r="G161" s="5">
        <v>53971011</v>
      </c>
      <c r="H161" s="5">
        <v>4473198.43</v>
      </c>
      <c r="I161" s="70">
        <v>4473198.43</v>
      </c>
      <c r="J161" s="70"/>
      <c r="K161" s="75"/>
      <c r="L161" s="75"/>
    </row>
    <row r="162" spans="2:12" s="1" customFormat="1" ht="19.7" customHeight="1" x14ac:dyDescent="0.2">
      <c r="B162" s="7">
        <v>2021</v>
      </c>
      <c r="C162" s="8">
        <v>6</v>
      </c>
      <c r="D162" s="71" t="s">
        <v>14</v>
      </c>
      <c r="E162" s="71"/>
      <c r="F162" s="7">
        <v>202102</v>
      </c>
      <c r="G162" s="5">
        <v>98659706.709999993</v>
      </c>
      <c r="H162" s="5">
        <v>103133778.81999999</v>
      </c>
      <c r="I162" s="70">
        <v>103133778.81999999</v>
      </c>
      <c r="J162" s="70"/>
      <c r="K162" s="75"/>
      <c r="L162" s="75"/>
    </row>
    <row r="163" spans="2:12" s="1" customFormat="1" ht="19.7" customHeight="1" x14ac:dyDescent="0.2">
      <c r="B163" s="7">
        <v>2021</v>
      </c>
      <c r="C163" s="8">
        <v>6</v>
      </c>
      <c r="D163" s="71" t="s">
        <v>14</v>
      </c>
      <c r="E163" s="71"/>
      <c r="F163" s="7">
        <v>202103</v>
      </c>
      <c r="G163" s="5">
        <v>-40391586.640000001</v>
      </c>
      <c r="H163" s="5">
        <v>4632153.82</v>
      </c>
      <c r="I163" s="70">
        <v>-94027552.890000001</v>
      </c>
      <c r="J163" s="70"/>
      <c r="K163" s="75"/>
      <c r="L163" s="75"/>
    </row>
    <row r="164" spans="2:12" s="1" customFormat="1" ht="19.7" customHeight="1" x14ac:dyDescent="0.2">
      <c r="B164" s="7">
        <v>2021</v>
      </c>
      <c r="C164" s="8">
        <v>6</v>
      </c>
      <c r="D164" s="71" t="s">
        <v>14</v>
      </c>
      <c r="E164" s="71"/>
      <c r="F164" s="7">
        <v>202104</v>
      </c>
      <c r="G164" s="5">
        <v>-53031706.710000001</v>
      </c>
      <c r="H164" s="5">
        <v>-91948143.569999993</v>
      </c>
      <c r="I164" s="70">
        <v>6711563.1399999997</v>
      </c>
      <c r="J164" s="70"/>
      <c r="K164" s="75"/>
      <c r="L164" s="75"/>
    </row>
    <row r="165" spans="2:12" s="1" customFormat="1" ht="19.7" customHeight="1" x14ac:dyDescent="0.2">
      <c r="B165" s="7">
        <v>2021</v>
      </c>
      <c r="C165" s="8">
        <v>6</v>
      </c>
      <c r="D165" s="71" t="s">
        <v>14</v>
      </c>
      <c r="E165" s="71"/>
      <c r="F165" s="7">
        <v>202105</v>
      </c>
      <c r="G165" s="5"/>
      <c r="H165" s="5">
        <v>4634443.54</v>
      </c>
      <c r="I165" s="70">
        <v>4634443.54</v>
      </c>
      <c r="J165" s="70"/>
      <c r="K165" s="75"/>
      <c r="L165" s="75"/>
    </row>
    <row r="166" spans="2:12" s="1" customFormat="1" ht="19.7" customHeight="1" x14ac:dyDescent="0.2">
      <c r="B166" s="7">
        <v>2021</v>
      </c>
      <c r="C166" s="8">
        <v>6</v>
      </c>
      <c r="D166" s="71" t="s">
        <v>14</v>
      </c>
      <c r="E166" s="71"/>
      <c r="F166" s="7">
        <v>202106</v>
      </c>
      <c r="G166" s="5"/>
      <c r="H166" s="5">
        <v>4635677.58</v>
      </c>
      <c r="I166" s="70">
        <v>4635677.58</v>
      </c>
      <c r="J166" s="70"/>
      <c r="K166" s="75"/>
      <c r="L166" s="75"/>
    </row>
    <row r="167" spans="2:12" s="1" customFormat="1" ht="19.7" customHeight="1" x14ac:dyDescent="0.2">
      <c r="B167" s="7">
        <v>2021</v>
      </c>
      <c r="C167" s="8">
        <v>6</v>
      </c>
      <c r="D167" s="71" t="s">
        <v>14</v>
      </c>
      <c r="E167" s="71"/>
      <c r="F167" s="7">
        <v>202107</v>
      </c>
      <c r="G167" s="5"/>
      <c r="H167" s="5">
        <v>4636966.82</v>
      </c>
      <c r="I167" s="70">
        <v>4636966.82</v>
      </c>
      <c r="J167" s="70"/>
      <c r="K167" s="75"/>
      <c r="L167" s="75"/>
    </row>
    <row r="168" spans="2:12" s="1" customFormat="1" ht="19.7" customHeight="1" x14ac:dyDescent="0.2">
      <c r="B168" s="7">
        <v>2021</v>
      </c>
      <c r="C168" s="8">
        <v>6</v>
      </c>
      <c r="D168" s="71" t="s">
        <v>14</v>
      </c>
      <c r="E168" s="71"/>
      <c r="F168" s="7">
        <v>202108</v>
      </c>
      <c r="G168" s="5">
        <v>-1745525.78</v>
      </c>
      <c r="H168" s="5">
        <v>4638324.01</v>
      </c>
      <c r="I168" s="70">
        <v>4638324.01</v>
      </c>
      <c r="J168" s="70"/>
      <c r="K168" s="75"/>
      <c r="L168" s="75"/>
    </row>
    <row r="169" spans="2:12" s="1" customFormat="1" ht="19.7" customHeight="1" x14ac:dyDescent="0.2">
      <c r="B169" s="7">
        <v>2021</v>
      </c>
      <c r="C169" s="8">
        <v>6</v>
      </c>
      <c r="D169" s="71" t="s">
        <v>14</v>
      </c>
      <c r="E169" s="71"/>
      <c r="F169" s="7">
        <v>202109</v>
      </c>
      <c r="G169" s="5">
        <v>17000000</v>
      </c>
      <c r="H169" s="5">
        <v>4639774.5599999996</v>
      </c>
      <c r="I169" s="70">
        <v>4639774.5599999996</v>
      </c>
      <c r="J169" s="70"/>
      <c r="K169" s="75"/>
      <c r="L169" s="75"/>
    </row>
    <row r="170" spans="2:12" s="1" customFormat="1" ht="19.7" customHeight="1" x14ac:dyDescent="0.2">
      <c r="B170" s="7">
        <v>2021</v>
      </c>
      <c r="C170" s="8">
        <v>6</v>
      </c>
      <c r="D170" s="71" t="s">
        <v>14</v>
      </c>
      <c r="E170" s="71"/>
      <c r="F170" s="7">
        <v>202110</v>
      </c>
      <c r="G170" s="5">
        <v>2068175.77</v>
      </c>
      <c r="H170" s="5">
        <v>17204127.18</v>
      </c>
      <c r="I170" s="70">
        <v>17204127.18</v>
      </c>
      <c r="J170" s="70"/>
      <c r="K170" s="75"/>
      <c r="L170" s="75"/>
    </row>
    <row r="171" spans="2:12" s="1" customFormat="1" ht="19.7" customHeight="1" x14ac:dyDescent="0.2">
      <c r="B171" s="7">
        <v>2021</v>
      </c>
      <c r="C171" s="8">
        <v>6</v>
      </c>
      <c r="D171" s="71" t="s">
        <v>14</v>
      </c>
      <c r="E171" s="71"/>
      <c r="F171" s="7">
        <v>202111</v>
      </c>
      <c r="G171" s="5"/>
      <c r="H171" s="5">
        <v>4638654.34</v>
      </c>
      <c r="I171" s="70">
        <v>4638654.34</v>
      </c>
      <c r="J171" s="70"/>
      <c r="K171" s="75"/>
      <c r="L171" s="75"/>
    </row>
    <row r="172" spans="2:12" s="1" customFormat="1" ht="19.7" customHeight="1" x14ac:dyDescent="0.2">
      <c r="B172" s="7">
        <v>2021</v>
      </c>
      <c r="C172" s="8">
        <v>6</v>
      </c>
      <c r="D172" s="71" t="s">
        <v>14</v>
      </c>
      <c r="E172" s="71"/>
      <c r="F172" s="7">
        <v>202112</v>
      </c>
      <c r="G172" s="5">
        <v>-1282567.58</v>
      </c>
      <c r="H172" s="5">
        <v>9928551.2400000002</v>
      </c>
      <c r="I172" s="70">
        <v>9928551.2400000002</v>
      </c>
      <c r="J172" s="70"/>
      <c r="K172" s="75"/>
      <c r="L172" s="75"/>
    </row>
    <row r="173" spans="2:12" s="1" customFormat="1" ht="19.7" customHeight="1" x14ac:dyDescent="0.2">
      <c r="B173" s="7">
        <v>2022</v>
      </c>
      <c r="C173" s="8">
        <v>1</v>
      </c>
      <c r="D173" s="71" t="s">
        <v>9</v>
      </c>
      <c r="E173" s="71"/>
      <c r="F173" s="7">
        <v>202201</v>
      </c>
      <c r="G173" s="5">
        <v>6372948689.9099998</v>
      </c>
      <c r="H173" s="5">
        <v>1552166876.99</v>
      </c>
      <c r="I173" s="70">
        <v>1489114770.6300001</v>
      </c>
      <c r="J173" s="70"/>
      <c r="K173" s="75"/>
      <c r="L173" s="75"/>
    </row>
    <row r="174" spans="2:12" s="1" customFormat="1" ht="19.7" customHeight="1" x14ac:dyDescent="0.2">
      <c r="B174" s="7">
        <v>2022</v>
      </c>
      <c r="C174" s="8">
        <v>1</v>
      </c>
      <c r="D174" s="71" t="s">
        <v>9</v>
      </c>
      <c r="E174" s="71"/>
      <c r="F174" s="7">
        <v>202202</v>
      </c>
      <c r="G174" s="5">
        <v>1920642618.52</v>
      </c>
      <c r="H174" s="5">
        <v>1525999582.5599999</v>
      </c>
      <c r="I174" s="70">
        <v>1558042657.29</v>
      </c>
      <c r="J174" s="70"/>
      <c r="K174" s="75"/>
      <c r="L174" s="75"/>
    </row>
    <row r="175" spans="2:12" s="1" customFormat="1" ht="19.7" customHeight="1" x14ac:dyDescent="0.2">
      <c r="B175" s="7">
        <v>2022</v>
      </c>
      <c r="C175" s="8">
        <v>1</v>
      </c>
      <c r="D175" s="71" t="s">
        <v>9</v>
      </c>
      <c r="E175" s="71"/>
      <c r="F175" s="7">
        <v>202203</v>
      </c>
      <c r="G175" s="5">
        <v>1183879410.21</v>
      </c>
      <c r="H175" s="5">
        <v>1676408065.73</v>
      </c>
      <c r="I175" s="70">
        <v>1667223465.1900001</v>
      </c>
      <c r="J175" s="70"/>
      <c r="K175" s="75"/>
      <c r="L175" s="75"/>
    </row>
    <row r="176" spans="2:12" s="1" customFormat="1" ht="19.7" customHeight="1" x14ac:dyDescent="0.2">
      <c r="B176" s="7">
        <v>2022</v>
      </c>
      <c r="C176" s="8">
        <v>1</v>
      </c>
      <c r="D176" s="71" t="s">
        <v>9</v>
      </c>
      <c r="E176" s="71"/>
      <c r="F176" s="7">
        <v>202204</v>
      </c>
      <c r="G176" s="5">
        <v>1200244096.22</v>
      </c>
      <c r="H176" s="5">
        <v>1669155536.8</v>
      </c>
      <c r="I176" s="70">
        <v>1667922813.51</v>
      </c>
      <c r="J176" s="70"/>
      <c r="K176" s="75"/>
      <c r="L176" s="75"/>
    </row>
    <row r="177" spans="2:12" s="1" customFormat="1" ht="19.7" customHeight="1" x14ac:dyDescent="0.2">
      <c r="B177" s="7">
        <v>2022</v>
      </c>
      <c r="C177" s="8">
        <v>1</v>
      </c>
      <c r="D177" s="71" t="s">
        <v>9</v>
      </c>
      <c r="E177" s="71"/>
      <c r="F177" s="7">
        <v>202205</v>
      </c>
      <c r="G177" s="5">
        <v>1148529504.9000001</v>
      </c>
      <c r="H177" s="5">
        <v>1680933671.52</v>
      </c>
      <c r="I177" s="70">
        <v>1678563505.75</v>
      </c>
      <c r="J177" s="70"/>
      <c r="K177" s="75"/>
      <c r="L177" s="75"/>
    </row>
    <row r="178" spans="2:12" s="1" customFormat="1" ht="19.7" customHeight="1" x14ac:dyDescent="0.2">
      <c r="B178" s="7">
        <v>2022</v>
      </c>
      <c r="C178" s="8">
        <v>1</v>
      </c>
      <c r="D178" s="71" t="s">
        <v>9</v>
      </c>
      <c r="E178" s="71"/>
      <c r="F178" s="7">
        <v>202206</v>
      </c>
      <c r="G178" s="5">
        <v>1287171343.5799999</v>
      </c>
      <c r="H178" s="5">
        <v>1767598435.98</v>
      </c>
      <c r="I178" s="70">
        <v>1759957598.74</v>
      </c>
      <c r="J178" s="70"/>
      <c r="K178" s="75"/>
      <c r="L178" s="75"/>
    </row>
    <row r="179" spans="2:12" s="1" customFormat="1" ht="19.7" customHeight="1" x14ac:dyDescent="0.2">
      <c r="B179" s="7">
        <v>2022</v>
      </c>
      <c r="C179" s="8">
        <v>1</v>
      </c>
      <c r="D179" s="71" t="s">
        <v>9</v>
      </c>
      <c r="E179" s="71"/>
      <c r="F179" s="7">
        <v>202207</v>
      </c>
      <c r="G179" s="5">
        <v>1174563898.78</v>
      </c>
      <c r="H179" s="5">
        <v>1717297295.1400001</v>
      </c>
      <c r="I179" s="70">
        <v>1719150535.48</v>
      </c>
      <c r="J179" s="70"/>
      <c r="K179" s="75"/>
      <c r="L179" s="75"/>
    </row>
    <row r="180" spans="2:12" s="1" customFormat="1" ht="19.7" customHeight="1" x14ac:dyDescent="0.2">
      <c r="B180" s="7">
        <v>2022</v>
      </c>
      <c r="C180" s="8">
        <v>1</v>
      </c>
      <c r="D180" s="71" t="s">
        <v>9</v>
      </c>
      <c r="E180" s="71"/>
      <c r="F180" s="7">
        <v>202208</v>
      </c>
      <c r="G180" s="5">
        <v>1165176243.23</v>
      </c>
      <c r="H180" s="5">
        <v>1739018918.9100001</v>
      </c>
      <c r="I180" s="70">
        <v>1740530766.23</v>
      </c>
      <c r="J180" s="70"/>
      <c r="K180" s="75"/>
      <c r="L180" s="75"/>
    </row>
    <row r="181" spans="2:12" s="1" customFormat="1" ht="19.7" customHeight="1" x14ac:dyDescent="0.2">
      <c r="B181" s="7">
        <v>2022</v>
      </c>
      <c r="C181" s="8">
        <v>1</v>
      </c>
      <c r="D181" s="71" t="s">
        <v>9</v>
      </c>
      <c r="E181" s="71"/>
      <c r="F181" s="7">
        <v>202209</v>
      </c>
      <c r="G181" s="5">
        <v>1224900098.3900001</v>
      </c>
      <c r="H181" s="5">
        <v>1727079250.52</v>
      </c>
      <c r="I181" s="70">
        <v>1726653621.6800001</v>
      </c>
      <c r="J181" s="70"/>
      <c r="K181" s="75"/>
      <c r="L181" s="75"/>
    </row>
    <row r="182" spans="2:12" s="1" customFormat="1" ht="19.7" customHeight="1" x14ac:dyDescent="0.2">
      <c r="B182" s="7">
        <v>2022</v>
      </c>
      <c r="C182" s="8">
        <v>1</v>
      </c>
      <c r="D182" s="71" t="s">
        <v>9</v>
      </c>
      <c r="E182" s="71"/>
      <c r="F182" s="7">
        <v>202210</v>
      </c>
      <c r="G182" s="5">
        <v>1211621886.3499999</v>
      </c>
      <c r="H182" s="5">
        <v>1732204602.72</v>
      </c>
      <c r="I182" s="70">
        <v>1709459186.3199999</v>
      </c>
      <c r="J182" s="70"/>
      <c r="K182" s="75"/>
      <c r="L182" s="75"/>
    </row>
    <row r="183" spans="2:12" s="1" customFormat="1" ht="19.7" customHeight="1" x14ac:dyDescent="0.2">
      <c r="B183" s="7">
        <v>2022</v>
      </c>
      <c r="C183" s="8">
        <v>1</v>
      </c>
      <c r="D183" s="71" t="s">
        <v>9</v>
      </c>
      <c r="E183" s="71"/>
      <c r="F183" s="7">
        <v>202211</v>
      </c>
      <c r="G183" s="5">
        <v>1318083901.55</v>
      </c>
      <c r="H183" s="5">
        <v>1804252280.8</v>
      </c>
      <c r="I183" s="70">
        <v>1806217524.1800001</v>
      </c>
      <c r="J183" s="70"/>
      <c r="K183" s="75"/>
      <c r="L183" s="75"/>
    </row>
    <row r="184" spans="2:12" s="1" customFormat="1" ht="19.7" customHeight="1" x14ac:dyDescent="0.2">
      <c r="B184" s="7">
        <v>2022</v>
      </c>
      <c r="C184" s="8">
        <v>1</v>
      </c>
      <c r="D184" s="71" t="s">
        <v>9</v>
      </c>
      <c r="E184" s="71"/>
      <c r="F184" s="7">
        <v>202212</v>
      </c>
      <c r="G184" s="5">
        <v>1825947078.53</v>
      </c>
      <c r="H184" s="5">
        <v>2441202547.4299998</v>
      </c>
      <c r="I184" s="70">
        <v>2500731788.6399999</v>
      </c>
      <c r="J184" s="70"/>
      <c r="K184" s="75"/>
      <c r="L184" s="75"/>
    </row>
    <row r="185" spans="2:12" s="1" customFormat="1" ht="19.7" customHeight="1" x14ac:dyDescent="0.2">
      <c r="B185" s="7">
        <v>2022</v>
      </c>
      <c r="C185" s="8">
        <v>2</v>
      </c>
      <c r="D185" s="71" t="s">
        <v>10</v>
      </c>
      <c r="E185" s="71"/>
      <c r="F185" s="7">
        <v>202201</v>
      </c>
      <c r="G185" s="5">
        <v>31268300</v>
      </c>
      <c r="H185" s="5">
        <v>4554067.96</v>
      </c>
      <c r="I185" s="70">
        <v>4554067.96</v>
      </c>
      <c r="J185" s="70"/>
      <c r="K185" s="75"/>
      <c r="L185" s="75"/>
    </row>
    <row r="186" spans="2:12" s="1" customFormat="1" ht="19.7" customHeight="1" x14ac:dyDescent="0.2">
      <c r="B186" s="7">
        <v>2022</v>
      </c>
      <c r="C186" s="8">
        <v>2</v>
      </c>
      <c r="D186" s="71" t="s">
        <v>10</v>
      </c>
      <c r="E186" s="71"/>
      <c r="F186" s="7">
        <v>202202</v>
      </c>
      <c r="G186" s="5">
        <v>186547966.41</v>
      </c>
      <c r="H186" s="5">
        <v>4854723.59</v>
      </c>
      <c r="I186" s="70">
        <v>4854723.59</v>
      </c>
      <c r="J186" s="70"/>
      <c r="K186" s="75"/>
      <c r="L186" s="75"/>
    </row>
    <row r="187" spans="2:12" s="1" customFormat="1" ht="19.7" customHeight="1" x14ac:dyDescent="0.2">
      <c r="B187" s="7">
        <v>2022</v>
      </c>
      <c r="C187" s="8">
        <v>2</v>
      </c>
      <c r="D187" s="71" t="s">
        <v>10</v>
      </c>
      <c r="E187" s="71"/>
      <c r="F187" s="7">
        <v>202203</v>
      </c>
      <c r="G187" s="5"/>
      <c r="H187" s="5">
        <v>38110535.07</v>
      </c>
      <c r="I187" s="70">
        <v>38110535.07</v>
      </c>
      <c r="J187" s="70"/>
      <c r="K187" s="75"/>
      <c r="L187" s="75"/>
    </row>
    <row r="188" spans="2:12" s="1" customFormat="1" ht="19.7" customHeight="1" x14ac:dyDescent="0.2">
      <c r="B188" s="7">
        <v>2022</v>
      </c>
      <c r="C188" s="8">
        <v>2</v>
      </c>
      <c r="D188" s="71" t="s">
        <v>10</v>
      </c>
      <c r="E188" s="71"/>
      <c r="F188" s="7">
        <v>202204</v>
      </c>
      <c r="G188" s="5"/>
      <c r="H188" s="5">
        <v>4962222.0599999996</v>
      </c>
      <c r="I188" s="70">
        <v>4962222.0599999996</v>
      </c>
      <c r="J188" s="70"/>
      <c r="K188" s="75"/>
      <c r="L188" s="75"/>
    </row>
    <row r="189" spans="2:12" s="1" customFormat="1" ht="19.7" customHeight="1" x14ac:dyDescent="0.2">
      <c r="B189" s="7">
        <v>2022</v>
      </c>
      <c r="C189" s="8">
        <v>2</v>
      </c>
      <c r="D189" s="71" t="s">
        <v>10</v>
      </c>
      <c r="E189" s="71"/>
      <c r="F189" s="7">
        <v>202205</v>
      </c>
      <c r="G189" s="5">
        <v>-168166.41</v>
      </c>
      <c r="H189" s="5">
        <v>22819603.84</v>
      </c>
      <c r="I189" s="70">
        <v>22819603.84</v>
      </c>
      <c r="J189" s="70"/>
      <c r="K189" s="75"/>
      <c r="L189" s="75"/>
    </row>
    <row r="190" spans="2:12" s="1" customFormat="1" ht="19.7" customHeight="1" x14ac:dyDescent="0.2">
      <c r="B190" s="7">
        <v>2022</v>
      </c>
      <c r="C190" s="8">
        <v>2</v>
      </c>
      <c r="D190" s="71" t="s">
        <v>10</v>
      </c>
      <c r="E190" s="71"/>
      <c r="F190" s="7">
        <v>202206</v>
      </c>
      <c r="G190" s="5">
        <v>2000000</v>
      </c>
      <c r="H190" s="5">
        <v>23391704.739999998</v>
      </c>
      <c r="I190" s="70">
        <v>23391704.739999998</v>
      </c>
      <c r="J190" s="70"/>
      <c r="K190" s="75"/>
      <c r="L190" s="75"/>
    </row>
    <row r="191" spans="2:12" s="1" customFormat="1" ht="19.7" customHeight="1" x14ac:dyDescent="0.2">
      <c r="B191" s="7">
        <v>2022</v>
      </c>
      <c r="C191" s="8">
        <v>2</v>
      </c>
      <c r="D191" s="71" t="s">
        <v>10</v>
      </c>
      <c r="E191" s="71"/>
      <c r="F191" s="7">
        <v>202207</v>
      </c>
      <c r="G191" s="5">
        <v>24000000</v>
      </c>
      <c r="H191" s="5">
        <v>23941669.850000001</v>
      </c>
      <c r="I191" s="70">
        <v>23941669.850000001</v>
      </c>
      <c r="J191" s="70"/>
      <c r="K191" s="75"/>
      <c r="L191" s="75"/>
    </row>
    <row r="192" spans="2:12" s="1" customFormat="1" ht="19.7" customHeight="1" x14ac:dyDescent="0.2">
      <c r="B192" s="7">
        <v>2022</v>
      </c>
      <c r="C192" s="8">
        <v>2</v>
      </c>
      <c r="D192" s="71" t="s">
        <v>10</v>
      </c>
      <c r="E192" s="71"/>
      <c r="F192" s="7">
        <v>202208</v>
      </c>
      <c r="G192" s="5"/>
      <c r="H192" s="5">
        <v>25158161.670000002</v>
      </c>
      <c r="I192" s="70">
        <v>25158161.670000002</v>
      </c>
      <c r="J192" s="70"/>
      <c r="K192" s="75"/>
      <c r="L192" s="75"/>
    </row>
    <row r="193" spans="2:12" s="1" customFormat="1" ht="19.7" customHeight="1" x14ac:dyDescent="0.2">
      <c r="B193" s="7">
        <v>2022</v>
      </c>
      <c r="C193" s="8">
        <v>2</v>
      </c>
      <c r="D193" s="71" t="s">
        <v>10</v>
      </c>
      <c r="E193" s="71"/>
      <c r="F193" s="7">
        <v>202209</v>
      </c>
      <c r="G193" s="5">
        <v>1100000</v>
      </c>
      <c r="H193" s="5">
        <v>25453827.579999998</v>
      </c>
      <c r="I193" s="70">
        <v>25453827.579999998</v>
      </c>
      <c r="J193" s="70"/>
      <c r="K193" s="75"/>
      <c r="L193" s="75"/>
    </row>
    <row r="194" spans="2:12" s="1" customFormat="1" ht="19.7" customHeight="1" x14ac:dyDescent="0.2">
      <c r="B194" s="7">
        <v>2022</v>
      </c>
      <c r="C194" s="8">
        <v>2</v>
      </c>
      <c r="D194" s="71" t="s">
        <v>10</v>
      </c>
      <c r="E194" s="71"/>
      <c r="F194" s="7">
        <v>202210</v>
      </c>
      <c r="G194" s="5">
        <v>119770081.34</v>
      </c>
      <c r="H194" s="5">
        <v>130360563.45999999</v>
      </c>
      <c r="I194" s="70">
        <v>130260153.87</v>
      </c>
      <c r="J194" s="70"/>
      <c r="K194" s="75"/>
      <c r="L194" s="75"/>
    </row>
    <row r="195" spans="2:12" s="1" customFormat="1" ht="19.7" customHeight="1" x14ac:dyDescent="0.2">
      <c r="B195" s="7">
        <v>2022</v>
      </c>
      <c r="C195" s="8">
        <v>2</v>
      </c>
      <c r="D195" s="71" t="s">
        <v>10</v>
      </c>
      <c r="E195" s="71"/>
      <c r="F195" s="7">
        <v>202211</v>
      </c>
      <c r="G195" s="5">
        <v>10805199.08</v>
      </c>
      <c r="H195" s="5">
        <v>26885455.34</v>
      </c>
      <c r="I195" s="70">
        <v>26884864.350000001</v>
      </c>
      <c r="J195" s="70"/>
      <c r="K195" s="75"/>
      <c r="L195" s="75"/>
    </row>
    <row r="196" spans="2:12" s="1" customFormat="1" ht="19.7" customHeight="1" x14ac:dyDescent="0.2">
      <c r="B196" s="7">
        <v>2022</v>
      </c>
      <c r="C196" s="8">
        <v>2</v>
      </c>
      <c r="D196" s="71" t="s">
        <v>10</v>
      </c>
      <c r="E196" s="71"/>
      <c r="F196" s="7">
        <v>202212</v>
      </c>
      <c r="G196" s="5">
        <v>-17189327.309999999</v>
      </c>
      <c r="H196" s="5">
        <v>27641517.949999999</v>
      </c>
      <c r="I196" s="70">
        <v>27742518.530000001</v>
      </c>
      <c r="J196" s="70"/>
      <c r="K196" s="75"/>
      <c r="L196" s="75"/>
    </row>
    <row r="197" spans="2:12" s="1" customFormat="1" ht="19.7" customHeight="1" x14ac:dyDescent="0.2">
      <c r="B197" s="7">
        <v>2022</v>
      </c>
      <c r="C197" s="8">
        <v>3</v>
      </c>
      <c r="D197" s="71" t="s">
        <v>11</v>
      </c>
      <c r="E197" s="71"/>
      <c r="F197" s="7">
        <v>202201</v>
      </c>
      <c r="G197" s="5">
        <v>4229866244.5</v>
      </c>
      <c r="H197" s="5">
        <v>842250762.45000005</v>
      </c>
      <c r="I197" s="70">
        <v>806983820.09000003</v>
      </c>
      <c r="J197" s="70"/>
      <c r="K197" s="75"/>
      <c r="L197" s="75"/>
    </row>
    <row r="198" spans="2:12" s="1" customFormat="1" ht="19.7" customHeight="1" x14ac:dyDescent="0.2">
      <c r="B198" s="7">
        <v>2022</v>
      </c>
      <c r="C198" s="8">
        <v>3</v>
      </c>
      <c r="D198" s="71" t="s">
        <v>11</v>
      </c>
      <c r="E198" s="71"/>
      <c r="F198" s="7">
        <v>202202</v>
      </c>
      <c r="G198" s="5">
        <v>3034077043.04</v>
      </c>
      <c r="H198" s="5">
        <v>690509698.37</v>
      </c>
      <c r="I198" s="70">
        <v>643374096.01999998</v>
      </c>
      <c r="J198" s="70"/>
      <c r="K198" s="75"/>
      <c r="L198" s="75"/>
    </row>
    <row r="199" spans="2:12" s="1" customFormat="1" ht="19.7" customHeight="1" x14ac:dyDescent="0.2">
      <c r="B199" s="7">
        <v>2022</v>
      </c>
      <c r="C199" s="8">
        <v>3</v>
      </c>
      <c r="D199" s="71" t="s">
        <v>11</v>
      </c>
      <c r="E199" s="71"/>
      <c r="F199" s="7">
        <v>202203</v>
      </c>
      <c r="G199" s="5">
        <v>946962011.56000102</v>
      </c>
      <c r="H199" s="5">
        <v>838736346.63</v>
      </c>
      <c r="I199" s="70">
        <v>798816039.54999995</v>
      </c>
      <c r="J199" s="70"/>
      <c r="K199" s="75"/>
      <c r="L199" s="75"/>
    </row>
    <row r="200" spans="2:12" s="1" customFormat="1" ht="19.7" customHeight="1" x14ac:dyDescent="0.2">
      <c r="B200" s="7">
        <v>2022</v>
      </c>
      <c r="C200" s="8">
        <v>3</v>
      </c>
      <c r="D200" s="71" t="s">
        <v>11</v>
      </c>
      <c r="E200" s="71"/>
      <c r="F200" s="7">
        <v>202204</v>
      </c>
      <c r="G200" s="5">
        <v>304368392.89999998</v>
      </c>
      <c r="H200" s="5">
        <v>965076802.73000002</v>
      </c>
      <c r="I200" s="70">
        <v>917084049.27999997</v>
      </c>
      <c r="J200" s="70"/>
      <c r="K200" s="75"/>
      <c r="L200" s="75"/>
    </row>
    <row r="201" spans="2:12" s="1" customFormat="1" ht="19.7" customHeight="1" x14ac:dyDescent="0.2">
      <c r="B201" s="7">
        <v>2022</v>
      </c>
      <c r="C201" s="8">
        <v>3</v>
      </c>
      <c r="D201" s="71" t="s">
        <v>11</v>
      </c>
      <c r="E201" s="71"/>
      <c r="F201" s="7">
        <v>202205</v>
      </c>
      <c r="G201" s="5">
        <v>926226801.01000094</v>
      </c>
      <c r="H201" s="5">
        <v>914069727.74000001</v>
      </c>
      <c r="I201" s="70">
        <v>988319476.65999997</v>
      </c>
      <c r="J201" s="70"/>
      <c r="K201" s="75"/>
      <c r="L201" s="75"/>
    </row>
    <row r="202" spans="2:12" s="1" customFormat="1" ht="19.7" customHeight="1" x14ac:dyDescent="0.2">
      <c r="B202" s="7">
        <v>2022</v>
      </c>
      <c r="C202" s="8">
        <v>3</v>
      </c>
      <c r="D202" s="71" t="s">
        <v>11</v>
      </c>
      <c r="E202" s="71"/>
      <c r="F202" s="7">
        <v>202206</v>
      </c>
      <c r="G202" s="5">
        <v>482799031.63999897</v>
      </c>
      <c r="H202" s="5">
        <v>1131730361.9400001</v>
      </c>
      <c r="I202" s="70">
        <v>1029962416.0700001</v>
      </c>
      <c r="J202" s="70"/>
      <c r="K202" s="75"/>
      <c r="L202" s="75"/>
    </row>
    <row r="203" spans="2:12" s="1" customFormat="1" ht="19.7" customHeight="1" x14ac:dyDescent="0.2">
      <c r="B203" s="7">
        <v>2022</v>
      </c>
      <c r="C203" s="8">
        <v>3</v>
      </c>
      <c r="D203" s="71" t="s">
        <v>11</v>
      </c>
      <c r="E203" s="71"/>
      <c r="F203" s="7">
        <v>202207</v>
      </c>
      <c r="G203" s="5">
        <v>390225379.95999998</v>
      </c>
      <c r="H203" s="5">
        <v>813484680.90999997</v>
      </c>
      <c r="I203" s="70">
        <v>853911192.5</v>
      </c>
      <c r="J203" s="70"/>
      <c r="K203" s="75"/>
      <c r="L203" s="75"/>
    </row>
    <row r="204" spans="2:12" s="1" customFormat="1" ht="19.7" customHeight="1" x14ac:dyDescent="0.2">
      <c r="B204" s="7">
        <v>2022</v>
      </c>
      <c r="C204" s="8">
        <v>3</v>
      </c>
      <c r="D204" s="71" t="s">
        <v>11</v>
      </c>
      <c r="E204" s="71"/>
      <c r="F204" s="7">
        <v>202208</v>
      </c>
      <c r="G204" s="5">
        <v>617022972.84000003</v>
      </c>
      <c r="H204" s="5">
        <v>1201495776.0599999</v>
      </c>
      <c r="I204" s="70">
        <v>1260972576.6800001</v>
      </c>
      <c r="J204" s="70"/>
      <c r="K204" s="75"/>
      <c r="L204" s="75"/>
    </row>
    <row r="205" spans="2:12" s="1" customFormat="1" ht="19.7" customHeight="1" x14ac:dyDescent="0.2">
      <c r="B205" s="7">
        <v>2022</v>
      </c>
      <c r="C205" s="8">
        <v>3</v>
      </c>
      <c r="D205" s="71" t="s">
        <v>11</v>
      </c>
      <c r="E205" s="71"/>
      <c r="F205" s="7">
        <v>202209</v>
      </c>
      <c r="G205" s="5">
        <v>234272743.21000001</v>
      </c>
      <c r="H205" s="5">
        <v>1030730118.35</v>
      </c>
      <c r="I205" s="70">
        <v>925834273.76999998</v>
      </c>
      <c r="J205" s="70"/>
      <c r="K205" s="75"/>
      <c r="L205" s="75"/>
    </row>
    <row r="206" spans="2:12" s="1" customFormat="1" ht="19.7" customHeight="1" x14ac:dyDescent="0.2">
      <c r="B206" s="7">
        <v>2022</v>
      </c>
      <c r="C206" s="8">
        <v>3</v>
      </c>
      <c r="D206" s="71" t="s">
        <v>11</v>
      </c>
      <c r="E206" s="71"/>
      <c r="F206" s="7">
        <v>202210</v>
      </c>
      <c r="G206" s="5">
        <v>621574167.51999998</v>
      </c>
      <c r="H206" s="5">
        <v>702530381.22000003</v>
      </c>
      <c r="I206" s="70">
        <v>823860592.44000006</v>
      </c>
      <c r="J206" s="70"/>
      <c r="K206" s="75"/>
      <c r="L206" s="75"/>
    </row>
    <row r="207" spans="2:12" s="1" customFormat="1" ht="19.7" customHeight="1" x14ac:dyDescent="0.2">
      <c r="B207" s="7">
        <v>2022</v>
      </c>
      <c r="C207" s="8">
        <v>3</v>
      </c>
      <c r="D207" s="71" t="s">
        <v>11</v>
      </c>
      <c r="E207" s="71"/>
      <c r="F207" s="7">
        <v>202211</v>
      </c>
      <c r="G207" s="5">
        <v>327198163.26999998</v>
      </c>
      <c r="H207" s="5">
        <v>1118109670.9400001</v>
      </c>
      <c r="I207" s="70">
        <v>983384223.45000005</v>
      </c>
      <c r="J207" s="70"/>
      <c r="K207" s="75"/>
      <c r="L207" s="75"/>
    </row>
    <row r="208" spans="2:12" s="1" customFormat="1" ht="19.7" customHeight="1" x14ac:dyDescent="0.2">
      <c r="B208" s="7">
        <v>2022</v>
      </c>
      <c r="C208" s="8">
        <v>3</v>
      </c>
      <c r="D208" s="71" t="s">
        <v>11</v>
      </c>
      <c r="E208" s="71"/>
      <c r="F208" s="7">
        <v>202212</v>
      </c>
      <c r="G208" s="5">
        <v>22832866.440000899</v>
      </c>
      <c r="H208" s="5">
        <v>1309133264.55</v>
      </c>
      <c r="I208" s="70">
        <v>1470135255.9000001</v>
      </c>
      <c r="J208" s="70"/>
      <c r="K208" s="75"/>
      <c r="L208" s="75"/>
    </row>
    <row r="209" spans="2:12" s="1" customFormat="1" ht="19.7" customHeight="1" x14ac:dyDescent="0.2">
      <c r="B209" s="7">
        <v>2022</v>
      </c>
      <c r="C209" s="8">
        <v>4</v>
      </c>
      <c r="D209" s="71" t="s">
        <v>12</v>
      </c>
      <c r="E209" s="71"/>
      <c r="F209" s="7">
        <v>202201</v>
      </c>
      <c r="G209" s="5">
        <v>147824209.13</v>
      </c>
      <c r="H209" s="5">
        <v>6675396.96</v>
      </c>
      <c r="I209" s="70">
        <v>4385133.42</v>
      </c>
      <c r="J209" s="70"/>
      <c r="K209" s="75"/>
      <c r="L209" s="75"/>
    </row>
    <row r="210" spans="2:12" s="1" customFormat="1" ht="19.7" customHeight="1" x14ac:dyDescent="0.2">
      <c r="B210" s="7">
        <v>2022</v>
      </c>
      <c r="C210" s="8">
        <v>4</v>
      </c>
      <c r="D210" s="71" t="s">
        <v>12</v>
      </c>
      <c r="E210" s="71"/>
      <c r="F210" s="7">
        <v>202202</v>
      </c>
      <c r="G210" s="5">
        <v>210968303.06999999</v>
      </c>
      <c r="H210" s="5">
        <v>47873581.57</v>
      </c>
      <c r="I210" s="70">
        <v>40446617.359999999</v>
      </c>
      <c r="J210" s="70"/>
      <c r="K210" s="75"/>
      <c r="L210" s="75"/>
    </row>
    <row r="211" spans="2:12" s="1" customFormat="1" ht="19.7" customHeight="1" x14ac:dyDescent="0.2">
      <c r="B211" s="7">
        <v>2022</v>
      </c>
      <c r="C211" s="8">
        <v>4</v>
      </c>
      <c r="D211" s="71" t="s">
        <v>12</v>
      </c>
      <c r="E211" s="71"/>
      <c r="F211" s="7">
        <v>202203</v>
      </c>
      <c r="G211" s="5">
        <v>445594934.37</v>
      </c>
      <c r="H211" s="5">
        <v>59933886.460000001</v>
      </c>
      <c r="I211" s="70">
        <v>37179271.060000002</v>
      </c>
      <c r="J211" s="70"/>
      <c r="K211" s="75"/>
      <c r="L211" s="75"/>
    </row>
    <row r="212" spans="2:12" s="1" customFormat="1" ht="19.7" customHeight="1" x14ac:dyDescent="0.2">
      <c r="B212" s="7">
        <v>2022</v>
      </c>
      <c r="C212" s="8">
        <v>4</v>
      </c>
      <c r="D212" s="71" t="s">
        <v>12</v>
      </c>
      <c r="E212" s="71"/>
      <c r="F212" s="7">
        <v>202204</v>
      </c>
      <c r="G212" s="5">
        <v>320277169.25999999</v>
      </c>
      <c r="H212" s="5">
        <v>67851088.519999996</v>
      </c>
      <c r="I212" s="70">
        <v>59040746.039999999</v>
      </c>
      <c r="J212" s="70"/>
      <c r="K212" s="75"/>
      <c r="L212" s="75"/>
    </row>
    <row r="213" spans="2:12" s="1" customFormat="1" ht="19.7" customHeight="1" x14ac:dyDescent="0.2">
      <c r="B213" s="7">
        <v>2022</v>
      </c>
      <c r="C213" s="8">
        <v>4</v>
      </c>
      <c r="D213" s="71" t="s">
        <v>12</v>
      </c>
      <c r="E213" s="71"/>
      <c r="F213" s="7">
        <v>202205</v>
      </c>
      <c r="G213" s="5">
        <v>427006194.97000003</v>
      </c>
      <c r="H213" s="5">
        <v>110796674.29000001</v>
      </c>
      <c r="I213" s="70">
        <v>101134458.13</v>
      </c>
      <c r="J213" s="70"/>
      <c r="K213" s="75"/>
      <c r="L213" s="75"/>
    </row>
    <row r="214" spans="2:12" s="1" customFormat="1" ht="19.7" customHeight="1" x14ac:dyDescent="0.2">
      <c r="B214" s="7">
        <v>2022</v>
      </c>
      <c r="C214" s="8">
        <v>4</v>
      </c>
      <c r="D214" s="71" t="s">
        <v>12</v>
      </c>
      <c r="E214" s="71"/>
      <c r="F214" s="7">
        <v>202206</v>
      </c>
      <c r="G214" s="5">
        <v>166350172.37</v>
      </c>
      <c r="H214" s="5">
        <v>255510232.80000001</v>
      </c>
      <c r="I214" s="70">
        <v>236927624.59</v>
      </c>
      <c r="J214" s="70"/>
      <c r="K214" s="75"/>
      <c r="L214" s="75"/>
    </row>
    <row r="215" spans="2:12" s="1" customFormat="1" ht="19.7" customHeight="1" x14ac:dyDescent="0.2">
      <c r="B215" s="7">
        <v>2022</v>
      </c>
      <c r="C215" s="8">
        <v>4</v>
      </c>
      <c r="D215" s="71" t="s">
        <v>12</v>
      </c>
      <c r="E215" s="71"/>
      <c r="F215" s="7">
        <v>202207</v>
      </c>
      <c r="G215" s="5">
        <v>208920461.18000001</v>
      </c>
      <c r="H215" s="5">
        <v>95105958.609999999</v>
      </c>
      <c r="I215" s="70">
        <v>123820726.97</v>
      </c>
      <c r="J215" s="70"/>
      <c r="K215" s="75"/>
      <c r="L215" s="75"/>
    </row>
    <row r="216" spans="2:12" s="1" customFormat="1" ht="19.7" customHeight="1" x14ac:dyDescent="0.2">
      <c r="B216" s="7">
        <v>2022</v>
      </c>
      <c r="C216" s="8">
        <v>4</v>
      </c>
      <c r="D216" s="71" t="s">
        <v>12</v>
      </c>
      <c r="E216" s="71"/>
      <c r="F216" s="7">
        <v>202208</v>
      </c>
      <c r="G216" s="5">
        <v>77741585.559999898</v>
      </c>
      <c r="H216" s="5">
        <v>170060770.41</v>
      </c>
      <c r="I216" s="70">
        <v>162454761.97999999</v>
      </c>
      <c r="J216" s="70"/>
      <c r="K216" s="75"/>
      <c r="L216" s="75"/>
    </row>
    <row r="217" spans="2:12" s="1" customFormat="1" ht="19.7" customHeight="1" x14ac:dyDescent="0.2">
      <c r="B217" s="7">
        <v>2022</v>
      </c>
      <c r="C217" s="8">
        <v>4</v>
      </c>
      <c r="D217" s="71" t="s">
        <v>12</v>
      </c>
      <c r="E217" s="71"/>
      <c r="F217" s="7">
        <v>202209</v>
      </c>
      <c r="G217" s="5">
        <v>72780780.019999996</v>
      </c>
      <c r="H217" s="5">
        <v>170998277.96000001</v>
      </c>
      <c r="I217" s="70">
        <v>168212499.81999999</v>
      </c>
      <c r="J217" s="70"/>
      <c r="K217" s="75"/>
      <c r="L217" s="75"/>
    </row>
    <row r="218" spans="2:12" s="1" customFormat="1" ht="19.7" customHeight="1" x14ac:dyDescent="0.2">
      <c r="B218" s="7">
        <v>2022</v>
      </c>
      <c r="C218" s="8">
        <v>4</v>
      </c>
      <c r="D218" s="71" t="s">
        <v>12</v>
      </c>
      <c r="E218" s="71"/>
      <c r="F218" s="7">
        <v>202210</v>
      </c>
      <c r="G218" s="5">
        <v>136116992.97</v>
      </c>
      <c r="H218" s="5">
        <v>155591677.06</v>
      </c>
      <c r="I218" s="70">
        <v>127659644.92</v>
      </c>
      <c r="J218" s="70"/>
      <c r="K218" s="75"/>
      <c r="L218" s="75"/>
    </row>
    <row r="219" spans="2:12" s="1" customFormat="1" ht="19.7" customHeight="1" x14ac:dyDescent="0.2">
      <c r="B219" s="7">
        <v>2022</v>
      </c>
      <c r="C219" s="8">
        <v>4</v>
      </c>
      <c r="D219" s="71" t="s">
        <v>12</v>
      </c>
      <c r="E219" s="71"/>
      <c r="F219" s="7">
        <v>202211</v>
      </c>
      <c r="G219" s="5">
        <v>-93249328.25</v>
      </c>
      <c r="H219" s="5">
        <v>212786990.44999999</v>
      </c>
      <c r="I219" s="70">
        <v>175756002.59999999</v>
      </c>
      <c r="J219" s="70"/>
      <c r="K219" s="75"/>
      <c r="L219" s="75"/>
    </row>
    <row r="220" spans="2:12" s="1" customFormat="1" ht="19.7" customHeight="1" x14ac:dyDescent="0.2">
      <c r="B220" s="7">
        <v>2022</v>
      </c>
      <c r="C220" s="8">
        <v>4</v>
      </c>
      <c r="D220" s="71" t="s">
        <v>12</v>
      </c>
      <c r="E220" s="71"/>
      <c r="F220" s="7">
        <v>202212</v>
      </c>
      <c r="G220" s="5">
        <v>488426975.68000001</v>
      </c>
      <c r="H220" s="5">
        <v>322678000.18000001</v>
      </c>
      <c r="I220" s="70">
        <v>378796078.44999999</v>
      </c>
      <c r="J220" s="70"/>
      <c r="K220" s="75"/>
      <c r="L220" s="75"/>
    </row>
    <row r="221" spans="2:12" s="1" customFormat="1" ht="19.7" customHeight="1" x14ac:dyDescent="0.2">
      <c r="B221" s="7">
        <v>2022</v>
      </c>
      <c r="C221" s="8">
        <v>5</v>
      </c>
      <c r="D221" s="71" t="s">
        <v>13</v>
      </c>
      <c r="E221" s="71"/>
      <c r="F221" s="7">
        <v>202201</v>
      </c>
      <c r="G221" s="5">
        <v>1558541.04</v>
      </c>
      <c r="H221" s="5">
        <v>1558541.04</v>
      </c>
      <c r="I221" s="70">
        <v>1558541.04</v>
      </c>
      <c r="J221" s="70"/>
      <c r="K221" s="75"/>
      <c r="L221" s="75"/>
    </row>
    <row r="222" spans="2:12" s="1" customFormat="1" ht="19.7" customHeight="1" x14ac:dyDescent="0.2">
      <c r="B222" s="7">
        <v>2022</v>
      </c>
      <c r="C222" s="8">
        <v>5</v>
      </c>
      <c r="D222" s="71" t="s">
        <v>13</v>
      </c>
      <c r="E222" s="71"/>
      <c r="F222" s="7">
        <v>202202</v>
      </c>
      <c r="G222" s="5">
        <v>1564822.98</v>
      </c>
      <c r="H222" s="5">
        <v>1564822.98</v>
      </c>
      <c r="I222" s="70">
        <v>1564822.98</v>
      </c>
      <c r="J222" s="70"/>
      <c r="K222" s="75"/>
      <c r="L222" s="75"/>
    </row>
    <row r="223" spans="2:12" s="1" customFormat="1" ht="19.7" customHeight="1" x14ac:dyDescent="0.2">
      <c r="B223" s="7">
        <v>2022</v>
      </c>
      <c r="C223" s="8">
        <v>5</v>
      </c>
      <c r="D223" s="71" t="s">
        <v>13</v>
      </c>
      <c r="E223" s="71"/>
      <c r="F223" s="7">
        <v>202203</v>
      </c>
      <c r="G223" s="5">
        <v>1571363.1</v>
      </c>
      <c r="H223" s="5">
        <v>1571363.1</v>
      </c>
      <c r="I223" s="70">
        <v>1571363.1</v>
      </c>
      <c r="J223" s="70"/>
      <c r="K223" s="75"/>
      <c r="L223" s="75"/>
    </row>
    <row r="224" spans="2:12" s="1" customFormat="1" ht="19.7" customHeight="1" x14ac:dyDescent="0.2">
      <c r="B224" s="7">
        <v>2022</v>
      </c>
      <c r="C224" s="8">
        <v>5</v>
      </c>
      <c r="D224" s="71" t="s">
        <v>13</v>
      </c>
      <c r="E224" s="71"/>
      <c r="F224" s="7">
        <v>202204</v>
      </c>
      <c r="G224" s="5">
        <v>3253969.51</v>
      </c>
      <c r="H224" s="5">
        <v>2993969.51</v>
      </c>
      <c r="I224" s="70">
        <v>2614732.5099999998</v>
      </c>
      <c r="J224" s="70"/>
      <c r="K224" s="75"/>
      <c r="L224" s="75"/>
    </row>
    <row r="225" spans="2:12" s="1" customFormat="1" ht="19.7" customHeight="1" x14ac:dyDescent="0.2">
      <c r="B225" s="7">
        <v>2022</v>
      </c>
      <c r="C225" s="8">
        <v>5</v>
      </c>
      <c r="D225" s="71" t="s">
        <v>13</v>
      </c>
      <c r="E225" s="71"/>
      <c r="F225" s="7">
        <v>202205</v>
      </c>
      <c r="G225" s="5">
        <v>5688663.7599999998</v>
      </c>
      <c r="H225" s="5">
        <v>5948663.7599999998</v>
      </c>
      <c r="I225" s="70">
        <v>1979900.76</v>
      </c>
      <c r="J225" s="70"/>
      <c r="K225" s="75"/>
      <c r="L225" s="75"/>
    </row>
    <row r="226" spans="2:12" s="1" customFormat="1" ht="19.7" customHeight="1" x14ac:dyDescent="0.2">
      <c r="B226" s="7">
        <v>2022</v>
      </c>
      <c r="C226" s="8">
        <v>5</v>
      </c>
      <c r="D226" s="71" t="s">
        <v>13</v>
      </c>
      <c r="E226" s="71"/>
      <c r="F226" s="7">
        <v>202206</v>
      </c>
      <c r="G226" s="5">
        <v>1453388.58</v>
      </c>
      <c r="H226" s="5">
        <v>1453388.58</v>
      </c>
      <c r="I226" s="70">
        <v>1645388.58</v>
      </c>
      <c r="J226" s="70"/>
      <c r="K226" s="75"/>
      <c r="L226" s="75"/>
    </row>
    <row r="227" spans="2:12" s="1" customFormat="1" ht="19.7" customHeight="1" x14ac:dyDescent="0.2">
      <c r="B227" s="7">
        <v>2022</v>
      </c>
      <c r="C227" s="8">
        <v>5</v>
      </c>
      <c r="D227" s="71" t="s">
        <v>13</v>
      </c>
      <c r="E227" s="71"/>
      <c r="F227" s="7">
        <v>202207</v>
      </c>
      <c r="G227" s="5">
        <v>3561819.62</v>
      </c>
      <c r="H227" s="5">
        <v>3561819.62</v>
      </c>
      <c r="I227" s="70">
        <v>5757171.5300000003</v>
      </c>
      <c r="J227" s="70"/>
      <c r="K227" s="75"/>
      <c r="L227" s="75"/>
    </row>
    <row r="228" spans="2:12" s="1" customFormat="1" ht="19.7" customHeight="1" x14ac:dyDescent="0.2">
      <c r="B228" s="7">
        <v>2022</v>
      </c>
      <c r="C228" s="8">
        <v>5</v>
      </c>
      <c r="D228" s="71" t="s">
        <v>13</v>
      </c>
      <c r="E228" s="71"/>
      <c r="F228" s="7">
        <v>202208</v>
      </c>
      <c r="G228" s="5">
        <v>1584719.81</v>
      </c>
      <c r="H228" s="5">
        <v>1584719.81</v>
      </c>
      <c r="I228" s="70">
        <v>1528999.58</v>
      </c>
      <c r="J228" s="70"/>
      <c r="K228" s="75"/>
      <c r="L228" s="75"/>
    </row>
    <row r="229" spans="2:12" s="1" customFormat="1" ht="19.7" customHeight="1" x14ac:dyDescent="0.2">
      <c r="B229" s="7">
        <v>2022</v>
      </c>
      <c r="C229" s="8">
        <v>5</v>
      </c>
      <c r="D229" s="71" t="s">
        <v>13</v>
      </c>
      <c r="E229" s="71"/>
      <c r="F229" s="7">
        <v>202209</v>
      </c>
      <c r="G229" s="5">
        <v>-480604.82</v>
      </c>
      <c r="H229" s="5">
        <v>-480604.82</v>
      </c>
      <c r="I229" s="70">
        <v>1535763.5</v>
      </c>
      <c r="J229" s="70"/>
      <c r="K229" s="75"/>
      <c r="L229" s="75"/>
    </row>
    <row r="230" spans="2:12" s="1" customFormat="1" ht="19.7" customHeight="1" x14ac:dyDescent="0.2">
      <c r="B230" s="7">
        <v>2022</v>
      </c>
      <c r="C230" s="8">
        <v>5</v>
      </c>
      <c r="D230" s="71" t="s">
        <v>13</v>
      </c>
      <c r="E230" s="71"/>
      <c r="F230" s="7">
        <v>202210</v>
      </c>
      <c r="G230" s="5">
        <v>1795345.13</v>
      </c>
      <c r="H230" s="5">
        <v>1795345.13</v>
      </c>
      <c r="I230" s="70">
        <v>1795345.13</v>
      </c>
      <c r="J230" s="70"/>
      <c r="K230" s="75"/>
      <c r="L230" s="75"/>
    </row>
    <row r="231" spans="2:12" s="1" customFormat="1" ht="19.7" customHeight="1" x14ac:dyDescent="0.2">
      <c r="B231" s="7">
        <v>2022</v>
      </c>
      <c r="C231" s="8">
        <v>5</v>
      </c>
      <c r="D231" s="71" t="s">
        <v>13</v>
      </c>
      <c r="E231" s="71"/>
      <c r="F231" s="7">
        <v>202211</v>
      </c>
      <c r="G231" s="5">
        <v>1508991.38</v>
      </c>
      <c r="H231" s="5">
        <v>1508991.38</v>
      </c>
      <c r="I231" s="70">
        <v>1508991.38</v>
      </c>
      <c r="J231" s="70"/>
      <c r="K231" s="75"/>
      <c r="L231" s="75"/>
    </row>
    <row r="232" spans="2:12" s="1" customFormat="1" ht="19.7" customHeight="1" x14ac:dyDescent="0.2">
      <c r="B232" s="7">
        <v>2022</v>
      </c>
      <c r="C232" s="8">
        <v>5</v>
      </c>
      <c r="D232" s="71" t="s">
        <v>13</v>
      </c>
      <c r="E232" s="71"/>
      <c r="F232" s="7">
        <v>202212</v>
      </c>
      <c r="G232" s="5">
        <v>2254494.12</v>
      </c>
      <c r="H232" s="5">
        <v>2254494.12</v>
      </c>
      <c r="I232" s="70">
        <v>2254494.12</v>
      </c>
      <c r="J232" s="70"/>
      <c r="K232" s="75"/>
      <c r="L232" s="75"/>
    </row>
    <row r="233" spans="2:12" s="1" customFormat="1" ht="19.7" customHeight="1" x14ac:dyDescent="0.2">
      <c r="B233" s="7">
        <v>2022</v>
      </c>
      <c r="C233" s="8">
        <v>6</v>
      </c>
      <c r="D233" s="71" t="s">
        <v>14</v>
      </c>
      <c r="E233" s="71"/>
      <c r="F233" s="7">
        <v>202201</v>
      </c>
      <c r="G233" s="5">
        <v>60130400</v>
      </c>
      <c r="H233" s="5">
        <v>4644523.96</v>
      </c>
      <c r="I233" s="70">
        <v>4644523.96</v>
      </c>
      <c r="J233" s="70"/>
      <c r="K233" s="75"/>
      <c r="L233" s="75"/>
    </row>
    <row r="234" spans="2:12" s="1" customFormat="1" ht="19.7" customHeight="1" x14ac:dyDescent="0.2">
      <c r="B234" s="7">
        <v>2022</v>
      </c>
      <c r="C234" s="8">
        <v>6</v>
      </c>
      <c r="D234" s="71" t="s">
        <v>14</v>
      </c>
      <c r="E234" s="71"/>
      <c r="F234" s="7">
        <v>202202</v>
      </c>
      <c r="G234" s="5">
        <v>81825500</v>
      </c>
      <c r="H234" s="5">
        <v>4646484.7</v>
      </c>
      <c r="I234" s="70">
        <v>4646484.7</v>
      </c>
      <c r="J234" s="70"/>
      <c r="K234" s="75"/>
      <c r="L234" s="75"/>
    </row>
    <row r="235" spans="2:12" s="1" customFormat="1" ht="19.7" customHeight="1" x14ac:dyDescent="0.2">
      <c r="B235" s="7">
        <v>2022</v>
      </c>
      <c r="C235" s="8">
        <v>6</v>
      </c>
      <c r="D235" s="71" t="s">
        <v>14</v>
      </c>
      <c r="E235" s="71"/>
      <c r="F235" s="7">
        <v>202203</v>
      </c>
      <c r="G235" s="5"/>
      <c r="H235" s="5">
        <v>20104459.829999998</v>
      </c>
      <c r="I235" s="70">
        <v>20104459.829999998</v>
      </c>
      <c r="J235" s="70"/>
      <c r="K235" s="75"/>
      <c r="L235" s="75"/>
    </row>
    <row r="236" spans="2:12" s="1" customFormat="1" ht="19.7" customHeight="1" x14ac:dyDescent="0.2">
      <c r="B236" s="7">
        <v>2022</v>
      </c>
      <c r="C236" s="8">
        <v>6</v>
      </c>
      <c r="D236" s="71" t="s">
        <v>14</v>
      </c>
      <c r="E236" s="71"/>
      <c r="F236" s="7">
        <v>202204</v>
      </c>
      <c r="G236" s="5"/>
      <c r="H236" s="5">
        <v>6374830.0800000001</v>
      </c>
      <c r="I236" s="70">
        <v>6374830.0800000001</v>
      </c>
      <c r="J236" s="70"/>
      <c r="K236" s="75"/>
      <c r="L236" s="75"/>
    </row>
    <row r="237" spans="2:12" s="1" customFormat="1" ht="19.7" customHeight="1" x14ac:dyDescent="0.2">
      <c r="B237" s="7">
        <v>2022</v>
      </c>
      <c r="C237" s="8">
        <v>6</v>
      </c>
      <c r="D237" s="71" t="s">
        <v>14</v>
      </c>
      <c r="E237" s="71"/>
      <c r="F237" s="7">
        <v>202205</v>
      </c>
      <c r="G237" s="5"/>
      <c r="H237" s="5">
        <v>12738091.210000001</v>
      </c>
      <c r="I237" s="70">
        <v>12738091.210000001</v>
      </c>
      <c r="J237" s="70"/>
      <c r="K237" s="75"/>
      <c r="L237" s="75"/>
    </row>
    <row r="238" spans="2:12" s="1" customFormat="1" ht="19.7" customHeight="1" x14ac:dyDescent="0.2">
      <c r="B238" s="7">
        <v>2022</v>
      </c>
      <c r="C238" s="8">
        <v>6</v>
      </c>
      <c r="D238" s="71" t="s">
        <v>14</v>
      </c>
      <c r="E238" s="71"/>
      <c r="F238" s="7">
        <v>202206</v>
      </c>
      <c r="G238" s="5"/>
      <c r="H238" s="5">
        <v>12970984.939999999</v>
      </c>
      <c r="I238" s="70">
        <v>12970984.939999999</v>
      </c>
      <c r="J238" s="70"/>
      <c r="K238" s="75"/>
      <c r="L238" s="75"/>
    </row>
    <row r="239" spans="2:12" s="1" customFormat="1" ht="19.7" customHeight="1" x14ac:dyDescent="0.2">
      <c r="B239" s="7">
        <v>2022</v>
      </c>
      <c r="C239" s="8">
        <v>6</v>
      </c>
      <c r="D239" s="71" t="s">
        <v>14</v>
      </c>
      <c r="E239" s="71"/>
      <c r="F239" s="7">
        <v>202207</v>
      </c>
      <c r="G239" s="5"/>
      <c r="H239" s="5">
        <v>13262902.51</v>
      </c>
      <c r="I239" s="70">
        <v>13262902.51</v>
      </c>
      <c r="J239" s="70"/>
      <c r="K239" s="75"/>
      <c r="L239" s="75"/>
    </row>
    <row r="240" spans="2:12" s="1" customFormat="1" ht="19.7" customHeight="1" x14ac:dyDescent="0.2">
      <c r="B240" s="7">
        <v>2022</v>
      </c>
      <c r="C240" s="8">
        <v>6</v>
      </c>
      <c r="D240" s="71" t="s">
        <v>14</v>
      </c>
      <c r="E240" s="71"/>
      <c r="F240" s="7">
        <v>202208</v>
      </c>
      <c r="G240" s="5"/>
      <c r="H240" s="5">
        <v>13546204.24</v>
      </c>
      <c r="I240" s="70">
        <v>13546204.24</v>
      </c>
      <c r="J240" s="70"/>
      <c r="K240" s="75"/>
      <c r="L240" s="75"/>
    </row>
    <row r="241" spans="2:12" s="1" customFormat="1" ht="19.7" customHeight="1" x14ac:dyDescent="0.2">
      <c r="B241" s="7">
        <v>2022</v>
      </c>
      <c r="C241" s="8">
        <v>6</v>
      </c>
      <c r="D241" s="71" t="s">
        <v>14</v>
      </c>
      <c r="E241" s="71"/>
      <c r="F241" s="7">
        <v>202209</v>
      </c>
      <c r="G241" s="5"/>
      <c r="H241" s="5">
        <v>14244534.380000001</v>
      </c>
      <c r="I241" s="70">
        <v>14244534.380000001</v>
      </c>
      <c r="J241" s="70"/>
      <c r="K241" s="75"/>
      <c r="L241" s="75"/>
    </row>
    <row r="242" spans="2:12" s="1" customFormat="1" ht="19.7" customHeight="1" x14ac:dyDescent="0.2">
      <c r="B242" s="7">
        <v>2022</v>
      </c>
      <c r="C242" s="8">
        <v>6</v>
      </c>
      <c r="D242" s="71" t="s">
        <v>14</v>
      </c>
      <c r="E242" s="71"/>
      <c r="F242" s="7">
        <v>202210</v>
      </c>
      <c r="G242" s="5">
        <v>2449537220.1599998</v>
      </c>
      <c r="H242" s="5">
        <v>2463638781.4400001</v>
      </c>
      <c r="I242" s="70">
        <v>2463638781.4400001</v>
      </c>
      <c r="J242" s="70"/>
      <c r="K242" s="75"/>
      <c r="L242" s="75"/>
    </row>
    <row r="243" spans="2:12" s="1" customFormat="1" ht="19.7" customHeight="1" x14ac:dyDescent="0.2">
      <c r="B243" s="7">
        <v>2022</v>
      </c>
      <c r="C243" s="8">
        <v>6</v>
      </c>
      <c r="D243" s="71" t="s">
        <v>14</v>
      </c>
      <c r="E243" s="71"/>
      <c r="F243" s="7">
        <v>202211</v>
      </c>
      <c r="G243" s="5">
        <v>7507000</v>
      </c>
      <c r="H243" s="5">
        <v>14762344.68</v>
      </c>
      <c r="I243" s="70">
        <v>14762344.68</v>
      </c>
      <c r="J243" s="70"/>
      <c r="K243" s="75"/>
      <c r="L243" s="75"/>
    </row>
    <row r="244" spans="2:12" s="1" customFormat="1" ht="19.7" customHeight="1" x14ac:dyDescent="0.2">
      <c r="B244" s="7">
        <v>2022</v>
      </c>
      <c r="C244" s="8">
        <v>6</v>
      </c>
      <c r="D244" s="71" t="s">
        <v>14</v>
      </c>
      <c r="E244" s="71"/>
      <c r="F244" s="7">
        <v>202212</v>
      </c>
      <c r="G244" s="5">
        <v>-1149446.7899994899</v>
      </c>
      <c r="H244" s="5">
        <v>16916531.400000099</v>
      </c>
      <c r="I244" s="70">
        <v>16916531.400000099</v>
      </c>
      <c r="J244" s="70"/>
      <c r="K244" s="75"/>
      <c r="L244" s="75"/>
    </row>
    <row r="245" spans="2:12" s="1" customFormat="1" ht="19.7" customHeight="1" x14ac:dyDescent="0.2">
      <c r="B245" s="7">
        <v>2023</v>
      </c>
      <c r="C245" s="8">
        <v>1</v>
      </c>
      <c r="D245" s="71" t="s">
        <v>9</v>
      </c>
      <c r="E245" s="71"/>
      <c r="F245" s="7">
        <v>202301</v>
      </c>
      <c r="G245" s="5">
        <v>3818257757.4699998</v>
      </c>
      <c r="H245" s="5">
        <v>1790523350.2</v>
      </c>
      <c r="I245" s="70">
        <v>1733858391.8900001</v>
      </c>
      <c r="J245" s="70"/>
      <c r="K245" s="75"/>
      <c r="L245" s="75"/>
    </row>
    <row r="246" spans="2:12" s="1" customFormat="1" ht="19.7" customHeight="1" x14ac:dyDescent="0.2">
      <c r="B246" s="7">
        <v>2023</v>
      </c>
      <c r="C246" s="8">
        <v>1</v>
      </c>
      <c r="D246" s="71" t="s">
        <v>9</v>
      </c>
      <c r="E246" s="71"/>
      <c r="F246" s="7">
        <v>202302</v>
      </c>
      <c r="G246" s="5">
        <v>11865544335.77</v>
      </c>
      <c r="H246" s="5">
        <v>1731147450.1800001</v>
      </c>
      <c r="I246" s="70">
        <v>1735658274.49</v>
      </c>
      <c r="J246" s="70"/>
      <c r="K246" s="75"/>
      <c r="L246" s="75"/>
    </row>
    <row r="247" spans="2:12" s="1" customFormat="1" ht="19.7" customHeight="1" x14ac:dyDescent="0.2">
      <c r="B247" s="7">
        <v>2023</v>
      </c>
      <c r="C247" s="8">
        <v>1</v>
      </c>
      <c r="D247" s="71" t="s">
        <v>9</v>
      </c>
      <c r="E247" s="71"/>
      <c r="F247" s="7">
        <v>202303</v>
      </c>
      <c r="G247" s="5">
        <v>634494221.15999997</v>
      </c>
      <c r="H247" s="5">
        <v>1758202549.05</v>
      </c>
      <c r="I247" s="70">
        <v>1758028935.28</v>
      </c>
      <c r="J247" s="70"/>
      <c r="K247" s="75"/>
      <c r="L247" s="75"/>
    </row>
    <row r="248" spans="2:12" s="1" customFormat="1" ht="19.7" customHeight="1" x14ac:dyDescent="0.2">
      <c r="B248" s="7">
        <v>2023</v>
      </c>
      <c r="C248" s="8">
        <v>1</v>
      </c>
      <c r="D248" s="71" t="s">
        <v>9</v>
      </c>
      <c r="E248" s="71"/>
      <c r="F248" s="7">
        <v>202304</v>
      </c>
      <c r="G248" s="5">
        <v>686978429.66999996</v>
      </c>
      <c r="H248" s="5">
        <v>1830663107.77</v>
      </c>
      <c r="I248" s="70">
        <v>1823813168.72</v>
      </c>
      <c r="J248" s="70"/>
      <c r="K248" s="75"/>
      <c r="L248" s="75"/>
    </row>
    <row r="249" spans="2:12" s="1" customFormat="1" ht="19.7" customHeight="1" x14ac:dyDescent="0.2">
      <c r="B249" s="7">
        <v>2023</v>
      </c>
      <c r="C249" s="8">
        <v>1</v>
      </c>
      <c r="D249" s="71" t="s">
        <v>9</v>
      </c>
      <c r="E249" s="71"/>
      <c r="F249" s="7">
        <v>202305</v>
      </c>
      <c r="G249" s="5">
        <v>695627047.21000004</v>
      </c>
      <c r="H249" s="5">
        <v>1840255468.98</v>
      </c>
      <c r="I249" s="70">
        <v>1837189125.55</v>
      </c>
      <c r="J249" s="70"/>
      <c r="K249" s="75"/>
      <c r="L249" s="75"/>
    </row>
    <row r="250" spans="2:12" s="1" customFormat="1" ht="19.7" customHeight="1" x14ac:dyDescent="0.2">
      <c r="B250" s="7">
        <v>2023</v>
      </c>
      <c r="C250" s="8">
        <v>1</v>
      </c>
      <c r="D250" s="71" t="s">
        <v>9</v>
      </c>
      <c r="E250" s="71"/>
      <c r="F250" s="7">
        <v>202306</v>
      </c>
      <c r="G250" s="5">
        <v>753011145.24000001</v>
      </c>
      <c r="H250" s="5">
        <v>2011492922.75</v>
      </c>
      <c r="I250" s="70">
        <v>2009623628.5999999</v>
      </c>
      <c r="J250" s="70"/>
      <c r="K250" s="75"/>
      <c r="L250" s="75"/>
    </row>
    <row r="251" spans="2:12" s="1" customFormat="1" ht="19.7" customHeight="1" x14ac:dyDescent="0.2">
      <c r="B251" s="7">
        <v>2023</v>
      </c>
      <c r="C251" s="8">
        <v>1</v>
      </c>
      <c r="D251" s="71" t="s">
        <v>9</v>
      </c>
      <c r="E251" s="71"/>
      <c r="F251" s="7">
        <v>202307</v>
      </c>
      <c r="G251" s="5">
        <v>653492755.85000098</v>
      </c>
      <c r="H251" s="5">
        <v>1871404771.1500001</v>
      </c>
      <c r="I251" s="70">
        <v>1856822103.0999999</v>
      </c>
      <c r="J251" s="70"/>
      <c r="K251" s="75"/>
      <c r="L251" s="75"/>
    </row>
    <row r="252" spans="2:12" s="1" customFormat="1" ht="19.7" customHeight="1" x14ac:dyDescent="0.2">
      <c r="B252" s="7">
        <v>2023</v>
      </c>
      <c r="C252" s="8">
        <v>1</v>
      </c>
      <c r="D252" s="71" t="s">
        <v>9</v>
      </c>
      <c r="E252" s="71"/>
      <c r="F252" s="7">
        <v>202308</v>
      </c>
      <c r="G252" s="5">
        <v>716143482.00999999</v>
      </c>
      <c r="H252" s="5">
        <v>1945280334.7</v>
      </c>
      <c r="I252" s="70">
        <v>1824793934.24</v>
      </c>
      <c r="J252" s="70"/>
      <c r="K252" s="75"/>
      <c r="L252" s="75"/>
    </row>
    <row r="253" spans="2:12" s="1" customFormat="1" ht="19.7" customHeight="1" x14ac:dyDescent="0.2">
      <c r="B253" s="7">
        <v>2023</v>
      </c>
      <c r="C253" s="8">
        <v>1</v>
      </c>
      <c r="D253" s="71" t="s">
        <v>9</v>
      </c>
      <c r="E253" s="71"/>
      <c r="F253" s="7">
        <v>202309</v>
      </c>
      <c r="G253" s="5">
        <v>535758030.75999999</v>
      </c>
      <c r="H253" s="5">
        <v>1738438886.78</v>
      </c>
      <c r="I253" s="70">
        <v>1871412854.24</v>
      </c>
      <c r="J253" s="70"/>
      <c r="K253" s="75"/>
      <c r="L253" s="75"/>
    </row>
    <row r="254" spans="2:12" s="1" customFormat="1" ht="19.7" customHeight="1" x14ac:dyDescent="0.2">
      <c r="B254" s="7">
        <v>2023</v>
      </c>
      <c r="C254" s="8">
        <v>1</v>
      </c>
      <c r="D254" s="71" t="s">
        <v>9</v>
      </c>
      <c r="E254" s="71"/>
      <c r="F254" s="7">
        <v>202310</v>
      </c>
      <c r="G254" s="5">
        <v>812386268.82000005</v>
      </c>
      <c r="H254" s="5">
        <v>1871981317.8199999</v>
      </c>
      <c r="I254" s="70">
        <v>1836379627.3599999</v>
      </c>
      <c r="J254" s="70"/>
      <c r="K254" s="75"/>
      <c r="L254" s="75"/>
    </row>
    <row r="255" spans="2:12" s="1" customFormat="1" ht="19.7" customHeight="1" x14ac:dyDescent="0.2">
      <c r="B255" s="7">
        <v>2023</v>
      </c>
      <c r="C255" s="8">
        <v>1</v>
      </c>
      <c r="D255" s="71" t="s">
        <v>9</v>
      </c>
      <c r="E255" s="71"/>
      <c r="F255" s="7">
        <v>202311</v>
      </c>
      <c r="G255" s="5">
        <v>721094895.36999905</v>
      </c>
      <c r="H255" s="5">
        <v>1934405079.8</v>
      </c>
      <c r="I255" s="70">
        <v>1952594573.55</v>
      </c>
      <c r="J255" s="70"/>
      <c r="K255" s="75"/>
      <c r="L255" s="75"/>
    </row>
    <row r="256" spans="2:12" s="1" customFormat="1" ht="19.7" customHeight="1" x14ac:dyDescent="0.2">
      <c r="B256" s="7">
        <v>2023</v>
      </c>
      <c r="C256" s="8">
        <v>1</v>
      </c>
      <c r="D256" s="71" t="s">
        <v>9</v>
      </c>
      <c r="E256" s="71"/>
      <c r="F256" s="7">
        <v>202312</v>
      </c>
      <c r="G256" s="5">
        <v>1153749773.53</v>
      </c>
      <c r="H256" s="5">
        <v>2713915677.2800002</v>
      </c>
      <c r="I256" s="70">
        <v>2784618059.9899998</v>
      </c>
      <c r="J256" s="70"/>
      <c r="K256" s="75"/>
      <c r="L256" s="75"/>
    </row>
    <row r="257" spans="2:12" s="1" customFormat="1" ht="19.7" customHeight="1" x14ac:dyDescent="0.2">
      <c r="B257" s="7">
        <v>2023</v>
      </c>
      <c r="C257" s="8">
        <v>2</v>
      </c>
      <c r="D257" s="71" t="s">
        <v>10</v>
      </c>
      <c r="E257" s="71"/>
      <c r="F257" s="7">
        <v>202301</v>
      </c>
      <c r="G257" s="5">
        <v>554959000</v>
      </c>
      <c r="H257" s="5">
        <v>28288371.739999998</v>
      </c>
      <c r="I257" s="70">
        <v>28288371.739999998</v>
      </c>
      <c r="J257" s="70"/>
      <c r="K257" s="75"/>
      <c r="L257" s="75"/>
    </row>
    <row r="258" spans="2:12" s="1" customFormat="1" ht="19.7" customHeight="1" x14ac:dyDescent="0.2">
      <c r="B258" s="7">
        <v>2023</v>
      </c>
      <c r="C258" s="8">
        <v>2</v>
      </c>
      <c r="D258" s="71" t="s">
        <v>10</v>
      </c>
      <c r="E258" s="71"/>
      <c r="F258" s="7">
        <v>202302</v>
      </c>
      <c r="G258" s="5"/>
      <c r="H258" s="5">
        <v>35634428.850000001</v>
      </c>
      <c r="I258" s="70">
        <v>35634428.850000001</v>
      </c>
      <c r="J258" s="70"/>
      <c r="K258" s="75"/>
      <c r="L258" s="75"/>
    </row>
    <row r="259" spans="2:12" s="1" customFormat="1" ht="19.7" customHeight="1" x14ac:dyDescent="0.2">
      <c r="B259" s="7">
        <v>2023</v>
      </c>
      <c r="C259" s="8">
        <v>2</v>
      </c>
      <c r="D259" s="71" t="s">
        <v>10</v>
      </c>
      <c r="E259" s="71"/>
      <c r="F259" s="7">
        <v>202303</v>
      </c>
      <c r="G259" s="5">
        <v>-246173561.75999999</v>
      </c>
      <c r="H259" s="5">
        <v>30591884.41</v>
      </c>
      <c r="I259" s="70">
        <v>30591884.41</v>
      </c>
      <c r="J259" s="70"/>
      <c r="K259" s="75"/>
      <c r="L259" s="75"/>
    </row>
    <row r="260" spans="2:12" s="1" customFormat="1" ht="19.7" customHeight="1" x14ac:dyDescent="0.2">
      <c r="B260" s="7">
        <v>2023</v>
      </c>
      <c r="C260" s="8">
        <v>2</v>
      </c>
      <c r="D260" s="71" t="s">
        <v>10</v>
      </c>
      <c r="E260" s="71"/>
      <c r="F260" s="7">
        <v>202304</v>
      </c>
      <c r="G260" s="5">
        <v>30019916.760000002</v>
      </c>
      <c r="H260" s="5">
        <v>34620935.579999998</v>
      </c>
      <c r="I260" s="70">
        <v>34620935.579999998</v>
      </c>
      <c r="J260" s="70"/>
      <c r="K260" s="75"/>
      <c r="L260" s="75"/>
    </row>
    <row r="261" spans="2:12" s="1" customFormat="1" ht="19.7" customHeight="1" x14ac:dyDescent="0.2">
      <c r="B261" s="7">
        <v>2023</v>
      </c>
      <c r="C261" s="8">
        <v>2</v>
      </c>
      <c r="D261" s="71" t="s">
        <v>10</v>
      </c>
      <c r="E261" s="71"/>
      <c r="F261" s="7">
        <v>202305</v>
      </c>
      <c r="G261" s="5">
        <v>47826998.369999997</v>
      </c>
      <c r="H261" s="5">
        <v>34918062</v>
      </c>
      <c r="I261" s="70">
        <v>34918062</v>
      </c>
      <c r="J261" s="70"/>
      <c r="K261" s="75"/>
      <c r="L261" s="75"/>
    </row>
    <row r="262" spans="2:12" s="1" customFormat="1" ht="19.7" customHeight="1" x14ac:dyDescent="0.2">
      <c r="B262" s="7">
        <v>2023</v>
      </c>
      <c r="C262" s="8">
        <v>2</v>
      </c>
      <c r="D262" s="71" t="s">
        <v>10</v>
      </c>
      <c r="E262" s="71"/>
      <c r="F262" s="7">
        <v>202306</v>
      </c>
      <c r="G262" s="5">
        <v>25518210.210000001</v>
      </c>
      <c r="H262" s="5">
        <v>114426698.17</v>
      </c>
      <c r="I262" s="70">
        <v>114426698.17</v>
      </c>
      <c r="J262" s="70"/>
      <c r="K262" s="75"/>
      <c r="L262" s="75"/>
    </row>
    <row r="263" spans="2:12" s="1" customFormat="1" ht="19.7" customHeight="1" x14ac:dyDescent="0.2">
      <c r="B263" s="7">
        <v>2023</v>
      </c>
      <c r="C263" s="8">
        <v>2</v>
      </c>
      <c r="D263" s="71" t="s">
        <v>10</v>
      </c>
      <c r="E263" s="71"/>
      <c r="F263" s="7">
        <v>202307</v>
      </c>
      <c r="G263" s="5">
        <v>33175081.960000001</v>
      </c>
      <c r="H263" s="5">
        <v>38283528.600000001</v>
      </c>
      <c r="I263" s="70">
        <v>38283528.600000001</v>
      </c>
      <c r="J263" s="70"/>
      <c r="K263" s="75"/>
      <c r="L263" s="75"/>
    </row>
    <row r="264" spans="2:12" s="1" customFormat="1" ht="19.7" customHeight="1" x14ac:dyDescent="0.2">
      <c r="B264" s="7">
        <v>2023</v>
      </c>
      <c r="C264" s="8">
        <v>2</v>
      </c>
      <c r="D264" s="71" t="s">
        <v>10</v>
      </c>
      <c r="E264" s="71"/>
      <c r="F264" s="7">
        <v>202308</v>
      </c>
      <c r="G264" s="5">
        <v>-7602376.6799999997</v>
      </c>
      <c r="H264" s="5">
        <v>46118440.149999999</v>
      </c>
      <c r="I264" s="70">
        <v>46118440.149999999</v>
      </c>
      <c r="J264" s="70"/>
      <c r="K264" s="75"/>
      <c r="L264" s="75"/>
    </row>
    <row r="265" spans="2:12" s="1" customFormat="1" ht="19.7" customHeight="1" x14ac:dyDescent="0.2">
      <c r="B265" s="7">
        <v>2023</v>
      </c>
      <c r="C265" s="8">
        <v>2</v>
      </c>
      <c r="D265" s="71" t="s">
        <v>10</v>
      </c>
      <c r="E265" s="71"/>
      <c r="F265" s="7">
        <v>202309</v>
      </c>
      <c r="G265" s="5">
        <v>34434367.380000003</v>
      </c>
      <c r="H265" s="5">
        <v>38939463.450000003</v>
      </c>
      <c r="I265" s="70">
        <v>38939463.450000003</v>
      </c>
      <c r="J265" s="70"/>
      <c r="K265" s="75"/>
      <c r="L265" s="75"/>
    </row>
    <row r="266" spans="2:12" s="1" customFormat="1" ht="19.7" customHeight="1" x14ac:dyDescent="0.2">
      <c r="B266" s="7">
        <v>2023</v>
      </c>
      <c r="C266" s="8">
        <v>2</v>
      </c>
      <c r="D266" s="71" t="s">
        <v>10</v>
      </c>
      <c r="E266" s="71"/>
      <c r="F266" s="7">
        <v>202310</v>
      </c>
      <c r="G266" s="5">
        <v>34979949.469999999</v>
      </c>
      <c r="H266" s="5">
        <v>40832254.969999999</v>
      </c>
      <c r="I266" s="70">
        <v>40832254.969999999</v>
      </c>
      <c r="J266" s="70"/>
      <c r="K266" s="75"/>
      <c r="L266" s="75"/>
    </row>
    <row r="267" spans="2:12" s="1" customFormat="1" ht="19.7" customHeight="1" x14ac:dyDescent="0.2">
      <c r="B267" s="7">
        <v>2023</v>
      </c>
      <c r="C267" s="8">
        <v>2</v>
      </c>
      <c r="D267" s="71" t="s">
        <v>10</v>
      </c>
      <c r="E267" s="71"/>
      <c r="F267" s="7">
        <v>202311</v>
      </c>
      <c r="G267" s="5">
        <v>35633619.210000001</v>
      </c>
      <c r="H267" s="5">
        <v>39875074.57</v>
      </c>
      <c r="I267" s="70">
        <v>39875074.57</v>
      </c>
      <c r="J267" s="70"/>
      <c r="K267" s="75"/>
      <c r="L267" s="75"/>
    </row>
    <row r="268" spans="2:12" s="1" customFormat="1" ht="19.7" customHeight="1" x14ac:dyDescent="0.2">
      <c r="B268" s="7">
        <v>2023</v>
      </c>
      <c r="C268" s="8">
        <v>2</v>
      </c>
      <c r="D268" s="71" t="s">
        <v>10</v>
      </c>
      <c r="E268" s="71"/>
      <c r="F268" s="7">
        <v>202312</v>
      </c>
      <c r="G268" s="5">
        <v>45565908.93</v>
      </c>
      <c r="H268" s="5">
        <v>105703493.98999999</v>
      </c>
      <c r="I268" s="70">
        <v>105703493.98999999</v>
      </c>
      <c r="J268" s="70"/>
      <c r="K268" s="75"/>
      <c r="L268" s="75"/>
    </row>
    <row r="269" spans="2:12" s="1" customFormat="1" ht="19.7" customHeight="1" x14ac:dyDescent="0.2">
      <c r="B269" s="7">
        <v>2023</v>
      </c>
      <c r="C269" s="8">
        <v>3</v>
      </c>
      <c r="D269" s="71" t="s">
        <v>11</v>
      </c>
      <c r="E269" s="71"/>
      <c r="F269" s="7">
        <v>202301</v>
      </c>
      <c r="G269" s="5">
        <v>5280264082.7999897</v>
      </c>
      <c r="H269" s="5">
        <v>995475281.49000001</v>
      </c>
      <c r="I269" s="70">
        <v>938511982.39999998</v>
      </c>
      <c r="J269" s="70"/>
      <c r="K269" s="75"/>
      <c r="L269" s="75"/>
    </row>
    <row r="270" spans="2:12" s="1" customFormat="1" ht="19.7" customHeight="1" x14ac:dyDescent="0.2">
      <c r="B270" s="7">
        <v>2023</v>
      </c>
      <c r="C270" s="8">
        <v>3</v>
      </c>
      <c r="D270" s="71" t="s">
        <v>11</v>
      </c>
      <c r="E270" s="71"/>
      <c r="F270" s="7">
        <v>202302</v>
      </c>
      <c r="G270" s="5">
        <v>3724550909.6199999</v>
      </c>
      <c r="H270" s="5">
        <v>865175100.78999996</v>
      </c>
      <c r="I270" s="70">
        <v>752063274.80999994</v>
      </c>
      <c r="J270" s="70"/>
      <c r="K270" s="75"/>
      <c r="L270" s="75"/>
    </row>
    <row r="271" spans="2:12" s="1" customFormat="1" ht="19.7" customHeight="1" x14ac:dyDescent="0.2">
      <c r="B271" s="7">
        <v>2023</v>
      </c>
      <c r="C271" s="8">
        <v>3</v>
      </c>
      <c r="D271" s="71" t="s">
        <v>11</v>
      </c>
      <c r="E271" s="71"/>
      <c r="F271" s="7">
        <v>202303</v>
      </c>
      <c r="G271" s="5">
        <v>1176109474.3699999</v>
      </c>
      <c r="H271" s="5">
        <v>1191731375.8099999</v>
      </c>
      <c r="I271" s="70">
        <v>1183316811.4000001</v>
      </c>
      <c r="J271" s="70"/>
      <c r="K271" s="75"/>
      <c r="L271" s="75"/>
    </row>
    <row r="272" spans="2:12" s="1" customFormat="1" ht="19.7" customHeight="1" x14ac:dyDescent="0.2">
      <c r="B272" s="7">
        <v>2023</v>
      </c>
      <c r="C272" s="8">
        <v>3</v>
      </c>
      <c r="D272" s="71" t="s">
        <v>11</v>
      </c>
      <c r="E272" s="71"/>
      <c r="F272" s="7">
        <v>202304</v>
      </c>
      <c r="G272" s="5">
        <v>605468061.69000006</v>
      </c>
      <c r="H272" s="5">
        <v>984497801.52999997</v>
      </c>
      <c r="I272" s="70">
        <v>971413797.84000003</v>
      </c>
      <c r="J272" s="70"/>
      <c r="K272" s="75"/>
      <c r="L272" s="75"/>
    </row>
    <row r="273" spans="2:12" s="1" customFormat="1" ht="19.7" customHeight="1" x14ac:dyDescent="0.2">
      <c r="B273" s="7">
        <v>2023</v>
      </c>
      <c r="C273" s="8">
        <v>3</v>
      </c>
      <c r="D273" s="71" t="s">
        <v>11</v>
      </c>
      <c r="E273" s="71"/>
      <c r="F273" s="7">
        <v>202305</v>
      </c>
      <c r="G273" s="5">
        <v>-862492492.20999801</v>
      </c>
      <c r="H273" s="5">
        <v>1091702496.04</v>
      </c>
      <c r="I273" s="70">
        <v>907208332.97000003</v>
      </c>
      <c r="J273" s="70"/>
      <c r="K273" s="75"/>
      <c r="L273" s="75"/>
    </row>
    <row r="274" spans="2:12" s="1" customFormat="1" ht="19.7" customHeight="1" x14ac:dyDescent="0.2">
      <c r="B274" s="7">
        <v>2023</v>
      </c>
      <c r="C274" s="8">
        <v>3</v>
      </c>
      <c r="D274" s="71" t="s">
        <v>11</v>
      </c>
      <c r="E274" s="71"/>
      <c r="F274" s="7">
        <v>202306</v>
      </c>
      <c r="G274" s="5">
        <v>860427286.35000002</v>
      </c>
      <c r="H274" s="5">
        <v>906378627.77999997</v>
      </c>
      <c r="I274" s="70">
        <v>927440850.98000002</v>
      </c>
      <c r="J274" s="70"/>
      <c r="K274" s="75"/>
      <c r="L274" s="75"/>
    </row>
    <row r="275" spans="2:12" s="1" customFormat="1" ht="19.7" customHeight="1" x14ac:dyDescent="0.2">
      <c r="B275" s="7">
        <v>2023</v>
      </c>
      <c r="C275" s="8">
        <v>3</v>
      </c>
      <c r="D275" s="71" t="s">
        <v>11</v>
      </c>
      <c r="E275" s="71"/>
      <c r="F275" s="7">
        <v>202307</v>
      </c>
      <c r="G275" s="5">
        <v>202982230.71000001</v>
      </c>
      <c r="H275" s="5">
        <v>875082876.92999995</v>
      </c>
      <c r="I275" s="70">
        <v>821717121.94000006</v>
      </c>
      <c r="J275" s="70"/>
      <c r="K275" s="75"/>
      <c r="L275" s="75"/>
    </row>
    <row r="276" spans="2:12" s="1" customFormat="1" ht="19.7" customHeight="1" x14ac:dyDescent="0.2">
      <c r="B276" s="7">
        <v>2023</v>
      </c>
      <c r="C276" s="8">
        <v>3</v>
      </c>
      <c r="D276" s="71" t="s">
        <v>11</v>
      </c>
      <c r="E276" s="71"/>
      <c r="F276" s="7">
        <v>202308</v>
      </c>
      <c r="G276" s="5">
        <v>-15758285.1300001</v>
      </c>
      <c r="H276" s="5">
        <v>531777709.16000003</v>
      </c>
      <c r="I276" s="70">
        <v>611896455.12</v>
      </c>
      <c r="J276" s="70"/>
      <c r="K276" s="75"/>
      <c r="L276" s="75"/>
    </row>
    <row r="277" spans="2:12" s="1" customFormat="1" ht="19.7" customHeight="1" x14ac:dyDescent="0.2">
      <c r="B277" s="7">
        <v>2023</v>
      </c>
      <c r="C277" s="8">
        <v>3</v>
      </c>
      <c r="D277" s="71" t="s">
        <v>11</v>
      </c>
      <c r="E277" s="71"/>
      <c r="F277" s="7">
        <v>202309</v>
      </c>
      <c r="G277" s="5">
        <v>684807171.48000097</v>
      </c>
      <c r="H277" s="5">
        <v>1087864528</v>
      </c>
      <c r="I277" s="70">
        <v>1078294318.0799999</v>
      </c>
      <c r="J277" s="70"/>
      <c r="K277" s="75"/>
      <c r="L277" s="75"/>
    </row>
    <row r="278" spans="2:12" s="1" customFormat="1" ht="19.7" customHeight="1" x14ac:dyDescent="0.2">
      <c r="B278" s="7">
        <v>2023</v>
      </c>
      <c r="C278" s="8">
        <v>3</v>
      </c>
      <c r="D278" s="71" t="s">
        <v>11</v>
      </c>
      <c r="E278" s="71"/>
      <c r="F278" s="7">
        <v>202310</v>
      </c>
      <c r="G278" s="5">
        <v>193464272.97</v>
      </c>
      <c r="H278" s="5">
        <v>906633434.58000004</v>
      </c>
      <c r="I278" s="70">
        <v>958085704.53999996</v>
      </c>
      <c r="J278" s="70"/>
      <c r="K278" s="75"/>
      <c r="L278" s="75"/>
    </row>
    <row r="279" spans="2:12" s="1" customFormat="1" ht="19.7" customHeight="1" x14ac:dyDescent="0.2">
      <c r="B279" s="7">
        <v>2023</v>
      </c>
      <c r="C279" s="8">
        <v>3</v>
      </c>
      <c r="D279" s="71" t="s">
        <v>11</v>
      </c>
      <c r="E279" s="71"/>
      <c r="F279" s="7">
        <v>202311</v>
      </c>
      <c r="G279" s="5">
        <v>87697533.050000399</v>
      </c>
      <c r="H279" s="5">
        <v>822506095.22000003</v>
      </c>
      <c r="I279" s="70">
        <v>1021503780.4</v>
      </c>
      <c r="J279" s="70"/>
      <c r="K279" s="75"/>
      <c r="L279" s="75"/>
    </row>
    <row r="280" spans="2:12" s="1" customFormat="1" ht="19.7" customHeight="1" x14ac:dyDescent="0.2">
      <c r="B280" s="7">
        <v>2023</v>
      </c>
      <c r="C280" s="8">
        <v>3</v>
      </c>
      <c r="D280" s="71" t="s">
        <v>11</v>
      </c>
      <c r="E280" s="71"/>
      <c r="F280" s="7">
        <v>202312</v>
      </c>
      <c r="G280" s="5">
        <v>224274409.09</v>
      </c>
      <c r="H280" s="5">
        <v>1328015728.97</v>
      </c>
      <c r="I280" s="70">
        <v>1303688160.5</v>
      </c>
      <c r="J280" s="70"/>
      <c r="K280" s="75"/>
      <c r="L280" s="75"/>
    </row>
    <row r="281" spans="2:12" s="1" customFormat="1" ht="19.7" customHeight="1" x14ac:dyDescent="0.2">
      <c r="B281" s="7">
        <v>2023</v>
      </c>
      <c r="C281" s="8">
        <v>4</v>
      </c>
      <c r="D281" s="71" t="s">
        <v>12</v>
      </c>
      <c r="E281" s="71"/>
      <c r="F281" s="7">
        <v>202301</v>
      </c>
      <c r="G281" s="5">
        <v>194701083.08000001</v>
      </c>
      <c r="H281" s="5">
        <v>7000317.8499999996</v>
      </c>
      <c r="I281" s="70">
        <v>2741497.01</v>
      </c>
      <c r="J281" s="70"/>
      <c r="K281" s="75"/>
      <c r="L281" s="75"/>
    </row>
    <row r="282" spans="2:12" s="1" customFormat="1" ht="19.7" customHeight="1" x14ac:dyDescent="0.2">
      <c r="B282" s="7">
        <v>2023</v>
      </c>
      <c r="C282" s="8">
        <v>4</v>
      </c>
      <c r="D282" s="71" t="s">
        <v>12</v>
      </c>
      <c r="E282" s="71"/>
      <c r="F282" s="7">
        <v>202302</v>
      </c>
      <c r="G282" s="5">
        <v>231219117.30000001</v>
      </c>
      <c r="H282" s="5">
        <v>43484169.369999997</v>
      </c>
      <c r="I282" s="70">
        <v>36453968.890000001</v>
      </c>
      <c r="J282" s="70"/>
      <c r="K282" s="75"/>
      <c r="L282" s="75"/>
    </row>
    <row r="283" spans="2:12" s="1" customFormat="1" ht="19.7" customHeight="1" x14ac:dyDescent="0.2">
      <c r="B283" s="7">
        <v>2023</v>
      </c>
      <c r="C283" s="8">
        <v>4</v>
      </c>
      <c r="D283" s="71" t="s">
        <v>12</v>
      </c>
      <c r="E283" s="71"/>
      <c r="F283" s="7">
        <v>202303</v>
      </c>
      <c r="G283" s="5">
        <v>279847895.31</v>
      </c>
      <c r="H283" s="5">
        <v>65092275.479999997</v>
      </c>
      <c r="I283" s="70">
        <v>53705261.390000001</v>
      </c>
      <c r="J283" s="70"/>
      <c r="K283" s="75"/>
      <c r="L283" s="75"/>
    </row>
    <row r="284" spans="2:12" s="1" customFormat="1" ht="19.7" customHeight="1" x14ac:dyDescent="0.2">
      <c r="B284" s="7">
        <v>2023</v>
      </c>
      <c r="C284" s="8">
        <v>4</v>
      </c>
      <c r="D284" s="71" t="s">
        <v>12</v>
      </c>
      <c r="E284" s="71"/>
      <c r="F284" s="7">
        <v>202304</v>
      </c>
      <c r="G284" s="5">
        <v>214984584.94999999</v>
      </c>
      <c r="H284" s="5">
        <v>106629618.75</v>
      </c>
      <c r="I284" s="70">
        <v>98708901.069999993</v>
      </c>
      <c r="J284" s="70"/>
      <c r="K284" s="75"/>
      <c r="L284" s="75"/>
    </row>
    <row r="285" spans="2:12" s="1" customFormat="1" ht="19.7" customHeight="1" x14ac:dyDescent="0.2">
      <c r="B285" s="7">
        <v>2023</v>
      </c>
      <c r="C285" s="8">
        <v>4</v>
      </c>
      <c r="D285" s="71" t="s">
        <v>12</v>
      </c>
      <c r="E285" s="71"/>
      <c r="F285" s="7">
        <v>202305</v>
      </c>
      <c r="G285" s="5">
        <v>453963301.00999999</v>
      </c>
      <c r="H285" s="5">
        <v>137672823.37</v>
      </c>
      <c r="I285" s="70">
        <v>127908842.58</v>
      </c>
      <c r="J285" s="70"/>
      <c r="K285" s="75"/>
      <c r="L285" s="75"/>
    </row>
    <row r="286" spans="2:12" s="1" customFormat="1" ht="19.7" customHeight="1" x14ac:dyDescent="0.2">
      <c r="B286" s="7">
        <v>2023</v>
      </c>
      <c r="C286" s="8">
        <v>4</v>
      </c>
      <c r="D286" s="71" t="s">
        <v>12</v>
      </c>
      <c r="E286" s="71"/>
      <c r="F286" s="7">
        <v>202306</v>
      </c>
      <c r="G286" s="5">
        <v>252783126.41999999</v>
      </c>
      <c r="H286" s="5">
        <v>118103016.68000001</v>
      </c>
      <c r="I286" s="70">
        <v>138526662.08000001</v>
      </c>
      <c r="J286" s="70"/>
      <c r="K286" s="75"/>
      <c r="L286" s="75"/>
    </row>
    <row r="287" spans="2:12" s="1" customFormat="1" ht="19.7" customHeight="1" x14ac:dyDescent="0.2">
      <c r="B287" s="7">
        <v>2023</v>
      </c>
      <c r="C287" s="8">
        <v>4</v>
      </c>
      <c r="D287" s="71" t="s">
        <v>12</v>
      </c>
      <c r="E287" s="71"/>
      <c r="F287" s="7">
        <v>202307</v>
      </c>
      <c r="G287" s="5">
        <v>181954491.52000001</v>
      </c>
      <c r="H287" s="5">
        <v>127298839.42</v>
      </c>
      <c r="I287" s="70">
        <v>119353235.67</v>
      </c>
      <c r="J287" s="70"/>
      <c r="K287" s="75"/>
      <c r="L287" s="75"/>
    </row>
    <row r="288" spans="2:12" s="1" customFormat="1" ht="19.7" customHeight="1" x14ac:dyDescent="0.2">
      <c r="B288" s="7">
        <v>2023</v>
      </c>
      <c r="C288" s="8">
        <v>4</v>
      </c>
      <c r="D288" s="71" t="s">
        <v>12</v>
      </c>
      <c r="E288" s="71"/>
      <c r="F288" s="7">
        <v>202308</v>
      </c>
      <c r="G288" s="5">
        <v>616068316.62</v>
      </c>
      <c r="H288" s="5">
        <v>590846640.34000003</v>
      </c>
      <c r="I288" s="70">
        <v>484570215.14999998</v>
      </c>
      <c r="J288" s="70"/>
      <c r="K288" s="75"/>
      <c r="L288" s="75"/>
    </row>
    <row r="289" spans="2:12" s="1" customFormat="1" ht="19.7" customHeight="1" x14ac:dyDescent="0.2">
      <c r="B289" s="7">
        <v>2023</v>
      </c>
      <c r="C289" s="8">
        <v>4</v>
      </c>
      <c r="D289" s="71" t="s">
        <v>12</v>
      </c>
      <c r="E289" s="71"/>
      <c r="F289" s="7">
        <v>202309</v>
      </c>
      <c r="G289" s="5">
        <v>320998597.51999998</v>
      </c>
      <c r="H289" s="5">
        <v>312480861.64999998</v>
      </c>
      <c r="I289" s="70">
        <v>412255691.83999997</v>
      </c>
      <c r="J289" s="70"/>
      <c r="K289" s="75"/>
      <c r="L289" s="75"/>
    </row>
    <row r="290" spans="2:12" s="1" customFormat="1" ht="19.7" customHeight="1" x14ac:dyDescent="0.2">
      <c r="B290" s="7">
        <v>2023</v>
      </c>
      <c r="C290" s="8">
        <v>4</v>
      </c>
      <c r="D290" s="71" t="s">
        <v>12</v>
      </c>
      <c r="E290" s="71"/>
      <c r="F290" s="7">
        <v>202310</v>
      </c>
      <c r="G290" s="5">
        <v>139021265.31</v>
      </c>
      <c r="H290" s="5">
        <v>256568775.81</v>
      </c>
      <c r="I290" s="70">
        <v>263531603.41999999</v>
      </c>
      <c r="J290" s="70"/>
      <c r="K290" s="75"/>
      <c r="L290" s="75"/>
    </row>
    <row r="291" spans="2:12" s="1" customFormat="1" ht="19.7" customHeight="1" x14ac:dyDescent="0.2">
      <c r="B291" s="7">
        <v>2023</v>
      </c>
      <c r="C291" s="8">
        <v>4</v>
      </c>
      <c r="D291" s="71" t="s">
        <v>12</v>
      </c>
      <c r="E291" s="71"/>
      <c r="F291" s="7">
        <v>202311</v>
      </c>
      <c r="G291" s="5">
        <v>-291067730.32999998</v>
      </c>
      <c r="H291" s="5">
        <v>266373397.13999999</v>
      </c>
      <c r="I291" s="70">
        <v>261486239.59999999</v>
      </c>
      <c r="J291" s="70"/>
      <c r="K291" s="75"/>
      <c r="L291" s="75"/>
    </row>
    <row r="292" spans="2:12" s="1" customFormat="1" ht="19.7" customHeight="1" x14ac:dyDescent="0.2">
      <c r="B292" s="7">
        <v>2023</v>
      </c>
      <c r="C292" s="8">
        <v>4</v>
      </c>
      <c r="D292" s="71" t="s">
        <v>12</v>
      </c>
      <c r="E292" s="71"/>
      <c r="F292" s="7">
        <v>202312</v>
      </c>
      <c r="G292" s="5">
        <v>689400037.72000003</v>
      </c>
      <c r="H292" s="5">
        <v>501794778.81</v>
      </c>
      <c r="I292" s="70">
        <v>518084645.13999999</v>
      </c>
      <c r="J292" s="70"/>
      <c r="K292" s="75"/>
      <c r="L292" s="75"/>
    </row>
    <row r="293" spans="2:12" s="1" customFormat="1" ht="19.7" customHeight="1" x14ac:dyDescent="0.2">
      <c r="B293" s="7">
        <v>2023</v>
      </c>
      <c r="C293" s="8">
        <v>5</v>
      </c>
      <c r="D293" s="71" t="s">
        <v>13</v>
      </c>
      <c r="E293" s="71"/>
      <c r="F293" s="7">
        <v>202301</v>
      </c>
      <c r="G293" s="5">
        <v>1528402.16</v>
      </c>
      <c r="H293" s="5">
        <v>1528402.16</v>
      </c>
      <c r="I293" s="70">
        <v>1528402.16</v>
      </c>
      <c r="J293" s="70"/>
      <c r="K293" s="75"/>
      <c r="L293" s="75"/>
    </row>
    <row r="294" spans="2:12" s="1" customFormat="1" ht="19.7" customHeight="1" x14ac:dyDescent="0.2">
      <c r="B294" s="7">
        <v>2023</v>
      </c>
      <c r="C294" s="8">
        <v>5</v>
      </c>
      <c r="D294" s="71" t="s">
        <v>13</v>
      </c>
      <c r="E294" s="71"/>
      <c r="F294" s="7">
        <v>202302</v>
      </c>
      <c r="G294" s="5">
        <v>1649339.16</v>
      </c>
      <c r="H294" s="5">
        <v>1649339.16</v>
      </c>
      <c r="I294" s="70">
        <v>1644339.16</v>
      </c>
      <c r="J294" s="70"/>
      <c r="K294" s="75"/>
      <c r="L294" s="75"/>
    </row>
    <row r="295" spans="2:12" s="1" customFormat="1" ht="19.7" customHeight="1" x14ac:dyDescent="0.2">
      <c r="B295" s="7">
        <v>2023</v>
      </c>
      <c r="C295" s="8">
        <v>5</v>
      </c>
      <c r="D295" s="71" t="s">
        <v>13</v>
      </c>
      <c r="E295" s="71"/>
      <c r="F295" s="7">
        <v>202303</v>
      </c>
      <c r="G295" s="5">
        <v>1547447.1</v>
      </c>
      <c r="H295" s="5">
        <v>1547447.1</v>
      </c>
      <c r="I295" s="70">
        <v>1552447.1</v>
      </c>
      <c r="J295" s="70"/>
      <c r="K295" s="75"/>
      <c r="L295" s="75"/>
    </row>
    <row r="296" spans="2:12" s="1" customFormat="1" ht="19.7" customHeight="1" x14ac:dyDescent="0.2">
      <c r="B296" s="7">
        <v>2023</v>
      </c>
      <c r="C296" s="8">
        <v>5</v>
      </c>
      <c r="D296" s="71" t="s">
        <v>13</v>
      </c>
      <c r="E296" s="71"/>
      <c r="F296" s="7">
        <v>202304</v>
      </c>
      <c r="G296" s="5">
        <v>1558211.04</v>
      </c>
      <c r="H296" s="5">
        <v>1558211.04</v>
      </c>
      <c r="I296" s="70">
        <v>1558211.04</v>
      </c>
      <c r="J296" s="70"/>
      <c r="K296" s="75"/>
      <c r="L296" s="75"/>
    </row>
    <row r="297" spans="2:12" s="1" customFormat="1" ht="19.7" customHeight="1" x14ac:dyDescent="0.2">
      <c r="B297" s="7">
        <v>2023</v>
      </c>
      <c r="C297" s="8">
        <v>5</v>
      </c>
      <c r="D297" s="71" t="s">
        <v>13</v>
      </c>
      <c r="E297" s="71"/>
      <c r="F297" s="7">
        <v>202305</v>
      </c>
      <c r="G297" s="5">
        <v>1566674.98</v>
      </c>
      <c r="H297" s="5">
        <v>1566674.98</v>
      </c>
      <c r="I297" s="70">
        <v>1566674.98</v>
      </c>
      <c r="J297" s="70"/>
      <c r="K297" s="75"/>
      <c r="L297" s="75"/>
    </row>
    <row r="298" spans="2:12" s="1" customFormat="1" ht="19.7" customHeight="1" x14ac:dyDescent="0.2">
      <c r="B298" s="7">
        <v>2023</v>
      </c>
      <c r="C298" s="8">
        <v>5</v>
      </c>
      <c r="D298" s="71" t="s">
        <v>13</v>
      </c>
      <c r="E298" s="71"/>
      <c r="F298" s="7">
        <v>202306</v>
      </c>
      <c r="G298" s="5">
        <v>1576978.9</v>
      </c>
      <c r="H298" s="5">
        <v>1576978.9</v>
      </c>
      <c r="I298" s="70">
        <v>1576978.9</v>
      </c>
      <c r="J298" s="70"/>
      <c r="K298" s="75"/>
      <c r="L298" s="75"/>
    </row>
    <row r="299" spans="2:12" s="1" customFormat="1" ht="19.7" customHeight="1" x14ac:dyDescent="0.2">
      <c r="B299" s="7">
        <v>2023</v>
      </c>
      <c r="C299" s="8">
        <v>5</v>
      </c>
      <c r="D299" s="71" t="s">
        <v>13</v>
      </c>
      <c r="E299" s="71"/>
      <c r="F299" s="7">
        <v>202307</v>
      </c>
      <c r="G299" s="5">
        <v>5136822.82</v>
      </c>
      <c r="H299" s="5">
        <v>1586822.82</v>
      </c>
      <c r="I299" s="70">
        <v>1586822.82</v>
      </c>
      <c r="J299" s="70"/>
      <c r="K299" s="75"/>
      <c r="L299" s="75"/>
    </row>
    <row r="300" spans="2:12" s="1" customFormat="1" ht="19.7" customHeight="1" x14ac:dyDescent="0.2">
      <c r="B300" s="7">
        <v>2023</v>
      </c>
      <c r="C300" s="8">
        <v>5</v>
      </c>
      <c r="D300" s="71" t="s">
        <v>13</v>
      </c>
      <c r="E300" s="71"/>
      <c r="F300" s="7">
        <v>202308</v>
      </c>
      <c r="G300" s="5">
        <v>89441998.799999997</v>
      </c>
      <c r="H300" s="5">
        <v>1719165.58</v>
      </c>
      <c r="I300" s="70">
        <v>1719165.58</v>
      </c>
      <c r="J300" s="70"/>
      <c r="K300" s="75"/>
      <c r="L300" s="75"/>
    </row>
    <row r="301" spans="2:12" s="1" customFormat="1" ht="19.7" customHeight="1" x14ac:dyDescent="0.2">
      <c r="B301" s="7">
        <v>2023</v>
      </c>
      <c r="C301" s="8">
        <v>5</v>
      </c>
      <c r="D301" s="71" t="s">
        <v>13</v>
      </c>
      <c r="E301" s="71"/>
      <c r="F301" s="7">
        <v>202309</v>
      </c>
      <c r="G301" s="5"/>
      <c r="H301" s="5">
        <v>1826654.69</v>
      </c>
      <c r="I301" s="70">
        <v>1826654.69</v>
      </c>
      <c r="J301" s="70"/>
      <c r="K301" s="75"/>
      <c r="L301" s="75"/>
    </row>
    <row r="302" spans="2:12" s="1" customFormat="1" ht="19.7" customHeight="1" x14ac:dyDescent="0.2">
      <c r="B302" s="7">
        <v>2023</v>
      </c>
      <c r="C302" s="8">
        <v>5</v>
      </c>
      <c r="D302" s="71" t="s">
        <v>13</v>
      </c>
      <c r="E302" s="71"/>
      <c r="F302" s="7">
        <v>202310</v>
      </c>
      <c r="G302" s="5">
        <v>20000</v>
      </c>
      <c r="H302" s="5">
        <v>5186078.6399999997</v>
      </c>
      <c r="I302" s="70">
        <v>5186078.6399999997</v>
      </c>
      <c r="J302" s="70"/>
      <c r="K302" s="75"/>
      <c r="L302" s="75"/>
    </row>
    <row r="303" spans="2:12" s="1" customFormat="1" ht="19.7" customHeight="1" x14ac:dyDescent="0.2">
      <c r="B303" s="7">
        <v>2023</v>
      </c>
      <c r="C303" s="8">
        <v>5</v>
      </c>
      <c r="D303" s="71" t="s">
        <v>13</v>
      </c>
      <c r="E303" s="71"/>
      <c r="F303" s="7">
        <v>202311</v>
      </c>
      <c r="G303" s="5">
        <v>50</v>
      </c>
      <c r="H303" s="5">
        <v>1625328.56</v>
      </c>
      <c r="I303" s="70">
        <v>1625328.56</v>
      </c>
      <c r="J303" s="70"/>
      <c r="K303" s="75"/>
      <c r="L303" s="75"/>
    </row>
    <row r="304" spans="2:12" s="1" customFormat="1" ht="19.7" customHeight="1" x14ac:dyDescent="0.2">
      <c r="B304" s="7">
        <v>2023</v>
      </c>
      <c r="C304" s="8">
        <v>5</v>
      </c>
      <c r="D304" s="71" t="s">
        <v>13</v>
      </c>
      <c r="E304" s="71"/>
      <c r="F304" s="7">
        <v>202312</v>
      </c>
      <c r="G304" s="5">
        <v>-74221078.840000004</v>
      </c>
      <c r="H304" s="5">
        <v>8433742.4900000002</v>
      </c>
      <c r="I304" s="70">
        <v>8433742.4900000002</v>
      </c>
      <c r="J304" s="70"/>
      <c r="K304" s="75"/>
      <c r="L304" s="75"/>
    </row>
    <row r="305" spans="2:12" s="1" customFormat="1" ht="19.7" customHeight="1" x14ac:dyDescent="0.2">
      <c r="B305" s="7">
        <v>2023</v>
      </c>
      <c r="C305" s="8">
        <v>6</v>
      </c>
      <c r="D305" s="71" t="s">
        <v>14</v>
      </c>
      <c r="E305" s="71"/>
      <c r="F305" s="7">
        <v>202301</v>
      </c>
      <c r="G305" s="5">
        <v>230332000</v>
      </c>
      <c r="H305" s="5">
        <v>15194734.58</v>
      </c>
      <c r="I305" s="70">
        <v>15194734.58</v>
      </c>
      <c r="J305" s="70"/>
      <c r="K305" s="75"/>
      <c r="L305" s="75"/>
    </row>
    <row r="306" spans="2:12" s="1" customFormat="1" ht="19.7" customHeight="1" x14ac:dyDescent="0.2">
      <c r="B306" s="7">
        <v>2023</v>
      </c>
      <c r="C306" s="8">
        <v>6</v>
      </c>
      <c r="D306" s="71" t="s">
        <v>14</v>
      </c>
      <c r="E306" s="71"/>
      <c r="F306" s="7">
        <v>202302</v>
      </c>
      <c r="G306" s="5"/>
      <c r="H306" s="5">
        <v>24184023.5</v>
      </c>
      <c r="I306" s="70">
        <v>24184023.5</v>
      </c>
      <c r="J306" s="70"/>
      <c r="K306" s="75"/>
      <c r="L306" s="75"/>
    </row>
    <row r="307" spans="2:12" s="1" customFormat="1" ht="19.7" customHeight="1" x14ac:dyDescent="0.2">
      <c r="B307" s="7">
        <v>2023</v>
      </c>
      <c r="C307" s="8">
        <v>6</v>
      </c>
      <c r="D307" s="71" t="s">
        <v>14</v>
      </c>
      <c r="E307" s="71"/>
      <c r="F307" s="7">
        <v>202303</v>
      </c>
      <c r="G307" s="5">
        <v>-107723335.58</v>
      </c>
      <c r="H307" s="5">
        <v>29089626.899999999</v>
      </c>
      <c r="I307" s="70">
        <v>29089626.899999999</v>
      </c>
      <c r="J307" s="70"/>
      <c r="K307" s="75"/>
      <c r="L307" s="75"/>
    </row>
    <row r="308" spans="2:12" s="1" customFormat="1" ht="19.7" customHeight="1" x14ac:dyDescent="0.2">
      <c r="B308" s="7">
        <v>2023</v>
      </c>
      <c r="C308" s="8">
        <v>6</v>
      </c>
      <c r="D308" s="71" t="s">
        <v>14</v>
      </c>
      <c r="E308" s="71"/>
      <c r="F308" s="7">
        <v>202304</v>
      </c>
      <c r="G308" s="5">
        <v>109844303.7</v>
      </c>
      <c r="H308" s="5">
        <v>29228335.440000001</v>
      </c>
      <c r="I308" s="70">
        <v>29228335.440000001</v>
      </c>
      <c r="J308" s="70"/>
      <c r="K308" s="75"/>
      <c r="L308" s="75"/>
    </row>
    <row r="309" spans="2:12" s="1" customFormat="1" ht="19.7" customHeight="1" x14ac:dyDescent="0.2">
      <c r="B309" s="7">
        <v>2023</v>
      </c>
      <c r="C309" s="8">
        <v>6</v>
      </c>
      <c r="D309" s="71" t="s">
        <v>14</v>
      </c>
      <c r="E309" s="71"/>
      <c r="F309" s="7">
        <v>202305</v>
      </c>
      <c r="G309" s="5">
        <v>11982432.17</v>
      </c>
      <c r="H309" s="5">
        <v>27120994.199999999</v>
      </c>
      <c r="I309" s="70">
        <v>27120994.199999999</v>
      </c>
      <c r="J309" s="70"/>
      <c r="K309" s="75"/>
      <c r="L309" s="75"/>
    </row>
    <row r="310" spans="2:12" s="1" customFormat="1" ht="19.7" customHeight="1" x14ac:dyDescent="0.2">
      <c r="B310" s="7">
        <v>2023</v>
      </c>
      <c r="C310" s="8">
        <v>6</v>
      </c>
      <c r="D310" s="71" t="s">
        <v>14</v>
      </c>
      <c r="E310" s="71"/>
      <c r="F310" s="7">
        <v>202306</v>
      </c>
      <c r="G310" s="5">
        <v>12202326.1</v>
      </c>
      <c r="H310" s="5">
        <v>25041518.640000001</v>
      </c>
      <c r="I310" s="70">
        <v>25041518.640000001</v>
      </c>
      <c r="J310" s="70"/>
      <c r="K310" s="75"/>
      <c r="L310" s="75"/>
    </row>
    <row r="311" spans="2:12" s="1" customFormat="1" ht="19.7" customHeight="1" x14ac:dyDescent="0.2">
      <c r="B311" s="7">
        <v>2023</v>
      </c>
      <c r="C311" s="8">
        <v>6</v>
      </c>
      <c r="D311" s="71" t="s">
        <v>14</v>
      </c>
      <c r="E311" s="71"/>
      <c r="F311" s="7">
        <v>202307</v>
      </c>
      <c r="G311" s="5">
        <v>21117273.57</v>
      </c>
      <c r="H311" s="5">
        <v>25623797.460000001</v>
      </c>
      <c r="I311" s="70">
        <v>25623797.460000001</v>
      </c>
      <c r="J311" s="70"/>
      <c r="K311" s="75"/>
      <c r="L311" s="75"/>
    </row>
    <row r="312" spans="2:12" s="1" customFormat="1" ht="19.7" customHeight="1" x14ac:dyDescent="0.2">
      <c r="B312" s="7">
        <v>2023</v>
      </c>
      <c r="C312" s="8">
        <v>6</v>
      </c>
      <c r="D312" s="71" t="s">
        <v>14</v>
      </c>
      <c r="E312" s="71"/>
      <c r="F312" s="7">
        <v>202308</v>
      </c>
      <c r="G312" s="5">
        <v>-47552006.799999997</v>
      </c>
      <c r="H312" s="5">
        <v>34416398.200000003</v>
      </c>
      <c r="I312" s="70">
        <v>34416398.200000003</v>
      </c>
      <c r="J312" s="70"/>
      <c r="K312" s="75"/>
      <c r="L312" s="75"/>
    </row>
    <row r="313" spans="2:12" s="1" customFormat="1" ht="19.7" customHeight="1" x14ac:dyDescent="0.2">
      <c r="B313" s="7">
        <v>2023</v>
      </c>
      <c r="C313" s="8">
        <v>6</v>
      </c>
      <c r="D313" s="71" t="s">
        <v>14</v>
      </c>
      <c r="E313" s="71"/>
      <c r="F313" s="7">
        <v>202309</v>
      </c>
      <c r="G313" s="5">
        <v>21727037.93</v>
      </c>
      <c r="H313" s="5">
        <v>26236439.699999999</v>
      </c>
      <c r="I313" s="70">
        <v>26236439.699999999</v>
      </c>
      <c r="J313" s="70"/>
      <c r="K313" s="75"/>
      <c r="L313" s="75"/>
    </row>
    <row r="314" spans="2:12" s="1" customFormat="1" ht="19.7" customHeight="1" x14ac:dyDescent="0.2">
      <c r="B314" s="7">
        <v>2023</v>
      </c>
      <c r="C314" s="8">
        <v>6</v>
      </c>
      <c r="D314" s="71" t="s">
        <v>14</v>
      </c>
      <c r="E314" s="71"/>
      <c r="F314" s="7">
        <v>202310</v>
      </c>
      <c r="G314" s="5">
        <v>21726061.469999999</v>
      </c>
      <c r="H314" s="5">
        <v>28476034</v>
      </c>
      <c r="I314" s="70">
        <v>28476034</v>
      </c>
      <c r="J314" s="70"/>
      <c r="K314" s="75"/>
      <c r="L314" s="75"/>
    </row>
    <row r="315" spans="2:12" s="1" customFormat="1" ht="19.7" customHeight="1" x14ac:dyDescent="0.2">
      <c r="B315" s="7">
        <v>2023</v>
      </c>
      <c r="C315" s="8">
        <v>6</v>
      </c>
      <c r="D315" s="71" t="s">
        <v>14</v>
      </c>
      <c r="E315" s="71"/>
      <c r="F315" s="7">
        <v>202311</v>
      </c>
      <c r="G315" s="5">
        <v>22381716.52</v>
      </c>
      <c r="H315" s="5">
        <v>26893703.539999999</v>
      </c>
      <c r="I315" s="70">
        <v>26893703.539999999</v>
      </c>
      <c r="J315" s="70"/>
      <c r="K315" s="75"/>
      <c r="L315" s="75"/>
    </row>
    <row r="316" spans="2:12" s="1" customFormat="1" ht="19.7" customHeight="1" x14ac:dyDescent="0.2">
      <c r="B316" s="7">
        <v>2023</v>
      </c>
      <c r="C316" s="8">
        <v>6</v>
      </c>
      <c r="D316" s="71" t="s">
        <v>14</v>
      </c>
      <c r="E316" s="71"/>
      <c r="F316" s="7">
        <v>202312</v>
      </c>
      <c r="G316" s="5">
        <v>14207822.6</v>
      </c>
      <c r="H316" s="5">
        <v>18740025.52</v>
      </c>
      <c r="I316" s="70">
        <v>18740025.52</v>
      </c>
      <c r="J316" s="70"/>
      <c r="K316" s="75"/>
      <c r="L316" s="75"/>
    </row>
    <row r="317" spans="2:12" s="1" customFormat="1" ht="19.7" customHeight="1" x14ac:dyDescent="0.2">
      <c r="B317" s="7">
        <v>2024</v>
      </c>
      <c r="C317" s="8">
        <v>1</v>
      </c>
      <c r="D317" s="71" t="s">
        <v>9</v>
      </c>
      <c r="E317" s="71"/>
      <c r="F317" s="7">
        <v>202401</v>
      </c>
      <c r="G317" s="5">
        <v>4024272937.7199998</v>
      </c>
      <c r="H317" s="5">
        <v>1905027110.3800001</v>
      </c>
      <c r="I317" s="70">
        <v>1849425880.0899999</v>
      </c>
      <c r="J317" s="70"/>
      <c r="K317" s="75">
        <v>24498592164.299999</v>
      </c>
      <c r="L317" s="75"/>
    </row>
    <row r="318" spans="2:12" s="1" customFormat="1" ht="19.7" customHeight="1" x14ac:dyDescent="0.2">
      <c r="B318" s="7">
        <v>2024</v>
      </c>
      <c r="C318" s="8">
        <v>1</v>
      </c>
      <c r="D318" s="71" t="s">
        <v>9</v>
      </c>
      <c r="E318" s="71"/>
      <c r="F318" s="7">
        <v>202402</v>
      </c>
      <c r="G318" s="5">
        <v>277153146.37</v>
      </c>
      <c r="H318" s="5">
        <v>1939994671.76</v>
      </c>
      <c r="I318" s="70">
        <v>1921256074.22</v>
      </c>
      <c r="J318" s="70"/>
      <c r="K318" s="75">
        <v>217313225.16</v>
      </c>
      <c r="L318" s="75"/>
    </row>
    <row r="319" spans="2:12" s="1" customFormat="1" ht="19.7" customHeight="1" x14ac:dyDescent="0.2">
      <c r="B319" s="7">
        <v>2024</v>
      </c>
      <c r="C319" s="8">
        <v>1</v>
      </c>
      <c r="D319" s="71" t="s">
        <v>9</v>
      </c>
      <c r="E319" s="71"/>
      <c r="F319" s="7">
        <v>202403</v>
      </c>
      <c r="G319" s="5">
        <v>1847449777.46</v>
      </c>
      <c r="H319" s="5">
        <v>1901472945.01</v>
      </c>
      <c r="I319" s="70">
        <v>1882751183.1900001</v>
      </c>
      <c r="J319" s="70"/>
      <c r="K319" s="75">
        <v>38000</v>
      </c>
      <c r="L319" s="75"/>
    </row>
    <row r="320" spans="2:12" s="1" customFormat="1" ht="19.7" customHeight="1" x14ac:dyDescent="0.2">
      <c r="B320" s="7">
        <v>2024</v>
      </c>
      <c r="C320" s="8">
        <v>1</v>
      </c>
      <c r="D320" s="71" t="s">
        <v>9</v>
      </c>
      <c r="E320" s="71"/>
      <c r="F320" s="7">
        <v>202404</v>
      </c>
      <c r="G320" s="5">
        <v>2050089210.6500001</v>
      </c>
      <c r="H320" s="5">
        <v>2088707144.4000001</v>
      </c>
      <c r="I320" s="70">
        <v>1899476884.46</v>
      </c>
      <c r="J320" s="70"/>
      <c r="K320" s="75">
        <v>5315420.24</v>
      </c>
      <c r="L320" s="75"/>
    </row>
    <row r="321" spans="2:12" s="1" customFormat="1" ht="19.7" customHeight="1" x14ac:dyDescent="0.2">
      <c r="B321" s="7">
        <v>2024</v>
      </c>
      <c r="C321" s="8">
        <v>1</v>
      </c>
      <c r="D321" s="71" t="s">
        <v>9</v>
      </c>
      <c r="E321" s="71"/>
      <c r="F321" s="7">
        <v>202405</v>
      </c>
      <c r="G321" s="5">
        <v>1924230024.8099999</v>
      </c>
      <c r="H321" s="5">
        <v>1957953479.0599999</v>
      </c>
      <c r="I321" s="70">
        <v>1958506977.1099999</v>
      </c>
      <c r="J321" s="70"/>
      <c r="K321" s="75"/>
      <c r="L321" s="75"/>
    </row>
    <row r="322" spans="2:12" s="1" customFormat="1" ht="19.7" customHeight="1" x14ac:dyDescent="0.2">
      <c r="B322" s="7">
        <v>2024</v>
      </c>
      <c r="C322" s="8">
        <v>1</v>
      </c>
      <c r="D322" s="71" t="s">
        <v>9</v>
      </c>
      <c r="E322" s="71"/>
      <c r="F322" s="7">
        <v>202406</v>
      </c>
      <c r="G322" s="5">
        <v>2077158436.26</v>
      </c>
      <c r="H322" s="5">
        <v>2124647653.75</v>
      </c>
      <c r="I322" s="70">
        <v>2118405199.3399999</v>
      </c>
      <c r="J322" s="70"/>
      <c r="K322" s="75">
        <v>3000000</v>
      </c>
      <c r="L322" s="75"/>
    </row>
    <row r="323" spans="2:12" s="1" customFormat="1" ht="19.7" customHeight="1" x14ac:dyDescent="0.2">
      <c r="B323" s="7">
        <v>2024</v>
      </c>
      <c r="C323" s="8">
        <v>1</v>
      </c>
      <c r="D323" s="71" t="s">
        <v>9</v>
      </c>
      <c r="E323" s="71"/>
      <c r="F323" s="7">
        <v>202407</v>
      </c>
      <c r="G323" s="5">
        <v>6636120.0099999998</v>
      </c>
      <c r="H323" s="5">
        <v>-471824.22</v>
      </c>
      <c r="I323" s="70">
        <v>1833782.18</v>
      </c>
      <c r="J323" s="70"/>
      <c r="K323" s="75"/>
      <c r="L323" s="75"/>
    </row>
    <row r="324" spans="2:12" s="1" customFormat="1" ht="19.7" customHeight="1" x14ac:dyDescent="0.2">
      <c r="B324" s="7">
        <v>2024</v>
      </c>
      <c r="C324" s="8">
        <v>2</v>
      </c>
      <c r="D324" s="71" t="s">
        <v>10</v>
      </c>
      <c r="E324" s="71"/>
      <c r="F324" s="7">
        <v>202401</v>
      </c>
      <c r="G324" s="5">
        <v>500120708.32999998</v>
      </c>
      <c r="H324" s="5">
        <v>40912652.490000002</v>
      </c>
      <c r="I324" s="70">
        <v>40912652.490000002</v>
      </c>
      <c r="J324" s="70"/>
      <c r="K324" s="75">
        <v>784688000</v>
      </c>
      <c r="L324" s="75"/>
    </row>
    <row r="325" spans="2:12" s="1" customFormat="1" ht="19.7" customHeight="1" x14ac:dyDescent="0.2">
      <c r="B325" s="7">
        <v>2024</v>
      </c>
      <c r="C325" s="8">
        <v>2</v>
      </c>
      <c r="D325" s="71" t="s">
        <v>10</v>
      </c>
      <c r="E325" s="71"/>
      <c r="F325" s="7">
        <v>202402</v>
      </c>
      <c r="G325" s="5">
        <v>143986000</v>
      </c>
      <c r="H325" s="5">
        <v>48344496.119999997</v>
      </c>
      <c r="I325" s="70">
        <v>48341870.950000003</v>
      </c>
      <c r="J325" s="70"/>
      <c r="K325" s="75"/>
      <c r="L325" s="75"/>
    </row>
    <row r="326" spans="2:12" s="1" customFormat="1" ht="19.7" customHeight="1" x14ac:dyDescent="0.2">
      <c r="B326" s="7">
        <v>2024</v>
      </c>
      <c r="C326" s="8">
        <v>2</v>
      </c>
      <c r="D326" s="71" t="s">
        <v>10</v>
      </c>
      <c r="E326" s="71"/>
      <c r="F326" s="7">
        <v>202403</v>
      </c>
      <c r="G326" s="5">
        <v>103679367.06</v>
      </c>
      <c r="H326" s="5">
        <v>49095196.990000002</v>
      </c>
      <c r="I326" s="70">
        <v>49097822.159999996</v>
      </c>
      <c r="J326" s="70"/>
      <c r="K326" s="75"/>
      <c r="L326" s="75"/>
    </row>
    <row r="327" spans="2:12" s="1" customFormat="1" ht="19.7" customHeight="1" x14ac:dyDescent="0.2">
      <c r="B327" s="7">
        <v>2024</v>
      </c>
      <c r="C327" s="8">
        <v>2</v>
      </c>
      <c r="D327" s="71" t="s">
        <v>10</v>
      </c>
      <c r="E327" s="71"/>
      <c r="F327" s="7">
        <v>202404</v>
      </c>
      <c r="G327" s="5">
        <v>-436944.63</v>
      </c>
      <c r="H327" s="5">
        <v>50822046.030000001</v>
      </c>
      <c r="I327" s="70">
        <v>50822046.030000001</v>
      </c>
      <c r="J327" s="70"/>
      <c r="K327" s="75"/>
      <c r="L327" s="75"/>
    </row>
    <row r="328" spans="2:12" s="1" customFormat="1" ht="19.7" customHeight="1" x14ac:dyDescent="0.2">
      <c r="B328" s="7">
        <v>2024</v>
      </c>
      <c r="C328" s="8">
        <v>2</v>
      </c>
      <c r="D328" s="71" t="s">
        <v>10</v>
      </c>
      <c r="E328" s="71"/>
      <c r="F328" s="7">
        <v>202405</v>
      </c>
      <c r="G328" s="5"/>
      <c r="H328" s="5">
        <v>49760358.270000003</v>
      </c>
      <c r="I328" s="70">
        <v>49760358.270000003</v>
      </c>
      <c r="J328" s="70"/>
      <c r="K328" s="75"/>
      <c r="L328" s="75"/>
    </row>
    <row r="329" spans="2:12" s="1" customFormat="1" ht="19.7" customHeight="1" x14ac:dyDescent="0.2">
      <c r="B329" s="7">
        <v>2024</v>
      </c>
      <c r="C329" s="8">
        <v>2</v>
      </c>
      <c r="D329" s="71" t="s">
        <v>10</v>
      </c>
      <c r="E329" s="71"/>
      <c r="F329" s="7">
        <v>202406</v>
      </c>
      <c r="G329" s="5"/>
      <c r="H329" s="5">
        <v>133406360.23</v>
      </c>
      <c r="I329" s="70">
        <v>133406360.22</v>
      </c>
      <c r="J329" s="70"/>
      <c r="K329" s="75"/>
      <c r="L329" s="75"/>
    </row>
    <row r="330" spans="2:12" s="1" customFormat="1" ht="19.7" customHeight="1" x14ac:dyDescent="0.2">
      <c r="B330" s="7">
        <v>2024</v>
      </c>
      <c r="C330" s="8">
        <v>2</v>
      </c>
      <c r="D330" s="71" t="s">
        <v>10</v>
      </c>
      <c r="E330" s="71"/>
      <c r="F330" s="7">
        <v>202407</v>
      </c>
      <c r="G330" s="5"/>
      <c r="H330" s="5">
        <v>47482962.93</v>
      </c>
      <c r="I330" s="70">
        <v>47482962.93</v>
      </c>
      <c r="J330" s="70"/>
      <c r="K330" s="75"/>
      <c r="L330" s="75"/>
    </row>
    <row r="331" spans="2:12" s="1" customFormat="1" ht="19.7" customHeight="1" x14ac:dyDescent="0.2">
      <c r="B331" s="7">
        <v>2024</v>
      </c>
      <c r="C331" s="8">
        <v>3</v>
      </c>
      <c r="D331" s="71" t="s">
        <v>11</v>
      </c>
      <c r="E331" s="71"/>
      <c r="F331" s="7">
        <v>202401</v>
      </c>
      <c r="G331" s="5">
        <v>5305430062.1999998</v>
      </c>
      <c r="H331" s="5">
        <v>730620145.87</v>
      </c>
      <c r="I331" s="70">
        <v>486907283.67000002</v>
      </c>
      <c r="J331" s="70"/>
      <c r="K331" s="75">
        <v>12815437050.459999</v>
      </c>
      <c r="L331" s="75"/>
    </row>
    <row r="332" spans="2:12" s="1" customFormat="1" ht="19.7" customHeight="1" x14ac:dyDescent="0.2">
      <c r="B332" s="7">
        <v>2024</v>
      </c>
      <c r="C332" s="8">
        <v>3</v>
      </c>
      <c r="D332" s="71" t="s">
        <v>11</v>
      </c>
      <c r="E332" s="71"/>
      <c r="F332" s="7">
        <v>202402</v>
      </c>
      <c r="G332" s="5">
        <v>2428107165.1199999</v>
      </c>
      <c r="H332" s="5">
        <v>959504766.98000002</v>
      </c>
      <c r="I332" s="70">
        <v>885112811.20000005</v>
      </c>
      <c r="J332" s="70"/>
      <c r="K332" s="75">
        <v>158747616.66999999</v>
      </c>
      <c r="L332" s="75"/>
    </row>
    <row r="333" spans="2:12" s="1" customFormat="1" ht="19.7" customHeight="1" x14ac:dyDescent="0.2">
      <c r="B333" s="7">
        <v>2024</v>
      </c>
      <c r="C333" s="8">
        <v>3</v>
      </c>
      <c r="D333" s="71" t="s">
        <v>11</v>
      </c>
      <c r="E333" s="71"/>
      <c r="F333" s="7">
        <v>202403</v>
      </c>
      <c r="G333" s="5">
        <v>1038765278.6799999</v>
      </c>
      <c r="H333" s="5">
        <v>756358721.67999995</v>
      </c>
      <c r="I333" s="70">
        <v>976882113.75999999</v>
      </c>
      <c r="J333" s="70"/>
      <c r="K333" s="75">
        <v>1186023931.9000001</v>
      </c>
      <c r="L333" s="75"/>
    </row>
    <row r="334" spans="2:12" s="1" customFormat="1" ht="19.7" customHeight="1" x14ac:dyDescent="0.2">
      <c r="B334" s="7">
        <v>2024</v>
      </c>
      <c r="C334" s="8">
        <v>3</v>
      </c>
      <c r="D334" s="71" t="s">
        <v>11</v>
      </c>
      <c r="E334" s="71"/>
      <c r="F334" s="7">
        <v>202404</v>
      </c>
      <c r="G334" s="5">
        <v>1152261431.02</v>
      </c>
      <c r="H334" s="5">
        <v>1287073427.8</v>
      </c>
      <c r="I334" s="70">
        <v>1065147097.17</v>
      </c>
      <c r="J334" s="70"/>
      <c r="K334" s="75">
        <v>182676429.08000001</v>
      </c>
      <c r="L334" s="75"/>
    </row>
    <row r="335" spans="2:12" s="1" customFormat="1" ht="19.7" customHeight="1" x14ac:dyDescent="0.2">
      <c r="B335" s="7">
        <v>2024</v>
      </c>
      <c r="C335" s="8">
        <v>3</v>
      </c>
      <c r="D335" s="71" t="s">
        <v>11</v>
      </c>
      <c r="E335" s="71"/>
      <c r="F335" s="7">
        <v>202405</v>
      </c>
      <c r="G335" s="5">
        <v>431831437.41000003</v>
      </c>
      <c r="H335" s="5">
        <v>1103245315.03</v>
      </c>
      <c r="I335" s="70">
        <v>1060568654.73</v>
      </c>
      <c r="J335" s="70"/>
      <c r="K335" s="75">
        <v>7754198.8399999999</v>
      </c>
      <c r="L335" s="75"/>
    </row>
    <row r="336" spans="2:12" s="1" customFormat="1" ht="19.7" customHeight="1" x14ac:dyDescent="0.2">
      <c r="B336" s="7">
        <v>2024</v>
      </c>
      <c r="C336" s="8">
        <v>3</v>
      </c>
      <c r="D336" s="71" t="s">
        <v>11</v>
      </c>
      <c r="E336" s="71"/>
      <c r="F336" s="7">
        <v>202406</v>
      </c>
      <c r="G336" s="5">
        <v>801113545.26999998</v>
      </c>
      <c r="H336" s="5">
        <v>901636898.15999997</v>
      </c>
      <c r="I336" s="70">
        <v>1167345765.3399999</v>
      </c>
      <c r="J336" s="70"/>
      <c r="K336" s="75">
        <v>134544630.90000001</v>
      </c>
      <c r="L336" s="75"/>
    </row>
    <row r="337" spans="2:12" s="1" customFormat="1" ht="19.7" customHeight="1" x14ac:dyDescent="0.2">
      <c r="B337" s="7">
        <v>2024</v>
      </c>
      <c r="C337" s="8">
        <v>3</v>
      </c>
      <c r="D337" s="71" t="s">
        <v>11</v>
      </c>
      <c r="E337" s="71"/>
      <c r="F337" s="7">
        <v>202407</v>
      </c>
      <c r="G337" s="5">
        <v>116701407.69</v>
      </c>
      <c r="H337" s="5">
        <v>423079733.01999998</v>
      </c>
      <c r="I337" s="70">
        <v>421263167.85000002</v>
      </c>
      <c r="J337" s="70"/>
      <c r="K337" s="75">
        <v>75803063.200000003</v>
      </c>
      <c r="L337" s="75"/>
    </row>
    <row r="338" spans="2:12" s="1" customFormat="1" ht="19.7" customHeight="1" x14ac:dyDescent="0.2">
      <c r="B338" s="7">
        <v>2024</v>
      </c>
      <c r="C338" s="8">
        <v>4</v>
      </c>
      <c r="D338" s="71" t="s">
        <v>12</v>
      </c>
      <c r="E338" s="71"/>
      <c r="F338" s="7">
        <v>202401</v>
      </c>
      <c r="G338" s="5">
        <v>760854028.48000002</v>
      </c>
      <c r="H338" s="5">
        <v>19379809.800000001</v>
      </c>
      <c r="I338" s="70">
        <v>5184616</v>
      </c>
      <c r="J338" s="70"/>
      <c r="K338" s="75">
        <v>4204428513.71</v>
      </c>
      <c r="L338" s="75"/>
    </row>
    <row r="339" spans="2:12" s="1" customFormat="1" ht="19.7" customHeight="1" x14ac:dyDescent="0.2">
      <c r="B339" s="7">
        <v>2024</v>
      </c>
      <c r="C339" s="8">
        <v>4</v>
      </c>
      <c r="D339" s="71" t="s">
        <v>12</v>
      </c>
      <c r="E339" s="71"/>
      <c r="F339" s="7">
        <v>202402</v>
      </c>
      <c r="G339" s="5">
        <v>430474538.74000001</v>
      </c>
      <c r="H339" s="5">
        <v>90771026.060000002</v>
      </c>
      <c r="I339" s="70">
        <v>89899278.849999994</v>
      </c>
      <c r="J339" s="70"/>
      <c r="K339" s="75">
        <v>29640649.77</v>
      </c>
      <c r="L339" s="75"/>
    </row>
    <row r="340" spans="2:12" s="1" customFormat="1" ht="19.7" customHeight="1" x14ac:dyDescent="0.2">
      <c r="B340" s="7">
        <v>2024</v>
      </c>
      <c r="C340" s="8">
        <v>4</v>
      </c>
      <c r="D340" s="71" t="s">
        <v>12</v>
      </c>
      <c r="E340" s="71"/>
      <c r="F340" s="7">
        <v>202403</v>
      </c>
      <c r="G340" s="5">
        <v>191781468.16999999</v>
      </c>
      <c r="H340" s="5">
        <v>94087586.689999998</v>
      </c>
      <c r="I340" s="70">
        <v>100732799.5</v>
      </c>
      <c r="J340" s="70"/>
      <c r="K340" s="75">
        <v>530139566.29000002</v>
      </c>
      <c r="L340" s="75"/>
    </row>
    <row r="341" spans="2:12" s="1" customFormat="1" ht="19.7" customHeight="1" x14ac:dyDescent="0.2">
      <c r="B341" s="7">
        <v>2024</v>
      </c>
      <c r="C341" s="8">
        <v>4</v>
      </c>
      <c r="D341" s="71" t="s">
        <v>12</v>
      </c>
      <c r="E341" s="71"/>
      <c r="F341" s="7">
        <v>202404</v>
      </c>
      <c r="G341" s="5">
        <v>539320568.02999997</v>
      </c>
      <c r="H341" s="5">
        <v>147551590.31</v>
      </c>
      <c r="I341" s="70">
        <v>141437467.31</v>
      </c>
      <c r="J341" s="70"/>
      <c r="K341" s="75">
        <v>157110095.77000001</v>
      </c>
      <c r="L341" s="75"/>
    </row>
    <row r="342" spans="2:12" s="1" customFormat="1" ht="19.7" customHeight="1" x14ac:dyDescent="0.2">
      <c r="B342" s="7">
        <v>2024</v>
      </c>
      <c r="C342" s="8">
        <v>4</v>
      </c>
      <c r="D342" s="71" t="s">
        <v>12</v>
      </c>
      <c r="E342" s="71"/>
      <c r="F342" s="7">
        <v>202405</v>
      </c>
      <c r="G342" s="5">
        <v>424250267.95999998</v>
      </c>
      <c r="H342" s="5">
        <v>163545685.62</v>
      </c>
      <c r="I342" s="70">
        <v>150514003.12</v>
      </c>
      <c r="J342" s="70"/>
      <c r="K342" s="75">
        <v>78681766.079999998</v>
      </c>
      <c r="L342" s="75"/>
    </row>
    <row r="343" spans="2:12" s="1" customFormat="1" ht="19.7" customHeight="1" x14ac:dyDescent="0.2">
      <c r="B343" s="7">
        <v>2024</v>
      </c>
      <c r="C343" s="8">
        <v>4</v>
      </c>
      <c r="D343" s="71" t="s">
        <v>12</v>
      </c>
      <c r="E343" s="71"/>
      <c r="F343" s="7">
        <v>202406</v>
      </c>
      <c r="G343" s="5">
        <v>273003537.06</v>
      </c>
      <c r="H343" s="5">
        <v>251654437.84</v>
      </c>
      <c r="I343" s="70">
        <v>241209604.25</v>
      </c>
      <c r="J343" s="70"/>
      <c r="K343" s="75">
        <v>72703341.379999995</v>
      </c>
      <c r="L343" s="75"/>
    </row>
    <row r="344" spans="2:12" s="1" customFormat="1" ht="19.7" customHeight="1" x14ac:dyDescent="0.2">
      <c r="B344" s="7">
        <v>2024</v>
      </c>
      <c r="C344" s="8">
        <v>4</v>
      </c>
      <c r="D344" s="71" t="s">
        <v>12</v>
      </c>
      <c r="E344" s="71"/>
      <c r="F344" s="7">
        <v>202407</v>
      </c>
      <c r="G344" s="5">
        <v>11854471.800000001</v>
      </c>
      <c r="H344" s="5">
        <v>69826986.079999998</v>
      </c>
      <c r="I344" s="70">
        <v>77878827.420000002</v>
      </c>
      <c r="J344" s="70"/>
      <c r="K344" s="75">
        <v>20204407.73</v>
      </c>
      <c r="L344" s="75"/>
    </row>
    <row r="345" spans="2:12" s="1" customFormat="1" ht="19.7" customHeight="1" x14ac:dyDescent="0.2">
      <c r="B345" s="7">
        <v>2024</v>
      </c>
      <c r="C345" s="8">
        <v>5</v>
      </c>
      <c r="D345" s="71" t="s">
        <v>13</v>
      </c>
      <c r="E345" s="71"/>
      <c r="F345" s="7">
        <v>202401</v>
      </c>
      <c r="G345" s="5">
        <v>82643566.450000003</v>
      </c>
      <c r="H345" s="5">
        <v>1641930.45</v>
      </c>
      <c r="I345" s="70">
        <v>1641930.45</v>
      </c>
      <c r="J345" s="70"/>
      <c r="K345" s="75">
        <v>61325238.299999997</v>
      </c>
      <c r="L345" s="75"/>
    </row>
    <row r="346" spans="2:12" s="1" customFormat="1" ht="19.7" customHeight="1" x14ac:dyDescent="0.2">
      <c r="B346" s="7">
        <v>2024</v>
      </c>
      <c r="C346" s="8">
        <v>5</v>
      </c>
      <c r="D346" s="71" t="s">
        <v>13</v>
      </c>
      <c r="E346" s="71"/>
      <c r="F346" s="7">
        <v>202402</v>
      </c>
      <c r="G346" s="5">
        <v>15197292.710000001</v>
      </c>
      <c r="H346" s="5">
        <v>15198928.710000001</v>
      </c>
      <c r="I346" s="70">
        <v>15193928.710000001</v>
      </c>
      <c r="J346" s="70"/>
      <c r="K346" s="75">
        <v>10000</v>
      </c>
      <c r="L346" s="75"/>
    </row>
    <row r="347" spans="2:12" s="1" customFormat="1" ht="19.7" customHeight="1" x14ac:dyDescent="0.2">
      <c r="B347" s="7">
        <v>2024</v>
      </c>
      <c r="C347" s="8">
        <v>5</v>
      </c>
      <c r="D347" s="71" t="s">
        <v>13</v>
      </c>
      <c r="E347" s="71"/>
      <c r="F347" s="7">
        <v>202403</v>
      </c>
      <c r="G347" s="5">
        <v>2097337.4500000002</v>
      </c>
      <c r="H347" s="5">
        <v>1658214.34</v>
      </c>
      <c r="I347" s="70">
        <v>1663214.34</v>
      </c>
      <c r="J347" s="70"/>
      <c r="K347" s="75">
        <v>40930000</v>
      </c>
      <c r="L347" s="75"/>
    </row>
    <row r="348" spans="2:12" s="1" customFormat="1" ht="19.7" customHeight="1" x14ac:dyDescent="0.2">
      <c r="B348" s="7">
        <v>2024</v>
      </c>
      <c r="C348" s="8">
        <v>5</v>
      </c>
      <c r="D348" s="71" t="s">
        <v>13</v>
      </c>
      <c r="E348" s="71"/>
      <c r="F348" s="7">
        <v>202404</v>
      </c>
      <c r="G348" s="5">
        <v>46037102.799999997</v>
      </c>
      <c r="H348" s="5">
        <v>11595391.109999999</v>
      </c>
      <c r="I348" s="70">
        <v>11595391.109999999</v>
      </c>
      <c r="J348" s="70"/>
      <c r="K348" s="75"/>
      <c r="L348" s="75"/>
    </row>
    <row r="349" spans="2:12" s="1" customFormat="1" ht="19.7" customHeight="1" x14ac:dyDescent="0.2">
      <c r="B349" s="7">
        <v>2024</v>
      </c>
      <c r="C349" s="8">
        <v>5</v>
      </c>
      <c r="D349" s="71" t="s">
        <v>13</v>
      </c>
      <c r="E349" s="71"/>
      <c r="F349" s="7">
        <v>202405</v>
      </c>
      <c r="G349" s="5">
        <v>2320461.67</v>
      </c>
      <c r="H349" s="5">
        <v>1623126.11</v>
      </c>
      <c r="I349" s="70">
        <v>1623126.11</v>
      </c>
      <c r="J349" s="70"/>
      <c r="K349" s="75">
        <v>1800000</v>
      </c>
      <c r="L349" s="75"/>
    </row>
    <row r="350" spans="2:12" s="1" customFormat="1" ht="19.7" customHeight="1" x14ac:dyDescent="0.2">
      <c r="B350" s="7">
        <v>2024</v>
      </c>
      <c r="C350" s="8">
        <v>5</v>
      </c>
      <c r="D350" s="71" t="s">
        <v>13</v>
      </c>
      <c r="E350" s="71"/>
      <c r="F350" s="7">
        <v>202406</v>
      </c>
      <c r="G350" s="5">
        <v>-79192660.129999995</v>
      </c>
      <c r="H350" s="5">
        <v>11610339.869999999</v>
      </c>
      <c r="I350" s="70">
        <v>11610339.869999999</v>
      </c>
      <c r="J350" s="70"/>
      <c r="K350" s="75"/>
      <c r="L350" s="75"/>
    </row>
    <row r="351" spans="2:12" s="1" customFormat="1" ht="19.7" customHeight="1" x14ac:dyDescent="0.2">
      <c r="B351" s="7">
        <v>2024</v>
      </c>
      <c r="C351" s="8">
        <v>5</v>
      </c>
      <c r="D351" s="71" t="s">
        <v>13</v>
      </c>
      <c r="E351" s="71"/>
      <c r="F351" s="7">
        <v>202407</v>
      </c>
      <c r="G351" s="5">
        <v>5077105.8600000003</v>
      </c>
      <c r="H351" s="5">
        <v>5077105.8600000003</v>
      </c>
      <c r="I351" s="70">
        <v>3459900</v>
      </c>
      <c r="J351" s="70"/>
      <c r="K351" s="75"/>
      <c r="L351" s="75"/>
    </row>
    <row r="352" spans="2:12" s="1" customFormat="1" ht="19.7" customHeight="1" x14ac:dyDescent="0.2">
      <c r="B352" s="7">
        <v>2024</v>
      </c>
      <c r="C352" s="8">
        <v>6</v>
      </c>
      <c r="D352" s="71" t="s">
        <v>14</v>
      </c>
      <c r="E352" s="71"/>
      <c r="F352" s="7">
        <v>202401</v>
      </c>
      <c r="G352" s="5">
        <v>411026000</v>
      </c>
      <c r="H352" s="5">
        <v>27386712.899999999</v>
      </c>
      <c r="I352" s="70">
        <v>27386712.899999999</v>
      </c>
      <c r="J352" s="70"/>
      <c r="K352" s="75">
        <v>472848000</v>
      </c>
      <c r="L352" s="75"/>
    </row>
    <row r="353" spans="2:12" s="1" customFormat="1" ht="19.7" customHeight="1" x14ac:dyDescent="0.2">
      <c r="B353" s="7">
        <v>2024</v>
      </c>
      <c r="C353" s="8">
        <v>6</v>
      </c>
      <c r="D353" s="71" t="s">
        <v>14</v>
      </c>
      <c r="E353" s="71"/>
      <c r="F353" s="7">
        <v>202402</v>
      </c>
      <c r="G353" s="5">
        <v>3814000</v>
      </c>
      <c r="H353" s="5">
        <v>36272274.310000002</v>
      </c>
      <c r="I353" s="70">
        <v>36272274.310000002</v>
      </c>
      <c r="J353" s="70"/>
      <c r="K353" s="75"/>
      <c r="L353" s="75"/>
    </row>
    <row r="354" spans="2:12" s="1" customFormat="1" ht="19.7" customHeight="1" x14ac:dyDescent="0.2">
      <c r="B354" s="7">
        <v>2024</v>
      </c>
      <c r="C354" s="8">
        <v>6</v>
      </c>
      <c r="D354" s="71" t="s">
        <v>14</v>
      </c>
      <c r="E354" s="71"/>
      <c r="F354" s="7">
        <v>202403</v>
      </c>
      <c r="G354" s="5">
        <v>28934000</v>
      </c>
      <c r="H354" s="5">
        <v>36576209.600000001</v>
      </c>
      <c r="I354" s="70">
        <v>36576209.600000001</v>
      </c>
      <c r="J354" s="70"/>
      <c r="K354" s="75"/>
      <c r="L354" s="75"/>
    </row>
    <row r="355" spans="2:12" s="1" customFormat="1" ht="19.7" customHeight="1" x14ac:dyDescent="0.2">
      <c r="B355" s="7">
        <v>2024</v>
      </c>
      <c r="C355" s="8">
        <v>6</v>
      </c>
      <c r="D355" s="71" t="s">
        <v>14</v>
      </c>
      <c r="E355" s="71"/>
      <c r="F355" s="7">
        <v>202404</v>
      </c>
      <c r="G355" s="5">
        <v>-1905083.48</v>
      </c>
      <c r="H355" s="5">
        <v>38423251.960000001</v>
      </c>
      <c r="I355" s="70">
        <v>38423251.960000001</v>
      </c>
      <c r="J355" s="70"/>
      <c r="K355" s="75"/>
      <c r="L355" s="75"/>
    </row>
    <row r="356" spans="2:12" s="1" customFormat="1" ht="19.7" customHeight="1" x14ac:dyDescent="0.2">
      <c r="B356" s="7">
        <v>2024</v>
      </c>
      <c r="C356" s="8">
        <v>6</v>
      </c>
      <c r="D356" s="71" t="s">
        <v>14</v>
      </c>
      <c r="E356" s="71"/>
      <c r="F356" s="7">
        <v>202405</v>
      </c>
      <c r="G356" s="5"/>
      <c r="H356" s="5">
        <v>37118275.75</v>
      </c>
      <c r="I356" s="70">
        <v>37118275.75</v>
      </c>
      <c r="J356" s="70"/>
      <c r="K356" s="75"/>
      <c r="L356" s="75"/>
    </row>
    <row r="357" spans="2:12" s="1" customFormat="1" ht="19.7" customHeight="1" x14ac:dyDescent="0.2">
      <c r="B357" s="7">
        <v>2024</v>
      </c>
      <c r="C357" s="8">
        <v>6</v>
      </c>
      <c r="D357" s="71" t="s">
        <v>14</v>
      </c>
      <c r="E357" s="71"/>
      <c r="F357" s="7">
        <v>202406</v>
      </c>
      <c r="G357" s="5"/>
      <c r="H357" s="5">
        <v>37255382.189999998</v>
      </c>
      <c r="I357" s="70">
        <v>37255382.189999998</v>
      </c>
      <c r="J357" s="70"/>
      <c r="K357" s="75"/>
      <c r="L357" s="75"/>
    </row>
    <row r="358" spans="2:12" s="1" customFormat="1" ht="19.7" customHeight="1" x14ac:dyDescent="0.2">
      <c r="B358" s="7">
        <v>2024</v>
      </c>
      <c r="C358" s="8">
        <v>6</v>
      </c>
      <c r="D358" s="71" t="s">
        <v>14</v>
      </c>
      <c r="E358" s="71"/>
      <c r="F358" s="7">
        <v>202407</v>
      </c>
      <c r="G358" s="5"/>
      <c r="H358" s="5">
        <v>33481979.52</v>
      </c>
      <c r="I358" s="70">
        <v>33481979.52</v>
      </c>
      <c r="J358" s="70"/>
      <c r="K358" s="75"/>
      <c r="L358" s="75"/>
    </row>
    <row r="359" spans="2:12" s="1" customFormat="1" ht="19.7" customHeight="1" x14ac:dyDescent="0.2">
      <c r="B359" s="7">
        <v>2024</v>
      </c>
      <c r="C359" s="8">
        <v>9</v>
      </c>
      <c r="D359" s="71" t="s">
        <v>26</v>
      </c>
      <c r="E359" s="71"/>
      <c r="F359" s="7">
        <v>202401</v>
      </c>
      <c r="G359" s="5"/>
      <c r="H359" s="5"/>
      <c r="I359" s="70"/>
      <c r="J359" s="70"/>
      <c r="K359" s="75">
        <v>1328189327.0999999</v>
      </c>
      <c r="L359" s="75"/>
    </row>
    <row r="360" spans="2:12" s="1" customFormat="1" ht="19.7" customHeight="1" x14ac:dyDescent="0.2">
      <c r="B360" s="10"/>
      <c r="C360" s="10"/>
      <c r="D360" s="73" t="s">
        <v>27</v>
      </c>
      <c r="E360" s="73"/>
      <c r="F360" s="10"/>
      <c r="G360" s="11">
        <v>168536371659.48001</v>
      </c>
      <c r="H360" s="11">
        <v>153993340655.95001</v>
      </c>
      <c r="I360" s="77">
        <v>150812370257.59</v>
      </c>
      <c r="J360" s="77"/>
      <c r="K360" s="78">
        <v>47067944636.879997</v>
      </c>
      <c r="L360" s="78"/>
    </row>
    <row r="361" spans="2:12" s="1" customFormat="1" ht="27.2" customHeight="1" x14ac:dyDescent="0.2"/>
  </sheetData>
  <mergeCells count="1104">
    <mergeCell ref="N23:O23"/>
    <mergeCell ref="N24:O24"/>
    <mergeCell ref="N25:O25"/>
    <mergeCell ref="N26:O26"/>
    <mergeCell ref="O2:P2"/>
    <mergeCell ref="O3:P3"/>
    <mergeCell ref="O4:P4"/>
    <mergeCell ref="O5:P5"/>
    <mergeCell ref="O6:P6"/>
    <mergeCell ref="O7:P7"/>
    <mergeCell ref="O8:P8"/>
    <mergeCell ref="L2:N2"/>
    <mergeCell ref="L3:N3"/>
    <mergeCell ref="L4:N4"/>
    <mergeCell ref="L5:N5"/>
    <mergeCell ref="L6:N6"/>
    <mergeCell ref="L7:N7"/>
    <mergeCell ref="L8:N8"/>
    <mergeCell ref="M11:N11"/>
    <mergeCell ref="M12:N12"/>
    <mergeCell ref="M13:N13"/>
    <mergeCell ref="M14:N14"/>
    <mergeCell ref="M15:N15"/>
    <mergeCell ref="M16:N16"/>
    <mergeCell ref="M17:N17"/>
    <mergeCell ref="N20:O20"/>
    <mergeCell ref="N21:O21"/>
    <mergeCell ref="N22:O22"/>
    <mergeCell ref="K24:M24"/>
    <mergeCell ref="K21:M21"/>
    <mergeCell ref="K20:M20"/>
    <mergeCell ref="I2:K2"/>
    <mergeCell ref="K346:L346"/>
    <mergeCell ref="K347:L347"/>
    <mergeCell ref="K348:L348"/>
    <mergeCell ref="K349:L349"/>
    <mergeCell ref="K35:L35"/>
    <mergeCell ref="K350:L350"/>
    <mergeCell ref="K351:L351"/>
    <mergeCell ref="K352:L352"/>
    <mergeCell ref="K353:L353"/>
    <mergeCell ref="K354:L354"/>
    <mergeCell ref="K355:L355"/>
    <mergeCell ref="K356:L356"/>
    <mergeCell ref="K357:L357"/>
    <mergeCell ref="K358:L358"/>
    <mergeCell ref="K359:L359"/>
    <mergeCell ref="K36:L36"/>
    <mergeCell ref="K360:L360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330:L330"/>
    <mergeCell ref="K331:L331"/>
    <mergeCell ref="K332:L332"/>
    <mergeCell ref="K333:L333"/>
    <mergeCell ref="K334:L334"/>
    <mergeCell ref="K335:L335"/>
    <mergeCell ref="K336:L336"/>
    <mergeCell ref="K337:L337"/>
    <mergeCell ref="K338:L338"/>
    <mergeCell ref="K339:L339"/>
    <mergeCell ref="K34:L34"/>
    <mergeCell ref="K340:L340"/>
    <mergeCell ref="K341:L341"/>
    <mergeCell ref="K342:L342"/>
    <mergeCell ref="K343:L343"/>
    <mergeCell ref="K344:L344"/>
    <mergeCell ref="K345:L345"/>
    <mergeCell ref="K52:L52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64:L64"/>
    <mergeCell ref="K65:L65"/>
    <mergeCell ref="K66:L66"/>
    <mergeCell ref="K314:L314"/>
    <mergeCell ref="K315:L315"/>
    <mergeCell ref="K316:L316"/>
    <mergeCell ref="K317:L317"/>
    <mergeCell ref="K318:L318"/>
    <mergeCell ref="K319:L319"/>
    <mergeCell ref="K32:L32"/>
    <mergeCell ref="K320:L320"/>
    <mergeCell ref="K321:L321"/>
    <mergeCell ref="K322:L322"/>
    <mergeCell ref="K323:L323"/>
    <mergeCell ref="K324:L324"/>
    <mergeCell ref="K325:L325"/>
    <mergeCell ref="K326:L326"/>
    <mergeCell ref="K327:L327"/>
    <mergeCell ref="K328:L328"/>
    <mergeCell ref="K329:L329"/>
    <mergeCell ref="K33:L33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K76:L76"/>
    <mergeCell ref="K77:L77"/>
    <mergeCell ref="K78:L78"/>
    <mergeCell ref="K79:L79"/>
    <mergeCell ref="K80:L80"/>
    <mergeCell ref="K299:L299"/>
    <mergeCell ref="K30:L30"/>
    <mergeCell ref="K300:L300"/>
    <mergeCell ref="K301:L301"/>
    <mergeCell ref="K302:L302"/>
    <mergeCell ref="K303:L303"/>
    <mergeCell ref="K304:L304"/>
    <mergeCell ref="K305:L305"/>
    <mergeCell ref="K306:L306"/>
    <mergeCell ref="K307:L307"/>
    <mergeCell ref="K308:L308"/>
    <mergeCell ref="K309:L309"/>
    <mergeCell ref="K31:L31"/>
    <mergeCell ref="K310:L310"/>
    <mergeCell ref="K311:L311"/>
    <mergeCell ref="K312:L312"/>
    <mergeCell ref="K313:L313"/>
    <mergeCell ref="K81:L81"/>
    <mergeCell ref="K82:L82"/>
    <mergeCell ref="K83:L83"/>
    <mergeCell ref="K84:L84"/>
    <mergeCell ref="K85:L85"/>
    <mergeCell ref="K86:L86"/>
    <mergeCell ref="K87:L87"/>
    <mergeCell ref="K88:L88"/>
    <mergeCell ref="K89:L89"/>
    <mergeCell ref="K90:L90"/>
    <mergeCell ref="K91:L91"/>
    <mergeCell ref="K92:L92"/>
    <mergeCell ref="K93:L93"/>
    <mergeCell ref="K94:L94"/>
    <mergeCell ref="K95:L95"/>
    <mergeCell ref="K283:L283"/>
    <mergeCell ref="K284:L284"/>
    <mergeCell ref="K285:L285"/>
    <mergeCell ref="K286:L286"/>
    <mergeCell ref="K287:L287"/>
    <mergeCell ref="K288:L288"/>
    <mergeCell ref="K289:L289"/>
    <mergeCell ref="K29:L29"/>
    <mergeCell ref="K290:L290"/>
    <mergeCell ref="K291:L291"/>
    <mergeCell ref="K292:L292"/>
    <mergeCell ref="K293:L293"/>
    <mergeCell ref="K294:L294"/>
    <mergeCell ref="K295:L295"/>
    <mergeCell ref="K296:L296"/>
    <mergeCell ref="K297:L297"/>
    <mergeCell ref="K298:L298"/>
    <mergeCell ref="K96:L96"/>
    <mergeCell ref="K97:L97"/>
    <mergeCell ref="K98:L98"/>
    <mergeCell ref="K99:L99"/>
    <mergeCell ref="K266:L266"/>
    <mergeCell ref="K267:L267"/>
    <mergeCell ref="K268:L268"/>
    <mergeCell ref="K269:L269"/>
    <mergeCell ref="K270:L270"/>
    <mergeCell ref="K271:L271"/>
    <mergeCell ref="K272:L272"/>
    <mergeCell ref="K273:L273"/>
    <mergeCell ref="K274:L274"/>
    <mergeCell ref="K275:L275"/>
    <mergeCell ref="K276:L276"/>
    <mergeCell ref="K277:L277"/>
    <mergeCell ref="K278:L278"/>
    <mergeCell ref="K279:L279"/>
    <mergeCell ref="K280:L280"/>
    <mergeCell ref="K281:L281"/>
    <mergeCell ref="K282:L282"/>
    <mergeCell ref="K250:L250"/>
    <mergeCell ref="K251:L251"/>
    <mergeCell ref="K252:L252"/>
    <mergeCell ref="K253:L253"/>
    <mergeCell ref="K254:L254"/>
    <mergeCell ref="K255:L255"/>
    <mergeCell ref="K256:L256"/>
    <mergeCell ref="K257:L257"/>
    <mergeCell ref="K258:L258"/>
    <mergeCell ref="K259:L259"/>
    <mergeCell ref="K26:M26"/>
    <mergeCell ref="K260:L260"/>
    <mergeCell ref="K261:L261"/>
    <mergeCell ref="K262:L262"/>
    <mergeCell ref="K263:L263"/>
    <mergeCell ref="K264:L264"/>
    <mergeCell ref="K265:L265"/>
    <mergeCell ref="K234:L234"/>
    <mergeCell ref="K235:L235"/>
    <mergeCell ref="K236:L236"/>
    <mergeCell ref="K237:L237"/>
    <mergeCell ref="K238:L238"/>
    <mergeCell ref="K239:L239"/>
    <mergeCell ref="K240:L240"/>
    <mergeCell ref="K241:L241"/>
    <mergeCell ref="K242:L242"/>
    <mergeCell ref="K243:L243"/>
    <mergeCell ref="K244:L244"/>
    <mergeCell ref="K245:L245"/>
    <mergeCell ref="K246:L246"/>
    <mergeCell ref="K247:L247"/>
    <mergeCell ref="K248:L248"/>
    <mergeCell ref="K249:L249"/>
    <mergeCell ref="K25:M25"/>
    <mergeCell ref="K219:L219"/>
    <mergeCell ref="K22:M22"/>
    <mergeCell ref="K220:L220"/>
    <mergeCell ref="K221:L221"/>
    <mergeCell ref="K222:L222"/>
    <mergeCell ref="K223:L223"/>
    <mergeCell ref="K224:L224"/>
    <mergeCell ref="K225:L225"/>
    <mergeCell ref="K226:L226"/>
    <mergeCell ref="K227:L227"/>
    <mergeCell ref="K228:L228"/>
    <mergeCell ref="K229:L229"/>
    <mergeCell ref="K23:M23"/>
    <mergeCell ref="K230:L230"/>
    <mergeCell ref="K231:L231"/>
    <mergeCell ref="K232:L232"/>
    <mergeCell ref="K233:L233"/>
    <mergeCell ref="K203:L203"/>
    <mergeCell ref="K204:L204"/>
    <mergeCell ref="K205:L205"/>
    <mergeCell ref="K206:L206"/>
    <mergeCell ref="K207:L207"/>
    <mergeCell ref="K208:L208"/>
    <mergeCell ref="K209:L209"/>
    <mergeCell ref="K210:L210"/>
    <mergeCell ref="K211:L211"/>
    <mergeCell ref="K212:L212"/>
    <mergeCell ref="K213:L213"/>
    <mergeCell ref="K214:L214"/>
    <mergeCell ref="K215:L215"/>
    <mergeCell ref="K216:L216"/>
    <mergeCell ref="K217:L217"/>
    <mergeCell ref="K218:L218"/>
    <mergeCell ref="K187:L187"/>
    <mergeCell ref="K188:L188"/>
    <mergeCell ref="K189:L189"/>
    <mergeCell ref="K190:L190"/>
    <mergeCell ref="K191:L191"/>
    <mergeCell ref="K192:L192"/>
    <mergeCell ref="K193:L193"/>
    <mergeCell ref="K194:L194"/>
    <mergeCell ref="K195:L195"/>
    <mergeCell ref="K196:L196"/>
    <mergeCell ref="K197:L197"/>
    <mergeCell ref="K198:L198"/>
    <mergeCell ref="K199:L199"/>
    <mergeCell ref="K200:L200"/>
    <mergeCell ref="K201:L201"/>
    <mergeCell ref="K202:L202"/>
    <mergeCell ref="K170:L170"/>
    <mergeCell ref="K171:L171"/>
    <mergeCell ref="K172:L172"/>
    <mergeCell ref="K173:L173"/>
    <mergeCell ref="K174:L174"/>
    <mergeCell ref="K175:L175"/>
    <mergeCell ref="K176:L176"/>
    <mergeCell ref="K177:L177"/>
    <mergeCell ref="K178:L178"/>
    <mergeCell ref="K179:L179"/>
    <mergeCell ref="K180:L180"/>
    <mergeCell ref="K181:L181"/>
    <mergeCell ref="K182:L182"/>
    <mergeCell ref="K183:L183"/>
    <mergeCell ref="K184:L184"/>
    <mergeCell ref="K185:L185"/>
    <mergeCell ref="K186:L186"/>
    <mergeCell ref="K153:L153"/>
    <mergeCell ref="K154:L154"/>
    <mergeCell ref="K155:L155"/>
    <mergeCell ref="K156:L156"/>
    <mergeCell ref="K157:L157"/>
    <mergeCell ref="K158:L158"/>
    <mergeCell ref="K159:L159"/>
    <mergeCell ref="K160:L160"/>
    <mergeCell ref="K161:L161"/>
    <mergeCell ref="K162:L162"/>
    <mergeCell ref="K163:L163"/>
    <mergeCell ref="K164:L164"/>
    <mergeCell ref="K165:L165"/>
    <mergeCell ref="K166:L166"/>
    <mergeCell ref="K167:L167"/>
    <mergeCell ref="K168:L168"/>
    <mergeCell ref="K169:L169"/>
    <mergeCell ref="K136:L136"/>
    <mergeCell ref="K137:L137"/>
    <mergeCell ref="K138:L138"/>
    <mergeCell ref="K139:L139"/>
    <mergeCell ref="K140:L140"/>
    <mergeCell ref="K141:L141"/>
    <mergeCell ref="K142:L142"/>
    <mergeCell ref="K143:L143"/>
    <mergeCell ref="K144:L144"/>
    <mergeCell ref="K145:L145"/>
    <mergeCell ref="K146:L146"/>
    <mergeCell ref="K147:L147"/>
    <mergeCell ref="K148:L148"/>
    <mergeCell ref="K149:L149"/>
    <mergeCell ref="K150:L150"/>
    <mergeCell ref="K151:L151"/>
    <mergeCell ref="K152:L152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28:L128"/>
    <mergeCell ref="K129:L129"/>
    <mergeCell ref="K130:L130"/>
    <mergeCell ref="K131:L131"/>
    <mergeCell ref="K132:L132"/>
    <mergeCell ref="K133:L133"/>
    <mergeCell ref="K134:L134"/>
    <mergeCell ref="K135:L135"/>
    <mergeCell ref="I351:J351"/>
    <mergeCell ref="I352:J352"/>
    <mergeCell ref="I353:J353"/>
    <mergeCell ref="I354:J354"/>
    <mergeCell ref="I355:J355"/>
    <mergeCell ref="I356:J356"/>
    <mergeCell ref="I357:J357"/>
    <mergeCell ref="I358:J358"/>
    <mergeCell ref="I359:J359"/>
    <mergeCell ref="I36:J36"/>
    <mergeCell ref="I360:J360"/>
    <mergeCell ref="I37:J37"/>
    <mergeCell ref="I38:J38"/>
    <mergeCell ref="I39:J39"/>
    <mergeCell ref="I4:K4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I49:J49"/>
    <mergeCell ref="I5:K5"/>
    <mergeCell ref="I50:J50"/>
    <mergeCell ref="I51:J51"/>
    <mergeCell ref="I52:J52"/>
    <mergeCell ref="I53:J53"/>
    <mergeCell ref="I54:J54"/>
    <mergeCell ref="I55:J55"/>
    <mergeCell ref="I336:J336"/>
    <mergeCell ref="I337:J337"/>
    <mergeCell ref="I338:J338"/>
    <mergeCell ref="I339:J339"/>
    <mergeCell ref="I34:J34"/>
    <mergeCell ref="I340:J340"/>
    <mergeCell ref="I341:J341"/>
    <mergeCell ref="I342:J342"/>
    <mergeCell ref="I343:J343"/>
    <mergeCell ref="I344:J344"/>
    <mergeCell ref="I345:J345"/>
    <mergeCell ref="I346:J346"/>
    <mergeCell ref="I347:J347"/>
    <mergeCell ref="I348:J348"/>
    <mergeCell ref="I349:J349"/>
    <mergeCell ref="I35:J35"/>
    <mergeCell ref="I350:J350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I68:J68"/>
    <mergeCell ref="I69:J69"/>
    <mergeCell ref="I70:J70"/>
    <mergeCell ref="I320:J320"/>
    <mergeCell ref="I321:J321"/>
    <mergeCell ref="I322:J322"/>
    <mergeCell ref="I323:J323"/>
    <mergeCell ref="I324:J324"/>
    <mergeCell ref="I325:J325"/>
    <mergeCell ref="I326:J326"/>
    <mergeCell ref="I327:J327"/>
    <mergeCell ref="I328:J328"/>
    <mergeCell ref="I329:J329"/>
    <mergeCell ref="I33:J33"/>
    <mergeCell ref="I330:J330"/>
    <mergeCell ref="I331:J331"/>
    <mergeCell ref="I332:J332"/>
    <mergeCell ref="I333:J333"/>
    <mergeCell ref="I334:J334"/>
    <mergeCell ref="I335:J335"/>
    <mergeCell ref="I71:J71"/>
    <mergeCell ref="I72:J72"/>
    <mergeCell ref="I73:J73"/>
    <mergeCell ref="I74:J74"/>
    <mergeCell ref="I75:J75"/>
    <mergeCell ref="I76:J76"/>
    <mergeCell ref="I77:J77"/>
    <mergeCell ref="I78:J78"/>
    <mergeCell ref="I79:J79"/>
    <mergeCell ref="I80:J80"/>
    <mergeCell ref="I81:J81"/>
    <mergeCell ref="I82:J82"/>
    <mergeCell ref="I83:J83"/>
    <mergeCell ref="I84:J84"/>
    <mergeCell ref="I85:J85"/>
    <mergeCell ref="I305:J305"/>
    <mergeCell ref="I306:J306"/>
    <mergeCell ref="I307:J307"/>
    <mergeCell ref="I308:J308"/>
    <mergeCell ref="I309:J309"/>
    <mergeCell ref="I31:J31"/>
    <mergeCell ref="I310:J310"/>
    <mergeCell ref="I311:J311"/>
    <mergeCell ref="I312:J312"/>
    <mergeCell ref="I313:J313"/>
    <mergeCell ref="I314:J314"/>
    <mergeCell ref="I315:J315"/>
    <mergeCell ref="I316:J316"/>
    <mergeCell ref="I317:J317"/>
    <mergeCell ref="I318:J318"/>
    <mergeCell ref="I319:J319"/>
    <mergeCell ref="I32:J32"/>
    <mergeCell ref="I86:J86"/>
    <mergeCell ref="I87:J87"/>
    <mergeCell ref="I88:J88"/>
    <mergeCell ref="I89:J89"/>
    <mergeCell ref="I90:J90"/>
    <mergeCell ref="I91:J91"/>
    <mergeCell ref="I92:J92"/>
    <mergeCell ref="I93:J93"/>
    <mergeCell ref="I94:J94"/>
    <mergeCell ref="I95:J95"/>
    <mergeCell ref="I96:J96"/>
    <mergeCell ref="I97:J97"/>
    <mergeCell ref="I98:J98"/>
    <mergeCell ref="I99:J99"/>
    <mergeCell ref="I290:J290"/>
    <mergeCell ref="I291:J291"/>
    <mergeCell ref="I292:J292"/>
    <mergeCell ref="I293:J293"/>
    <mergeCell ref="I294:J294"/>
    <mergeCell ref="I295:J295"/>
    <mergeCell ref="I296:J296"/>
    <mergeCell ref="I297:J297"/>
    <mergeCell ref="I298:J298"/>
    <mergeCell ref="I299:J299"/>
    <mergeCell ref="I3:K3"/>
    <mergeCell ref="I30:J30"/>
    <mergeCell ref="I300:J300"/>
    <mergeCell ref="I301:J301"/>
    <mergeCell ref="I302:J302"/>
    <mergeCell ref="I303:J303"/>
    <mergeCell ref="I304:J304"/>
    <mergeCell ref="I6:K6"/>
    <mergeCell ref="I7:K7"/>
    <mergeCell ref="I8:K8"/>
    <mergeCell ref="J11:L11"/>
    <mergeCell ref="J12:L12"/>
    <mergeCell ref="J13:L13"/>
    <mergeCell ref="J14:L14"/>
    <mergeCell ref="J15:L15"/>
    <mergeCell ref="J16:L16"/>
    <mergeCell ref="J17:L17"/>
    <mergeCell ref="K100:L100"/>
    <mergeCell ref="K101:L101"/>
    <mergeCell ref="K102:L102"/>
    <mergeCell ref="K103:L103"/>
    <mergeCell ref="K104:L104"/>
    <mergeCell ref="I273:J273"/>
    <mergeCell ref="I274:J274"/>
    <mergeCell ref="I275:J275"/>
    <mergeCell ref="I276:J276"/>
    <mergeCell ref="I277:J277"/>
    <mergeCell ref="I278:J278"/>
    <mergeCell ref="I279:J279"/>
    <mergeCell ref="I280:J280"/>
    <mergeCell ref="I281:J281"/>
    <mergeCell ref="I282:J282"/>
    <mergeCell ref="I283:J283"/>
    <mergeCell ref="I284:J284"/>
    <mergeCell ref="I285:J285"/>
    <mergeCell ref="I286:J286"/>
    <mergeCell ref="I287:J287"/>
    <mergeCell ref="I288:J288"/>
    <mergeCell ref="I289:J289"/>
    <mergeCell ref="I257:J257"/>
    <mergeCell ref="I258:J258"/>
    <mergeCell ref="I259:J259"/>
    <mergeCell ref="I260:J260"/>
    <mergeCell ref="I261:J261"/>
    <mergeCell ref="I262:J262"/>
    <mergeCell ref="I263:J263"/>
    <mergeCell ref="I264:J264"/>
    <mergeCell ref="I265:J265"/>
    <mergeCell ref="I266:J266"/>
    <mergeCell ref="I267:J267"/>
    <mergeCell ref="I268:J268"/>
    <mergeCell ref="I269:J269"/>
    <mergeCell ref="I270:J270"/>
    <mergeCell ref="I271:J271"/>
    <mergeCell ref="I272:J272"/>
    <mergeCell ref="I241:J241"/>
    <mergeCell ref="I242:J242"/>
    <mergeCell ref="I243:J243"/>
    <mergeCell ref="I244:J244"/>
    <mergeCell ref="I245:J245"/>
    <mergeCell ref="I246:J246"/>
    <mergeCell ref="I247:J247"/>
    <mergeCell ref="I248:J248"/>
    <mergeCell ref="I249:J249"/>
    <mergeCell ref="I217:J217"/>
    <mergeCell ref="I218:J218"/>
    <mergeCell ref="I219:J219"/>
    <mergeCell ref="I188:J188"/>
    <mergeCell ref="I189:J189"/>
    <mergeCell ref="I190:J190"/>
    <mergeCell ref="I191:J191"/>
    <mergeCell ref="I192:J192"/>
    <mergeCell ref="I220:J220"/>
    <mergeCell ref="I221:J221"/>
    <mergeCell ref="I222:J222"/>
    <mergeCell ref="I223:J223"/>
    <mergeCell ref="I224:J224"/>
    <mergeCell ref="I225:J225"/>
    <mergeCell ref="I195:J195"/>
    <mergeCell ref="I196:J196"/>
    <mergeCell ref="I197:J197"/>
    <mergeCell ref="I198:J198"/>
    <mergeCell ref="I199:J199"/>
    <mergeCell ref="I200:J200"/>
    <mergeCell ref="I201:J201"/>
    <mergeCell ref="I202:J202"/>
    <mergeCell ref="I203:J203"/>
    <mergeCell ref="I250:J250"/>
    <mergeCell ref="I251:J251"/>
    <mergeCell ref="I252:J252"/>
    <mergeCell ref="I253:J253"/>
    <mergeCell ref="I254:J254"/>
    <mergeCell ref="I255:J255"/>
    <mergeCell ref="I256:J256"/>
    <mergeCell ref="I226:J226"/>
    <mergeCell ref="I227:J227"/>
    <mergeCell ref="I228:J228"/>
    <mergeCell ref="I229:J229"/>
    <mergeCell ref="I23:J23"/>
    <mergeCell ref="I230:J230"/>
    <mergeCell ref="I231:J231"/>
    <mergeCell ref="I232:J232"/>
    <mergeCell ref="I233:J233"/>
    <mergeCell ref="I234:J234"/>
    <mergeCell ref="I235:J235"/>
    <mergeCell ref="I236:J236"/>
    <mergeCell ref="I237:J237"/>
    <mergeCell ref="I238:J238"/>
    <mergeCell ref="I239:J239"/>
    <mergeCell ref="I24:J24"/>
    <mergeCell ref="I240:J240"/>
    <mergeCell ref="I210:J210"/>
    <mergeCell ref="I211:J211"/>
    <mergeCell ref="I212:J212"/>
    <mergeCell ref="I213:J213"/>
    <mergeCell ref="I214:J214"/>
    <mergeCell ref="I215:J215"/>
    <mergeCell ref="I216:J216"/>
    <mergeCell ref="I26:J26"/>
    <mergeCell ref="I204:J204"/>
    <mergeCell ref="I205:J205"/>
    <mergeCell ref="I206:J206"/>
    <mergeCell ref="I207:J207"/>
    <mergeCell ref="I208:J208"/>
    <mergeCell ref="I209:J209"/>
    <mergeCell ref="I21:J21"/>
    <mergeCell ref="K105:L105"/>
    <mergeCell ref="K106:L106"/>
    <mergeCell ref="K107:L107"/>
    <mergeCell ref="K108:L108"/>
    <mergeCell ref="K109:L109"/>
    <mergeCell ref="K110:L110"/>
    <mergeCell ref="K111:L111"/>
    <mergeCell ref="I25:J25"/>
    <mergeCell ref="K112:L112"/>
    <mergeCell ref="K113:L113"/>
    <mergeCell ref="K114:L114"/>
    <mergeCell ref="K115:L115"/>
    <mergeCell ref="K116:L116"/>
    <mergeCell ref="K117:L117"/>
    <mergeCell ref="K118:L118"/>
    <mergeCell ref="I178:J178"/>
    <mergeCell ref="I179:J179"/>
    <mergeCell ref="I180:J180"/>
    <mergeCell ref="I181:J181"/>
    <mergeCell ref="I182:J182"/>
    <mergeCell ref="I29:J29"/>
    <mergeCell ref="I144:J144"/>
    <mergeCell ref="I145:J145"/>
    <mergeCell ref="I146:J146"/>
    <mergeCell ref="I147:J147"/>
    <mergeCell ref="I158:J158"/>
    <mergeCell ref="I159:J159"/>
    <mergeCell ref="I160:J160"/>
    <mergeCell ref="I193:J193"/>
    <mergeCell ref="I194:J194"/>
    <mergeCell ref="I161:J161"/>
    <mergeCell ref="I162:J162"/>
    <mergeCell ref="I163:J163"/>
    <mergeCell ref="I164:J164"/>
    <mergeCell ref="I165:J165"/>
    <mergeCell ref="I166:J166"/>
    <mergeCell ref="I167:J167"/>
    <mergeCell ref="I168:J168"/>
    <mergeCell ref="I169:J169"/>
    <mergeCell ref="I170:J170"/>
    <mergeCell ref="I171:J171"/>
    <mergeCell ref="I172:J172"/>
    <mergeCell ref="I173:J173"/>
    <mergeCell ref="I174:J174"/>
    <mergeCell ref="I175:J175"/>
    <mergeCell ref="I176:J176"/>
    <mergeCell ref="I177:J177"/>
    <mergeCell ref="I186:J186"/>
    <mergeCell ref="I187:J187"/>
    <mergeCell ref="I183:J183"/>
    <mergeCell ref="I184:J184"/>
    <mergeCell ref="I185:J185"/>
    <mergeCell ref="I127:J127"/>
    <mergeCell ref="I128:J128"/>
    <mergeCell ref="I129:J129"/>
    <mergeCell ref="I130:J130"/>
    <mergeCell ref="I131:J131"/>
    <mergeCell ref="I132:J132"/>
    <mergeCell ref="I133:J133"/>
    <mergeCell ref="I134:J134"/>
    <mergeCell ref="I135:J135"/>
    <mergeCell ref="I136:J136"/>
    <mergeCell ref="I137:J137"/>
    <mergeCell ref="I138:J138"/>
    <mergeCell ref="I139:J139"/>
    <mergeCell ref="I140:J140"/>
    <mergeCell ref="I141:J141"/>
    <mergeCell ref="I142:J142"/>
    <mergeCell ref="I143:J143"/>
    <mergeCell ref="I148:J148"/>
    <mergeCell ref="I149:J149"/>
    <mergeCell ref="I150:J150"/>
    <mergeCell ref="I151:J151"/>
    <mergeCell ref="I152:J152"/>
    <mergeCell ref="I153:J153"/>
    <mergeCell ref="I154:J154"/>
    <mergeCell ref="I155:J155"/>
    <mergeCell ref="I156:J156"/>
    <mergeCell ref="I157:J157"/>
    <mergeCell ref="I110:J110"/>
    <mergeCell ref="I111:J111"/>
    <mergeCell ref="I112:J112"/>
    <mergeCell ref="I113:J113"/>
    <mergeCell ref="I114:J114"/>
    <mergeCell ref="I115:J115"/>
    <mergeCell ref="I116:J116"/>
    <mergeCell ref="I117:J117"/>
    <mergeCell ref="I118:J118"/>
    <mergeCell ref="I119:J119"/>
    <mergeCell ref="I120:J120"/>
    <mergeCell ref="I121:J121"/>
    <mergeCell ref="I122:J122"/>
    <mergeCell ref="I123:J123"/>
    <mergeCell ref="I124:J124"/>
    <mergeCell ref="I125:J125"/>
    <mergeCell ref="I126:J126"/>
    <mergeCell ref="H11:I11"/>
    <mergeCell ref="H12:I12"/>
    <mergeCell ref="H13:I13"/>
    <mergeCell ref="H14:I14"/>
    <mergeCell ref="H15:I15"/>
    <mergeCell ref="H16:I16"/>
    <mergeCell ref="H17:I17"/>
    <mergeCell ref="I100:J100"/>
    <mergeCell ref="I101:J101"/>
    <mergeCell ref="I102:J102"/>
    <mergeCell ref="I103:J103"/>
    <mergeCell ref="I104:J104"/>
    <mergeCell ref="I105:J105"/>
    <mergeCell ref="I106:J106"/>
    <mergeCell ref="I107:J107"/>
    <mergeCell ref="I108:J108"/>
    <mergeCell ref="I109:J109"/>
    <mergeCell ref="I22:J22"/>
    <mergeCell ref="I20:J20"/>
    <mergeCell ref="E11:F11"/>
    <mergeCell ref="E12:F12"/>
    <mergeCell ref="E13:F13"/>
    <mergeCell ref="E14:F14"/>
    <mergeCell ref="E15:F15"/>
    <mergeCell ref="E16:F16"/>
    <mergeCell ref="E17:F17"/>
    <mergeCell ref="E2:F2"/>
    <mergeCell ref="E20:F20"/>
    <mergeCell ref="E21:F21"/>
    <mergeCell ref="E22:F22"/>
    <mergeCell ref="E23:F23"/>
    <mergeCell ref="E24:F24"/>
    <mergeCell ref="E25:F25"/>
    <mergeCell ref="E26:F26"/>
    <mergeCell ref="E3:F3"/>
    <mergeCell ref="E4:F4"/>
    <mergeCell ref="E5:F5"/>
    <mergeCell ref="E6:F6"/>
    <mergeCell ref="E7:F7"/>
    <mergeCell ref="E8:F8"/>
    <mergeCell ref="D349:E349"/>
    <mergeCell ref="D35:E35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:E36"/>
    <mergeCell ref="D360:E360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333:E333"/>
    <mergeCell ref="D334:E334"/>
    <mergeCell ref="D335:E335"/>
    <mergeCell ref="D336:E336"/>
    <mergeCell ref="D337:E337"/>
    <mergeCell ref="D338:E338"/>
    <mergeCell ref="D339:E339"/>
    <mergeCell ref="D34:E34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318:E318"/>
    <mergeCell ref="D319:E319"/>
    <mergeCell ref="D32:E32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:E33"/>
    <mergeCell ref="D330:E330"/>
    <mergeCell ref="D331:E331"/>
    <mergeCell ref="D332:E332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:E31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287:E287"/>
    <mergeCell ref="D288:E288"/>
    <mergeCell ref="D289:E289"/>
    <mergeCell ref="D29:E29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:E30"/>
    <mergeCell ref="D300:E300"/>
    <mergeCell ref="D301:E301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B10:D10"/>
    <mergeCell ref="B19:D19"/>
    <mergeCell ref="B28:D28"/>
    <mergeCell ref="C11:D11"/>
    <mergeCell ref="C12:D12"/>
    <mergeCell ref="C13:D13"/>
    <mergeCell ref="C14:D14"/>
    <mergeCell ref="C15:D15"/>
    <mergeCell ref="C16:D16"/>
    <mergeCell ref="C17:D17"/>
    <mergeCell ref="C2:D2"/>
    <mergeCell ref="C20:D20"/>
    <mergeCell ref="C21:D21"/>
    <mergeCell ref="C22:D22"/>
    <mergeCell ref="C23:D23"/>
    <mergeCell ref="C24:D24"/>
    <mergeCell ref="C25:D25"/>
    <mergeCell ref="C26:D26"/>
    <mergeCell ref="C3:D3"/>
    <mergeCell ref="C4:D4"/>
    <mergeCell ref="C5:D5"/>
    <mergeCell ref="C6:D6"/>
    <mergeCell ref="C7:D7"/>
    <mergeCell ref="C8:D8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D972-4BE2-46F0-ABFA-8D0DFA80558F}">
  <dimension ref="A3:H64"/>
  <sheetViews>
    <sheetView workbookViewId="0">
      <selection activeCell="J51" sqref="J51"/>
    </sheetView>
  </sheetViews>
  <sheetFormatPr defaultRowHeight="12.75" x14ac:dyDescent="0.2"/>
  <cols>
    <col min="1" max="2" width="20.140625" bestFit="1" customWidth="1"/>
    <col min="3" max="3" width="16.5703125" bestFit="1" customWidth="1"/>
    <col min="4" max="4" width="17.7109375" bestFit="1" customWidth="1"/>
    <col min="5" max="5" width="16.5703125" bestFit="1" customWidth="1"/>
    <col min="6" max="6" width="15" bestFit="1" customWidth="1"/>
    <col min="7" max="7" width="16.5703125" bestFit="1" customWidth="1"/>
    <col min="8" max="8" width="18.7109375" bestFit="1" customWidth="1"/>
    <col min="9" max="9" width="20.140625" bestFit="1" customWidth="1"/>
    <col min="10" max="10" width="20.42578125" bestFit="1" customWidth="1"/>
    <col min="11" max="11" width="20.140625" bestFit="1" customWidth="1"/>
    <col min="12" max="12" width="20.42578125" bestFit="1" customWidth="1"/>
    <col min="13" max="13" width="20.140625" bestFit="1" customWidth="1"/>
    <col min="14" max="14" width="25.85546875" bestFit="1" customWidth="1"/>
    <col min="15" max="15" width="25.5703125" bestFit="1" customWidth="1"/>
    <col min="16" max="17" width="17.7109375" bestFit="1" customWidth="1"/>
    <col min="18" max="18" width="10.140625" customWidth="1"/>
    <col min="19" max="20" width="10" customWidth="1"/>
    <col min="21" max="23" width="16.5703125" bestFit="1" customWidth="1"/>
    <col min="24" max="24" width="15" bestFit="1" customWidth="1"/>
    <col min="25" max="25" width="17.7109375" bestFit="1" customWidth="1"/>
    <col min="26" max="26" width="18.7109375" bestFit="1" customWidth="1"/>
    <col min="27" max="27" width="15" bestFit="1" customWidth="1"/>
    <col min="28" max="28" width="16.5703125" bestFit="1" customWidth="1"/>
    <col min="29" max="30" width="17.7109375" bestFit="1" customWidth="1"/>
    <col min="31" max="35" width="16.5703125" bestFit="1" customWidth="1"/>
    <col min="36" max="36" width="15" bestFit="1" customWidth="1"/>
    <col min="37" max="37" width="17.7109375" bestFit="1" customWidth="1"/>
    <col min="38" max="38" width="18.7109375" bestFit="1" customWidth="1"/>
    <col min="39" max="39" width="15" bestFit="1" customWidth="1"/>
    <col min="40" max="40" width="16.5703125" bestFit="1" customWidth="1"/>
    <col min="41" max="42" width="17.7109375" bestFit="1" customWidth="1"/>
    <col min="43" max="47" width="16.5703125" bestFit="1" customWidth="1"/>
    <col min="48" max="48" width="15" bestFit="1" customWidth="1"/>
    <col min="49" max="49" width="17.7109375" bestFit="1" customWidth="1"/>
    <col min="50" max="50" width="18.7109375" bestFit="1" customWidth="1"/>
    <col min="51" max="51" width="15" bestFit="1" customWidth="1"/>
    <col min="52" max="52" width="16.5703125" bestFit="1" customWidth="1"/>
    <col min="53" max="54" width="17.7109375" bestFit="1" customWidth="1"/>
    <col min="55" max="59" width="16.5703125" bestFit="1" customWidth="1"/>
    <col min="60" max="60" width="15" bestFit="1" customWidth="1"/>
    <col min="61" max="61" width="17.7109375" bestFit="1" customWidth="1"/>
    <col min="62" max="62" width="18.7109375" bestFit="1" customWidth="1"/>
  </cols>
  <sheetData>
    <row r="3" spans="1:8" x14ac:dyDescent="0.2">
      <c r="A3" s="17" t="s">
        <v>39</v>
      </c>
      <c r="B3" s="17" t="s">
        <v>38</v>
      </c>
    </row>
    <row r="4" spans="1:8" x14ac:dyDescent="0.2">
      <c r="A4" s="17" t="s">
        <v>36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 t="s">
        <v>37</v>
      </c>
    </row>
    <row r="5" spans="1:8" x14ac:dyDescent="0.2">
      <c r="A5" s="20">
        <v>2020</v>
      </c>
      <c r="B5" s="18">
        <v>17824520542.010002</v>
      </c>
      <c r="C5" s="18">
        <v>1081109530.8900001</v>
      </c>
      <c r="D5" s="18">
        <v>7564858891.5600004</v>
      </c>
      <c r="E5" s="18">
        <v>660817784.27999997</v>
      </c>
      <c r="F5" s="18">
        <v>7376708.0800000001</v>
      </c>
      <c r="G5" s="18">
        <v>1175484464.9100001</v>
      </c>
      <c r="H5" s="18">
        <v>28314167921.730003</v>
      </c>
    </row>
    <row r="6" spans="1:8" x14ac:dyDescent="0.2">
      <c r="A6" s="19">
        <v>202001</v>
      </c>
      <c r="B6" s="18">
        <v>1513189819.3800001</v>
      </c>
      <c r="C6" s="18">
        <v>3160444.72</v>
      </c>
      <c r="D6" s="18">
        <v>350206856.77999997</v>
      </c>
      <c r="E6" s="18">
        <v>55101.1</v>
      </c>
      <c r="F6" s="18"/>
      <c r="G6" s="18">
        <v>4950621.0199999996</v>
      </c>
      <c r="H6" s="18">
        <v>1871562843</v>
      </c>
    </row>
    <row r="7" spans="1:8" x14ac:dyDescent="0.2">
      <c r="A7" s="19">
        <v>202002</v>
      </c>
      <c r="B7" s="18">
        <v>1515941816.3</v>
      </c>
      <c r="C7" s="18">
        <v>3329909.01</v>
      </c>
      <c r="D7" s="18">
        <v>432864156.27999997</v>
      </c>
      <c r="E7" s="18">
        <v>3324888.55</v>
      </c>
      <c r="F7" s="18">
        <v>90000</v>
      </c>
      <c r="G7" s="18">
        <v>4953094.47</v>
      </c>
      <c r="H7" s="18">
        <v>1960503864.6099999</v>
      </c>
    </row>
    <row r="8" spans="1:8" x14ac:dyDescent="0.2">
      <c r="A8" s="19">
        <v>202003</v>
      </c>
      <c r="B8" s="18">
        <v>1433715516.8</v>
      </c>
      <c r="C8" s="18">
        <v>2909801.6</v>
      </c>
      <c r="D8" s="18">
        <v>710319623.83000004</v>
      </c>
      <c r="E8" s="18">
        <v>12813451.32</v>
      </c>
      <c r="F8" s="18">
        <v>40000</v>
      </c>
      <c r="G8" s="18">
        <v>4959326.21</v>
      </c>
      <c r="H8" s="18">
        <v>2164757719.7600002</v>
      </c>
    </row>
    <row r="9" spans="1:8" x14ac:dyDescent="0.2">
      <c r="A9" s="19">
        <v>202004</v>
      </c>
      <c r="B9" s="18">
        <v>1441269098.5599999</v>
      </c>
      <c r="C9" s="54">
        <v>12597231.029999999</v>
      </c>
      <c r="D9" s="18">
        <v>541621097.20000005</v>
      </c>
      <c r="E9" s="18">
        <v>7228410.4800000004</v>
      </c>
      <c r="F9" s="18">
        <v>850000</v>
      </c>
      <c r="G9" s="18">
        <v>6757359.6100000003</v>
      </c>
      <c r="H9" s="18">
        <v>2010323196.8799999</v>
      </c>
    </row>
    <row r="10" spans="1:8" x14ac:dyDescent="0.2">
      <c r="A10" s="19">
        <v>202005</v>
      </c>
      <c r="B10" s="18">
        <v>1453359935.5699999</v>
      </c>
      <c r="C10" s="18">
        <v>2494111.79</v>
      </c>
      <c r="D10" s="18">
        <v>692508987.47000003</v>
      </c>
      <c r="E10" s="18">
        <v>28602897.489999998</v>
      </c>
      <c r="F10" s="18"/>
      <c r="G10" s="18">
        <v>4791147.34</v>
      </c>
      <c r="H10" s="18">
        <v>2181757079.6599998</v>
      </c>
    </row>
    <row r="11" spans="1:8" x14ac:dyDescent="0.2">
      <c r="A11" s="19">
        <v>202006</v>
      </c>
      <c r="B11" s="18">
        <v>1488226277.8399999</v>
      </c>
      <c r="C11" s="18">
        <v>2775715.41</v>
      </c>
      <c r="D11" s="18">
        <v>492272937.76999998</v>
      </c>
      <c r="E11" s="18">
        <v>47563757.259999998</v>
      </c>
      <c r="F11" s="18">
        <v>36000</v>
      </c>
      <c r="G11" s="18">
        <v>4787378.45</v>
      </c>
      <c r="H11" s="18">
        <v>2035662066.73</v>
      </c>
    </row>
    <row r="12" spans="1:8" x14ac:dyDescent="0.2">
      <c r="A12" s="19">
        <v>202007</v>
      </c>
      <c r="B12" s="18">
        <v>1479055716.79</v>
      </c>
      <c r="C12" s="18">
        <v>511558.66</v>
      </c>
      <c r="D12" s="18">
        <v>632837966.98000002</v>
      </c>
      <c r="E12" s="18">
        <v>54723525.009999998</v>
      </c>
      <c r="F12" s="18"/>
      <c r="G12" s="18">
        <v>577511.97</v>
      </c>
      <c r="H12" s="18">
        <v>2167706279.4099998</v>
      </c>
    </row>
    <row r="13" spans="1:8" x14ac:dyDescent="0.2">
      <c r="A13" s="19">
        <v>202008</v>
      </c>
      <c r="B13" s="18">
        <v>1467425771.6500001</v>
      </c>
      <c r="C13" s="18">
        <v>513243.89</v>
      </c>
      <c r="D13" s="18">
        <v>599986195.61000001</v>
      </c>
      <c r="E13" s="18">
        <v>64522595.880000003</v>
      </c>
      <c r="F13" s="18">
        <v>1100000</v>
      </c>
      <c r="G13" s="18">
        <v>361834.79</v>
      </c>
      <c r="H13" s="18">
        <v>2133909641.8200002</v>
      </c>
    </row>
    <row r="14" spans="1:8" x14ac:dyDescent="0.2">
      <c r="A14" s="19">
        <v>202009</v>
      </c>
      <c r="B14" s="18">
        <v>1459135951.74</v>
      </c>
      <c r="C14" s="18">
        <v>515653.55</v>
      </c>
      <c r="D14" s="18">
        <v>599661856.71000004</v>
      </c>
      <c r="E14" s="18">
        <v>91868499.870000005</v>
      </c>
      <c r="F14" s="18">
        <v>50000</v>
      </c>
      <c r="G14" s="18">
        <v>358972.05</v>
      </c>
      <c r="H14" s="18">
        <v>2151590933.9200001</v>
      </c>
    </row>
    <row r="15" spans="1:8" x14ac:dyDescent="0.2">
      <c r="A15" s="19">
        <v>202010</v>
      </c>
      <c r="B15" s="18">
        <v>1468511406.6900001</v>
      </c>
      <c r="C15" s="54">
        <v>10654361.4</v>
      </c>
      <c r="D15" s="18">
        <v>674864110.46000004</v>
      </c>
      <c r="E15" s="18">
        <v>50865748.119999997</v>
      </c>
      <c r="F15" s="18"/>
      <c r="G15" s="18">
        <v>14705750.619999999</v>
      </c>
      <c r="H15" s="18">
        <v>2219601377.29</v>
      </c>
    </row>
    <row r="16" spans="1:8" x14ac:dyDescent="0.2">
      <c r="A16" s="19">
        <v>202011</v>
      </c>
      <c r="B16" s="18">
        <v>1521857957.71</v>
      </c>
      <c r="C16" s="18">
        <v>523510.73</v>
      </c>
      <c r="D16" s="18">
        <v>833119233.38</v>
      </c>
      <c r="E16" s="18">
        <v>223214577.28999999</v>
      </c>
      <c r="F16" s="18">
        <v>669000</v>
      </c>
      <c r="G16" s="18">
        <v>780877.89</v>
      </c>
      <c r="H16" s="18">
        <v>2580165157</v>
      </c>
    </row>
    <row r="17" spans="1:8" x14ac:dyDescent="0.2">
      <c r="A17" s="19">
        <v>202012</v>
      </c>
      <c r="B17" s="18">
        <v>1582831272.98</v>
      </c>
      <c r="C17" s="54">
        <v>1041123989.1</v>
      </c>
      <c r="D17" s="18">
        <v>1004595869.09</v>
      </c>
      <c r="E17" s="18">
        <v>76034331.909999996</v>
      </c>
      <c r="F17" s="18">
        <v>4541708.08</v>
      </c>
      <c r="G17" s="54">
        <v>1127500590.49</v>
      </c>
      <c r="H17" s="54">
        <v>4836627761.6499996</v>
      </c>
    </row>
    <row r="18" spans="1:8" x14ac:dyDescent="0.2">
      <c r="A18" s="20">
        <v>2021</v>
      </c>
      <c r="B18" s="18">
        <v>18764264001.93</v>
      </c>
      <c r="C18" s="18">
        <v>72016902.129999995</v>
      </c>
      <c r="D18" s="18">
        <v>9307424403.4699993</v>
      </c>
      <c r="E18" s="18">
        <v>2324711364.7200003</v>
      </c>
      <c r="F18" s="18">
        <v>170580013.72</v>
      </c>
      <c r="G18" s="18">
        <v>75247506.769999996</v>
      </c>
      <c r="H18" s="18">
        <v>30714244192.740005</v>
      </c>
    </row>
    <row r="19" spans="1:8" x14ac:dyDescent="0.2">
      <c r="A19" s="19">
        <v>202101</v>
      </c>
      <c r="B19" s="18">
        <v>1501316781.9200001</v>
      </c>
      <c r="C19" s="18">
        <v>2028188.51</v>
      </c>
      <c r="D19" s="18">
        <v>426311926.97000003</v>
      </c>
      <c r="E19" s="18">
        <v>691801.43</v>
      </c>
      <c r="F19" s="18">
        <v>95959.46</v>
      </c>
      <c r="G19" s="18">
        <v>4473198.43</v>
      </c>
      <c r="H19" s="18">
        <v>1934917856.7200003</v>
      </c>
    </row>
    <row r="20" spans="1:8" x14ac:dyDescent="0.2">
      <c r="A20" s="19">
        <v>202102</v>
      </c>
      <c r="B20" s="18">
        <v>1527492464.23</v>
      </c>
      <c r="C20" s="54">
        <v>36409246.549999997</v>
      </c>
      <c r="D20" s="18">
        <v>951972286.13</v>
      </c>
      <c r="E20" s="18">
        <v>20847341.609999999</v>
      </c>
      <c r="F20" s="18">
        <v>95959.46</v>
      </c>
      <c r="G20" s="18">
        <v>103133778.81999999</v>
      </c>
      <c r="H20" s="18">
        <v>2639951076.8000002</v>
      </c>
    </row>
    <row r="21" spans="1:8" x14ac:dyDescent="0.2">
      <c r="A21" s="19">
        <v>202103</v>
      </c>
      <c r="B21" s="18">
        <v>1510937753.3800001</v>
      </c>
      <c r="C21" s="18">
        <v>2391292.83</v>
      </c>
      <c r="D21" s="18">
        <v>646510447.24000001</v>
      </c>
      <c r="E21" s="18">
        <v>38199423.560000002</v>
      </c>
      <c r="F21" s="18">
        <v>537913.81999999995</v>
      </c>
      <c r="G21" s="18">
        <v>4632153.82</v>
      </c>
      <c r="H21" s="18">
        <v>2203208984.6500001</v>
      </c>
    </row>
    <row r="22" spans="1:8" x14ac:dyDescent="0.2">
      <c r="A22" s="19">
        <v>202104</v>
      </c>
      <c r="B22" s="18">
        <v>1488097866.1700001</v>
      </c>
      <c r="C22" s="54">
        <v>-31501343.690000001</v>
      </c>
      <c r="D22" s="18">
        <v>697472171.63999999</v>
      </c>
      <c r="E22" s="18">
        <v>48308983.789999999</v>
      </c>
      <c r="F22" s="18">
        <v>1621668.43</v>
      </c>
      <c r="G22" s="18">
        <v>-91948143.569999993</v>
      </c>
      <c r="H22" s="18">
        <v>2112051202.7699997</v>
      </c>
    </row>
    <row r="23" spans="1:8" x14ac:dyDescent="0.2">
      <c r="A23" s="19">
        <v>202105</v>
      </c>
      <c r="B23" s="18">
        <v>1506920560.47</v>
      </c>
      <c r="C23" s="18">
        <v>2609161.9500000002</v>
      </c>
      <c r="D23" s="18">
        <v>698902992.45000005</v>
      </c>
      <c r="E23" s="18">
        <v>48736558.960000001</v>
      </c>
      <c r="F23" s="18">
        <v>-1424749.51</v>
      </c>
      <c r="G23" s="18">
        <v>4634443.54</v>
      </c>
      <c r="H23" s="18">
        <v>2260378967.8599997</v>
      </c>
    </row>
    <row r="24" spans="1:8" x14ac:dyDescent="0.2">
      <c r="A24" s="19">
        <v>202106</v>
      </c>
      <c r="B24" s="18">
        <v>1569721620.8299999</v>
      </c>
      <c r="C24" s="18">
        <v>2870599.46</v>
      </c>
      <c r="D24" s="18">
        <v>654859043.49000001</v>
      </c>
      <c r="E24" s="18">
        <v>77673300.730000004</v>
      </c>
      <c r="F24" s="18">
        <v>1325061.6599999999</v>
      </c>
      <c r="G24" s="18">
        <v>4635677.58</v>
      </c>
      <c r="H24" s="18">
        <v>2311085303.7499995</v>
      </c>
    </row>
    <row r="25" spans="1:8" x14ac:dyDescent="0.2">
      <c r="A25" s="19">
        <v>202107</v>
      </c>
      <c r="B25" s="18">
        <v>1539382256.0999999</v>
      </c>
      <c r="C25" s="18">
        <v>2888650.87</v>
      </c>
      <c r="D25" s="18">
        <v>687437688.75</v>
      </c>
      <c r="E25" s="18">
        <v>254057183.80000001</v>
      </c>
      <c r="F25" s="18">
        <v>10869098.01</v>
      </c>
      <c r="G25" s="18">
        <v>4636966.82</v>
      </c>
      <c r="H25" s="18">
        <v>2499271844.3500004</v>
      </c>
    </row>
    <row r="26" spans="1:8" x14ac:dyDescent="0.2">
      <c r="A26" s="19">
        <v>202108</v>
      </c>
      <c r="B26" s="18">
        <v>1512076672.6099999</v>
      </c>
      <c r="C26" s="18">
        <v>2961585.61</v>
      </c>
      <c r="D26" s="18">
        <v>751446565</v>
      </c>
      <c r="E26" s="18">
        <v>319712926.89999998</v>
      </c>
      <c r="F26" s="18">
        <v>1535134.3</v>
      </c>
      <c r="G26" s="18">
        <v>4638324.01</v>
      </c>
      <c r="H26" s="18">
        <v>2592371208.4300003</v>
      </c>
    </row>
    <row r="27" spans="1:8" x14ac:dyDescent="0.2">
      <c r="A27" s="19">
        <v>202109</v>
      </c>
      <c r="B27" s="18">
        <v>1531295874.55</v>
      </c>
      <c r="C27" s="18">
        <v>3422667.86</v>
      </c>
      <c r="D27" s="18">
        <v>797860487.16999996</v>
      </c>
      <c r="E27" s="18">
        <v>210196720.59999999</v>
      </c>
      <c r="F27" s="18">
        <v>1538834.64</v>
      </c>
      <c r="G27" s="18">
        <v>4639774.5599999996</v>
      </c>
      <c r="H27" s="18">
        <v>2548954359.3799996</v>
      </c>
    </row>
    <row r="28" spans="1:8" x14ac:dyDescent="0.2">
      <c r="A28" s="19">
        <v>202110</v>
      </c>
      <c r="B28" s="18">
        <v>1587921032.96</v>
      </c>
      <c r="C28" s="54">
        <v>27996669.32</v>
      </c>
      <c r="D28" s="18">
        <v>908893835.30999994</v>
      </c>
      <c r="E28" s="18">
        <v>340729280.48000002</v>
      </c>
      <c r="F28" s="18">
        <v>1592621.02</v>
      </c>
      <c r="G28" s="18">
        <v>17204127.18</v>
      </c>
      <c r="H28" s="18">
        <v>2884337566.27</v>
      </c>
    </row>
    <row r="29" spans="1:8" x14ac:dyDescent="0.2">
      <c r="A29" s="19">
        <v>202111</v>
      </c>
      <c r="B29" s="18">
        <v>1621339654.8900001</v>
      </c>
      <c r="C29" s="18">
        <v>3705652.22</v>
      </c>
      <c r="D29" s="18">
        <v>1038764498.95</v>
      </c>
      <c r="E29" s="18">
        <v>195116852.91</v>
      </c>
      <c r="F29" s="18">
        <v>1596837.68</v>
      </c>
      <c r="G29" s="18">
        <v>4638654.34</v>
      </c>
      <c r="H29" s="18">
        <v>2865162150.9900002</v>
      </c>
    </row>
    <row r="30" spans="1:8" x14ac:dyDescent="0.2">
      <c r="A30" s="19">
        <v>202112</v>
      </c>
      <c r="B30" s="18">
        <v>1867761463.8199999</v>
      </c>
      <c r="C30" s="18">
        <v>16234530.640000001</v>
      </c>
      <c r="D30" s="18">
        <v>1046992460.37</v>
      </c>
      <c r="E30" s="18">
        <v>770440989.95000005</v>
      </c>
      <c r="F30" s="18">
        <v>151195674.75</v>
      </c>
      <c r="G30" s="18">
        <v>9928551.2400000002</v>
      </c>
      <c r="H30" s="18">
        <v>3862553670.7699995</v>
      </c>
    </row>
    <row r="31" spans="1:8" x14ac:dyDescent="0.2">
      <c r="A31" s="20">
        <v>2022</v>
      </c>
      <c r="B31" s="18">
        <v>21033317065.099998</v>
      </c>
      <c r="C31" s="18">
        <v>358134053.10999995</v>
      </c>
      <c r="D31" s="18">
        <v>11557857591.889999</v>
      </c>
      <c r="E31" s="18">
        <v>1675862535.2700002</v>
      </c>
      <c r="F31" s="18">
        <v>25315514.209999997</v>
      </c>
      <c r="G31" s="18">
        <v>2597850673.3699999</v>
      </c>
      <c r="H31" s="18">
        <v>37248337432.950005</v>
      </c>
    </row>
    <row r="32" spans="1:8" x14ac:dyDescent="0.2">
      <c r="A32" s="19">
        <v>202201</v>
      </c>
      <c r="B32" s="18">
        <v>1552166876.99</v>
      </c>
      <c r="C32" s="18">
        <v>4554067.96</v>
      </c>
      <c r="D32" s="18">
        <v>842250762.45000005</v>
      </c>
      <c r="E32" s="18">
        <v>6675396.96</v>
      </c>
      <c r="F32" s="18">
        <v>1558541.04</v>
      </c>
      <c r="G32" s="18">
        <v>4644523.96</v>
      </c>
      <c r="H32" s="18">
        <v>2411850169.3600001</v>
      </c>
    </row>
    <row r="33" spans="1:8" x14ac:dyDescent="0.2">
      <c r="A33" s="19">
        <v>202202</v>
      </c>
      <c r="B33" s="18">
        <v>1525999582.5599999</v>
      </c>
      <c r="C33" s="18">
        <v>4854723.59</v>
      </c>
      <c r="D33" s="18">
        <v>690509698.37</v>
      </c>
      <c r="E33" s="18">
        <v>47873581.57</v>
      </c>
      <c r="F33" s="18">
        <v>1564822.98</v>
      </c>
      <c r="G33" s="18">
        <v>4646484.7</v>
      </c>
      <c r="H33" s="18">
        <v>2275448893.77</v>
      </c>
    </row>
    <row r="34" spans="1:8" x14ac:dyDescent="0.2">
      <c r="A34" s="19">
        <v>202203</v>
      </c>
      <c r="B34" s="18">
        <v>1676408065.73</v>
      </c>
      <c r="C34" s="18">
        <v>38110535.07</v>
      </c>
      <c r="D34" s="18">
        <v>838736346.63</v>
      </c>
      <c r="E34" s="18">
        <v>59933886.460000001</v>
      </c>
      <c r="F34" s="18">
        <v>1571363.1</v>
      </c>
      <c r="G34" s="18">
        <v>20104459.829999998</v>
      </c>
      <c r="H34" s="18">
        <v>2634864656.8199997</v>
      </c>
    </row>
    <row r="35" spans="1:8" x14ac:dyDescent="0.2">
      <c r="A35" s="19">
        <v>202204</v>
      </c>
      <c r="B35" s="18">
        <v>1669155536.8</v>
      </c>
      <c r="C35" s="18">
        <v>4962222.0599999996</v>
      </c>
      <c r="D35" s="18">
        <v>965076802.73000002</v>
      </c>
      <c r="E35" s="18">
        <v>67851088.519999996</v>
      </c>
      <c r="F35" s="18">
        <v>2993969.51</v>
      </c>
      <c r="G35" s="18">
        <v>6374830.0800000001</v>
      </c>
      <c r="H35" s="18">
        <v>2716414449.7000003</v>
      </c>
    </row>
    <row r="36" spans="1:8" x14ac:dyDescent="0.2">
      <c r="A36" s="19">
        <v>202205</v>
      </c>
      <c r="B36" s="18">
        <v>1680933671.52</v>
      </c>
      <c r="C36" s="18">
        <v>22819603.84</v>
      </c>
      <c r="D36" s="18">
        <v>914069727.74000001</v>
      </c>
      <c r="E36" s="18">
        <v>110796674.29000001</v>
      </c>
      <c r="F36" s="18">
        <v>5948663.7599999998</v>
      </c>
      <c r="G36" s="18">
        <v>12738091.210000001</v>
      </c>
      <c r="H36" s="18">
        <v>2747306432.3600001</v>
      </c>
    </row>
    <row r="37" spans="1:8" x14ac:dyDescent="0.2">
      <c r="A37" s="19">
        <v>202206</v>
      </c>
      <c r="B37" s="18">
        <v>1767598435.98</v>
      </c>
      <c r="C37" s="18">
        <v>23391704.739999998</v>
      </c>
      <c r="D37" s="18">
        <v>1131730361.9400001</v>
      </c>
      <c r="E37" s="18">
        <v>255510232.80000001</v>
      </c>
      <c r="F37" s="18">
        <v>1453388.58</v>
      </c>
      <c r="G37" s="18">
        <v>12970984.939999999</v>
      </c>
      <c r="H37" s="18">
        <v>3192655108.98</v>
      </c>
    </row>
    <row r="38" spans="1:8" x14ac:dyDescent="0.2">
      <c r="A38" s="19">
        <v>202207</v>
      </c>
      <c r="B38" s="18">
        <v>1717297295.1400001</v>
      </c>
      <c r="C38" s="18">
        <v>23941669.850000001</v>
      </c>
      <c r="D38" s="18">
        <v>813484680.90999997</v>
      </c>
      <c r="E38" s="18">
        <v>95105958.609999999</v>
      </c>
      <c r="F38" s="18">
        <v>3561819.62</v>
      </c>
      <c r="G38" s="18">
        <v>13262902.51</v>
      </c>
      <c r="H38" s="18">
        <v>2666654326.6400003</v>
      </c>
    </row>
    <row r="39" spans="1:8" x14ac:dyDescent="0.2">
      <c r="A39" s="19">
        <v>202208</v>
      </c>
      <c r="B39" s="18">
        <v>1739018918.9100001</v>
      </c>
      <c r="C39" s="18">
        <v>25158161.670000002</v>
      </c>
      <c r="D39" s="18">
        <v>1201495776.0599999</v>
      </c>
      <c r="E39" s="18">
        <v>170060770.41</v>
      </c>
      <c r="F39" s="18">
        <v>1584719.81</v>
      </c>
      <c r="G39" s="18">
        <v>13546204.24</v>
      </c>
      <c r="H39" s="18">
        <v>3150864551.0999999</v>
      </c>
    </row>
    <row r="40" spans="1:8" x14ac:dyDescent="0.2">
      <c r="A40" s="19">
        <v>202209</v>
      </c>
      <c r="B40" s="18">
        <v>1727079250.52</v>
      </c>
      <c r="C40" s="18">
        <v>25453827.579999998</v>
      </c>
      <c r="D40" s="18">
        <v>1030730118.35</v>
      </c>
      <c r="E40" s="18">
        <v>170998277.96000001</v>
      </c>
      <c r="F40" s="18">
        <v>-480604.82</v>
      </c>
      <c r="G40" s="18">
        <v>14244534.380000001</v>
      </c>
      <c r="H40" s="18">
        <v>2968025403.9699998</v>
      </c>
    </row>
    <row r="41" spans="1:8" x14ac:dyDescent="0.2">
      <c r="A41" s="19">
        <v>202210</v>
      </c>
      <c r="B41" s="18">
        <v>1732204602.72</v>
      </c>
      <c r="C41" s="54">
        <v>130360563.45999999</v>
      </c>
      <c r="D41" s="18">
        <v>702530381.22000003</v>
      </c>
      <c r="E41" s="18">
        <v>155591677.06</v>
      </c>
      <c r="F41" s="18">
        <v>1795345.13</v>
      </c>
      <c r="G41" s="54">
        <v>2463638781.4400001</v>
      </c>
      <c r="H41" s="54">
        <v>5186121351.0300007</v>
      </c>
    </row>
    <row r="42" spans="1:8" x14ac:dyDescent="0.2">
      <c r="A42" s="19">
        <v>202211</v>
      </c>
      <c r="B42" s="18">
        <v>1804252280.8</v>
      </c>
      <c r="C42" s="18">
        <v>26885455.34</v>
      </c>
      <c r="D42" s="18">
        <v>1118109670.9400001</v>
      </c>
      <c r="E42" s="18">
        <v>212786990.44999999</v>
      </c>
      <c r="F42" s="18">
        <v>1508991.38</v>
      </c>
      <c r="G42" s="18">
        <v>14762344.68</v>
      </c>
      <c r="H42" s="18">
        <v>3178305733.5899997</v>
      </c>
    </row>
    <row r="43" spans="1:8" x14ac:dyDescent="0.2">
      <c r="A43" s="19">
        <v>202212</v>
      </c>
      <c r="B43" s="54">
        <v>2441202547.4299998</v>
      </c>
      <c r="C43" s="18">
        <v>27641517.949999999</v>
      </c>
      <c r="D43" s="18">
        <v>1309133264.55</v>
      </c>
      <c r="E43" s="18">
        <v>322678000.18000001</v>
      </c>
      <c r="F43" s="18">
        <v>2254494.12</v>
      </c>
      <c r="G43" s="18">
        <v>16916531.400000099</v>
      </c>
      <c r="H43" s="18">
        <v>4119826355.6299992</v>
      </c>
    </row>
    <row r="44" spans="1:8" x14ac:dyDescent="0.2">
      <c r="A44" s="20">
        <v>2023</v>
      </c>
      <c r="B44" s="18">
        <v>23037710916.459999</v>
      </c>
      <c r="C44" s="18">
        <v>588232636.4799999</v>
      </c>
      <c r="D44" s="18">
        <v>11586841056.299999</v>
      </c>
      <c r="E44" s="18">
        <v>2533345514.6699996</v>
      </c>
      <c r="F44" s="18">
        <v>29804846.119999997</v>
      </c>
      <c r="G44" s="18">
        <v>310245631.68000001</v>
      </c>
      <c r="H44" s="18">
        <v>38086180601.709999</v>
      </c>
    </row>
    <row r="45" spans="1:8" x14ac:dyDescent="0.2">
      <c r="A45" s="19">
        <v>202301</v>
      </c>
      <c r="B45" s="18">
        <v>1790523350.2</v>
      </c>
      <c r="C45" s="18">
        <v>28288371.739999998</v>
      </c>
      <c r="D45" s="18">
        <v>995475281.49000001</v>
      </c>
      <c r="E45" s="18">
        <v>7000317.8499999996</v>
      </c>
      <c r="F45" s="18">
        <v>1528402.16</v>
      </c>
      <c r="G45" s="18">
        <v>15194734.58</v>
      </c>
      <c r="H45" s="18">
        <v>2838010458.02</v>
      </c>
    </row>
    <row r="46" spans="1:8" x14ac:dyDescent="0.2">
      <c r="A46" s="19">
        <v>202302</v>
      </c>
      <c r="B46" s="18">
        <v>1731147450.1800001</v>
      </c>
      <c r="C46" s="18">
        <v>35634428.850000001</v>
      </c>
      <c r="D46" s="18">
        <v>865175100.78999996</v>
      </c>
      <c r="E46" s="18">
        <v>43484169.369999997</v>
      </c>
      <c r="F46" s="18">
        <v>1649339.16</v>
      </c>
      <c r="G46" s="18">
        <v>24184023.5</v>
      </c>
      <c r="H46" s="18">
        <v>2701274511.8499994</v>
      </c>
    </row>
    <row r="47" spans="1:8" x14ac:dyDescent="0.2">
      <c r="A47" s="19">
        <v>202303</v>
      </c>
      <c r="B47" s="18">
        <v>1758202549.05</v>
      </c>
      <c r="C47" s="18">
        <v>30591884.41</v>
      </c>
      <c r="D47" s="54">
        <v>1191731375.8099999</v>
      </c>
      <c r="E47" s="18">
        <v>65092275.479999997</v>
      </c>
      <c r="F47" s="18">
        <v>1547447.1</v>
      </c>
      <c r="G47" s="18">
        <v>29089626.899999999</v>
      </c>
      <c r="H47" s="18">
        <v>3076255158.75</v>
      </c>
    </row>
    <row r="48" spans="1:8" x14ac:dyDescent="0.2">
      <c r="A48" s="19">
        <v>202304</v>
      </c>
      <c r="B48" s="18">
        <v>1830663107.77</v>
      </c>
      <c r="C48" s="18">
        <v>34620935.579999998</v>
      </c>
      <c r="D48" s="18">
        <v>984497801.52999997</v>
      </c>
      <c r="E48" s="18">
        <v>106629618.75</v>
      </c>
      <c r="F48" s="18">
        <v>1558211.04</v>
      </c>
      <c r="G48" s="18">
        <v>29228335.440000001</v>
      </c>
      <c r="H48" s="18">
        <v>2987198010.1100001</v>
      </c>
    </row>
    <row r="49" spans="1:8" x14ac:dyDescent="0.2">
      <c r="A49" s="19">
        <v>202305</v>
      </c>
      <c r="B49" s="18">
        <v>1840255468.98</v>
      </c>
      <c r="C49" s="18">
        <v>34918062</v>
      </c>
      <c r="D49" s="54">
        <v>1091702496.04</v>
      </c>
      <c r="E49" s="18">
        <v>137672823.37</v>
      </c>
      <c r="F49" s="18">
        <v>1566674.98</v>
      </c>
      <c r="G49" s="18">
        <v>27120994.199999999</v>
      </c>
      <c r="H49" s="18">
        <v>3133236519.5699997</v>
      </c>
    </row>
    <row r="50" spans="1:8" x14ac:dyDescent="0.2">
      <c r="A50" s="19">
        <v>202306</v>
      </c>
      <c r="B50" s="18">
        <v>2011492922.75</v>
      </c>
      <c r="C50" s="54">
        <v>114426698.17</v>
      </c>
      <c r="D50" s="18">
        <v>906378627.77999997</v>
      </c>
      <c r="E50" s="18">
        <v>118103016.68000001</v>
      </c>
      <c r="F50" s="18">
        <v>1576978.9</v>
      </c>
      <c r="G50" s="18">
        <v>25041518.640000001</v>
      </c>
      <c r="H50" s="18">
        <v>3177019762.9199996</v>
      </c>
    </row>
    <row r="51" spans="1:8" x14ac:dyDescent="0.2">
      <c r="A51" s="19">
        <v>202307</v>
      </c>
      <c r="B51" s="18">
        <v>1871404771.1500001</v>
      </c>
      <c r="C51" s="18">
        <v>38283528.600000001</v>
      </c>
      <c r="D51" s="18">
        <v>875082876.92999995</v>
      </c>
      <c r="E51" s="18">
        <v>127298839.42</v>
      </c>
      <c r="F51" s="18">
        <v>1586822.82</v>
      </c>
      <c r="G51" s="18">
        <v>25623797.460000001</v>
      </c>
      <c r="H51" s="18">
        <v>2939280636.3800001</v>
      </c>
    </row>
    <row r="52" spans="1:8" x14ac:dyDescent="0.2">
      <c r="A52" s="19">
        <v>202308</v>
      </c>
      <c r="B52" s="18">
        <v>1945280334.7</v>
      </c>
      <c r="C52" s="18">
        <v>46118440.149999999</v>
      </c>
      <c r="D52" s="18">
        <v>531777709.16000003</v>
      </c>
      <c r="E52" s="18">
        <v>590846640.34000003</v>
      </c>
      <c r="F52" s="18">
        <v>1719165.58</v>
      </c>
      <c r="G52" s="18">
        <v>34416398.200000003</v>
      </c>
      <c r="H52" s="18">
        <v>3150158688.1300001</v>
      </c>
    </row>
    <row r="53" spans="1:8" x14ac:dyDescent="0.2">
      <c r="A53" s="19">
        <v>202309</v>
      </c>
      <c r="B53" s="18">
        <v>1738438886.78</v>
      </c>
      <c r="C53" s="18">
        <v>38939463.450000003</v>
      </c>
      <c r="D53" s="54">
        <v>1087864528</v>
      </c>
      <c r="E53" s="18">
        <v>312480861.64999998</v>
      </c>
      <c r="F53" s="18">
        <v>1826654.69</v>
      </c>
      <c r="G53" s="18">
        <v>26236439.699999999</v>
      </c>
      <c r="H53" s="18">
        <v>3205786834.27</v>
      </c>
    </row>
    <row r="54" spans="1:8" x14ac:dyDescent="0.2">
      <c r="A54" s="19">
        <v>202310</v>
      </c>
      <c r="B54" s="18">
        <v>1871981317.8199999</v>
      </c>
      <c r="C54" s="18">
        <v>40832254.969999999</v>
      </c>
      <c r="D54" s="18">
        <v>906633434.58000004</v>
      </c>
      <c r="E54" s="18">
        <v>256568775.81</v>
      </c>
      <c r="F54" s="54">
        <v>5186078.6399999997</v>
      </c>
      <c r="G54" s="18">
        <v>28476034</v>
      </c>
      <c r="H54" s="18">
        <v>3109677895.8199997</v>
      </c>
    </row>
    <row r="55" spans="1:8" x14ac:dyDescent="0.2">
      <c r="A55" s="19">
        <v>202311</v>
      </c>
      <c r="B55" s="18">
        <v>1934405079.8</v>
      </c>
      <c r="C55" s="18">
        <v>39875074.57</v>
      </c>
      <c r="D55" s="18">
        <v>822506095.22000003</v>
      </c>
      <c r="E55" s="18">
        <v>266373397.13999999</v>
      </c>
      <c r="F55" s="18">
        <v>1625328.56</v>
      </c>
      <c r="G55" s="18">
        <v>26893703.539999999</v>
      </c>
      <c r="H55" s="18">
        <v>3091678678.8299999</v>
      </c>
    </row>
    <row r="56" spans="1:8" x14ac:dyDescent="0.2">
      <c r="A56" s="19">
        <v>202312</v>
      </c>
      <c r="B56" s="18">
        <v>2713915677.2800002</v>
      </c>
      <c r="C56" s="18">
        <v>105703493.98999999</v>
      </c>
      <c r="D56" s="54">
        <v>1328015728.97</v>
      </c>
      <c r="E56" s="18">
        <v>501794778.81</v>
      </c>
      <c r="F56" s="54">
        <v>8433742.4900000002</v>
      </c>
      <c r="G56" s="18">
        <v>18740025.52</v>
      </c>
      <c r="H56" s="18">
        <v>4676603447.0600004</v>
      </c>
    </row>
    <row r="57" spans="1:8" x14ac:dyDescent="0.2">
      <c r="A57" s="20">
        <v>2024</v>
      </c>
      <c r="B57" s="18">
        <v>11917803004.360001</v>
      </c>
      <c r="C57" s="18">
        <v>372341110.13</v>
      </c>
      <c r="D57" s="18">
        <v>5738439275.5199995</v>
      </c>
      <c r="E57" s="18">
        <v>766990136.32000005</v>
      </c>
      <c r="F57" s="18">
        <v>43327930.589999996</v>
      </c>
      <c r="G57" s="18">
        <v>213032106.71000001</v>
      </c>
      <c r="H57" s="18">
        <v>19051933563.630001</v>
      </c>
    </row>
    <row r="58" spans="1:8" x14ac:dyDescent="0.2">
      <c r="A58" s="19">
        <v>202401</v>
      </c>
      <c r="B58" s="18">
        <v>1905027110.3800001</v>
      </c>
      <c r="C58" s="18">
        <v>40912652.490000002</v>
      </c>
      <c r="D58" s="18">
        <v>730620145.87</v>
      </c>
      <c r="E58" s="18">
        <v>19379809.800000001</v>
      </c>
      <c r="F58" s="18">
        <v>1641930.45</v>
      </c>
      <c r="G58" s="18">
        <v>27386712.899999999</v>
      </c>
      <c r="H58" s="18">
        <v>2724968361.8900003</v>
      </c>
    </row>
    <row r="59" spans="1:8" x14ac:dyDescent="0.2">
      <c r="A59" s="19">
        <v>202402</v>
      </c>
      <c r="B59" s="18">
        <v>1939994671.76</v>
      </c>
      <c r="C59" s="18">
        <v>48344496.119999997</v>
      </c>
      <c r="D59" s="18">
        <v>959504766.98000002</v>
      </c>
      <c r="E59" s="18">
        <v>90771026.060000002</v>
      </c>
      <c r="F59" s="18">
        <v>15198928.710000001</v>
      </c>
      <c r="G59" s="18">
        <v>36272274.310000002</v>
      </c>
      <c r="H59" s="18">
        <v>3090086163.9399996</v>
      </c>
    </row>
    <row r="60" spans="1:8" x14ac:dyDescent="0.2">
      <c r="A60" s="19">
        <v>202403</v>
      </c>
      <c r="B60" s="18">
        <v>1901472945.01</v>
      </c>
      <c r="C60" s="18">
        <v>49095196.990000002</v>
      </c>
      <c r="D60" s="18">
        <v>756358721.67999995</v>
      </c>
      <c r="E60" s="18">
        <v>94087586.689999998</v>
      </c>
      <c r="F60" s="18">
        <v>1658214.34</v>
      </c>
      <c r="G60" s="18">
        <v>36576209.600000001</v>
      </c>
      <c r="H60" s="18">
        <v>2839248874.3099999</v>
      </c>
    </row>
    <row r="61" spans="1:8" x14ac:dyDescent="0.2">
      <c r="A61" s="19">
        <v>202404</v>
      </c>
      <c r="B61" s="18">
        <v>2088707144.4000001</v>
      </c>
      <c r="C61" s="18">
        <v>50822046.030000001</v>
      </c>
      <c r="D61" s="18">
        <v>1287073427.8</v>
      </c>
      <c r="E61" s="18">
        <v>147551590.31</v>
      </c>
      <c r="F61" s="18">
        <v>11595391.109999999</v>
      </c>
      <c r="G61" s="18">
        <v>38423251.960000001</v>
      </c>
      <c r="H61" s="18">
        <v>3624172851.6100001</v>
      </c>
    </row>
    <row r="62" spans="1:8" x14ac:dyDescent="0.2">
      <c r="A62" s="19">
        <v>202405</v>
      </c>
      <c r="B62" s="18">
        <v>1957953479.0599999</v>
      </c>
      <c r="C62" s="18">
        <v>49760358.270000003</v>
      </c>
      <c r="D62" s="18">
        <v>1103245315.03</v>
      </c>
      <c r="E62" s="18">
        <v>163545685.62</v>
      </c>
      <c r="F62" s="18">
        <v>1623126.11</v>
      </c>
      <c r="G62" s="18">
        <v>37118275.75</v>
      </c>
      <c r="H62" s="18">
        <v>3313246239.8399997</v>
      </c>
    </row>
    <row r="63" spans="1:8" x14ac:dyDescent="0.2">
      <c r="A63" s="19">
        <v>202406</v>
      </c>
      <c r="B63" s="18">
        <v>2124647653.75</v>
      </c>
      <c r="C63" s="18">
        <v>133406360.23</v>
      </c>
      <c r="D63" s="18">
        <v>901636898.15999997</v>
      </c>
      <c r="E63" s="18">
        <v>251654437.84</v>
      </c>
      <c r="F63" s="18">
        <v>11610339.869999999</v>
      </c>
      <c r="G63" s="18">
        <v>37255382.189999998</v>
      </c>
      <c r="H63" s="18">
        <v>3460211072.04</v>
      </c>
    </row>
    <row r="64" spans="1:8" x14ac:dyDescent="0.2">
      <c r="A64" s="20" t="s">
        <v>37</v>
      </c>
      <c r="B64" s="18">
        <v>92577615529.860001</v>
      </c>
      <c r="C64" s="18">
        <v>2471834232.7399993</v>
      </c>
      <c r="D64" s="18">
        <v>45755421218.740021</v>
      </c>
      <c r="E64" s="18">
        <v>7961727335.2600021</v>
      </c>
      <c r="F64" s="18">
        <v>276405012.71999997</v>
      </c>
      <c r="G64" s="18">
        <v>4371860383.4399986</v>
      </c>
      <c r="H64" s="18">
        <v>153414863712.76001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5BCC-75DB-48D8-8C24-2B38EC2A4030}">
  <sheetPr filterMode="1"/>
  <dimension ref="A1:Q109"/>
  <sheetViews>
    <sheetView workbookViewId="0">
      <selection activeCell="S117" sqref="S117"/>
    </sheetView>
  </sheetViews>
  <sheetFormatPr defaultRowHeight="12.75" x14ac:dyDescent="0.2"/>
  <cols>
    <col min="2" max="2" width="8.7109375" bestFit="1" customWidth="1"/>
    <col min="3" max="3" width="18.7109375" bestFit="1" customWidth="1"/>
    <col min="4" max="7" width="17.7109375" bestFit="1" customWidth="1"/>
    <col min="8" max="8" width="16.5703125" bestFit="1" customWidth="1"/>
    <col min="9" max="9" width="17.7109375" bestFit="1" customWidth="1"/>
    <col min="10" max="10" width="18.7109375" bestFit="1" customWidth="1"/>
    <col min="11" max="12" width="17.7109375" bestFit="1" customWidth="1"/>
    <col min="13" max="17" width="9.42578125" customWidth="1"/>
  </cols>
  <sheetData>
    <row r="1" spans="1:12" x14ac:dyDescent="0.2">
      <c r="A1" s="29" t="s">
        <v>31</v>
      </c>
      <c r="B1" s="29" t="s">
        <v>50</v>
      </c>
      <c r="C1" s="29" t="s">
        <v>51</v>
      </c>
      <c r="D1" s="29" t="s">
        <v>52</v>
      </c>
      <c r="E1" s="29" t="s">
        <v>53</v>
      </c>
      <c r="F1" s="29" t="s">
        <v>54</v>
      </c>
      <c r="G1" s="29" t="s">
        <v>55</v>
      </c>
      <c r="H1" s="29" t="s">
        <v>56</v>
      </c>
      <c r="I1" s="32" t="s">
        <v>57</v>
      </c>
      <c r="J1" s="32" t="s">
        <v>58</v>
      </c>
      <c r="K1" s="32" t="s">
        <v>59</v>
      </c>
      <c r="L1" s="32" t="s">
        <v>60</v>
      </c>
    </row>
    <row r="2" spans="1:12" hidden="1" x14ac:dyDescent="0.2">
      <c r="A2" t="str">
        <f>LEFT(B2,4)</f>
        <v>2020</v>
      </c>
      <c r="B2" s="19">
        <v>202001</v>
      </c>
      <c r="C2" s="18">
        <v>1513189819.3800001</v>
      </c>
      <c r="D2" s="18">
        <v>3160444.72</v>
      </c>
      <c r="E2" s="18">
        <v>350206856.77999997</v>
      </c>
      <c r="F2" s="18">
        <v>55101.1</v>
      </c>
      <c r="G2" s="18"/>
      <c r="H2" s="18">
        <v>4950621.0199999996</v>
      </c>
    </row>
    <row r="3" spans="1:12" hidden="1" x14ac:dyDescent="0.2">
      <c r="A3" t="str">
        <f t="shared" ref="A3:A66" si="0">LEFT(B3,4)</f>
        <v>2020</v>
      </c>
      <c r="B3" s="19">
        <v>202002</v>
      </c>
      <c r="C3" s="18">
        <v>1515941816.3</v>
      </c>
      <c r="D3" s="18">
        <v>3329909.01</v>
      </c>
      <c r="E3" s="18">
        <v>432864156.27999997</v>
      </c>
      <c r="F3" s="18">
        <v>3324888.55</v>
      </c>
      <c r="G3" s="18">
        <v>90000</v>
      </c>
      <c r="H3" s="18">
        <v>4953094.47</v>
      </c>
    </row>
    <row r="4" spans="1:12" hidden="1" x14ac:dyDescent="0.2">
      <c r="A4" t="str">
        <f t="shared" si="0"/>
        <v>2020</v>
      </c>
      <c r="B4" s="19">
        <v>202003</v>
      </c>
      <c r="C4" s="18">
        <v>1433715516.8</v>
      </c>
      <c r="D4" s="18">
        <v>2909801.6</v>
      </c>
      <c r="E4" s="18">
        <v>710319623.83000004</v>
      </c>
      <c r="F4" s="18">
        <v>12813451.32</v>
      </c>
      <c r="G4" s="18">
        <v>40000</v>
      </c>
      <c r="H4" s="18">
        <v>4959326.21</v>
      </c>
    </row>
    <row r="5" spans="1:12" hidden="1" x14ac:dyDescent="0.2">
      <c r="A5" t="str">
        <f t="shared" si="0"/>
        <v>2020</v>
      </c>
      <c r="B5" s="19">
        <v>202004</v>
      </c>
      <c r="C5" s="18">
        <v>1441269098.5599999</v>
      </c>
      <c r="D5" s="18">
        <v>12597231.029999999</v>
      </c>
      <c r="E5" s="18">
        <v>541621097.20000005</v>
      </c>
      <c r="F5" s="18">
        <v>7228410.4800000004</v>
      </c>
      <c r="G5" s="18">
        <v>850000</v>
      </c>
      <c r="H5" s="18">
        <v>6757359.6100000003</v>
      </c>
    </row>
    <row r="6" spans="1:12" hidden="1" x14ac:dyDescent="0.2">
      <c r="A6" t="str">
        <f t="shared" si="0"/>
        <v>2020</v>
      </c>
      <c r="B6" s="19">
        <v>202005</v>
      </c>
      <c r="C6" s="18">
        <v>1453359935.5699999</v>
      </c>
      <c r="D6" s="18">
        <v>2494111.79</v>
      </c>
      <c r="E6" s="18">
        <v>692508987.47000003</v>
      </c>
      <c r="F6" s="18">
        <v>28602897.489999998</v>
      </c>
      <c r="G6" s="18"/>
      <c r="H6" s="18">
        <v>4791147.34</v>
      </c>
    </row>
    <row r="7" spans="1:12" hidden="1" x14ac:dyDescent="0.2">
      <c r="A7" t="str">
        <f t="shared" si="0"/>
        <v>2020</v>
      </c>
      <c r="B7" s="19">
        <v>202006</v>
      </c>
      <c r="C7" s="18">
        <v>1488226277.8399999</v>
      </c>
      <c r="D7" s="18">
        <v>2775715.41</v>
      </c>
      <c r="E7" s="18">
        <v>492272937.76999998</v>
      </c>
      <c r="F7" s="18">
        <v>47563757.259999998</v>
      </c>
      <c r="G7" s="18">
        <v>36000</v>
      </c>
      <c r="H7" s="18">
        <v>4787378.45</v>
      </c>
    </row>
    <row r="8" spans="1:12" hidden="1" x14ac:dyDescent="0.2">
      <c r="A8" t="str">
        <f t="shared" si="0"/>
        <v>2020</v>
      </c>
      <c r="B8" s="19">
        <v>202007</v>
      </c>
      <c r="C8" s="18">
        <v>1479055716.79</v>
      </c>
      <c r="D8" s="18">
        <v>511558.66</v>
      </c>
      <c r="E8" s="18">
        <v>632837966.98000002</v>
      </c>
      <c r="F8" s="18">
        <v>54723525.009999998</v>
      </c>
      <c r="G8" s="18"/>
      <c r="H8" s="18">
        <v>577511.97</v>
      </c>
    </row>
    <row r="9" spans="1:12" hidden="1" x14ac:dyDescent="0.2">
      <c r="A9" t="str">
        <f t="shared" si="0"/>
        <v>2020</v>
      </c>
      <c r="B9" s="19">
        <v>202008</v>
      </c>
      <c r="C9" s="18">
        <v>1467425771.6500001</v>
      </c>
      <c r="D9" s="18">
        <v>513243.89</v>
      </c>
      <c r="E9" s="18">
        <v>599986195.61000001</v>
      </c>
      <c r="F9" s="18">
        <v>64522595.880000003</v>
      </c>
      <c r="G9" s="18">
        <v>1100000</v>
      </c>
      <c r="H9" s="18">
        <v>361834.79</v>
      </c>
    </row>
    <row r="10" spans="1:12" hidden="1" x14ac:dyDescent="0.2">
      <c r="A10" t="str">
        <f t="shared" si="0"/>
        <v>2020</v>
      </c>
      <c r="B10" s="19">
        <v>202009</v>
      </c>
      <c r="C10" s="18">
        <v>1459135951.74</v>
      </c>
      <c r="D10" s="18">
        <v>515653.55</v>
      </c>
      <c r="E10" s="18">
        <v>599661856.71000004</v>
      </c>
      <c r="F10" s="18">
        <v>91868499.870000005</v>
      </c>
      <c r="G10" s="18">
        <v>50000</v>
      </c>
      <c r="H10" s="18">
        <v>358972.05</v>
      </c>
    </row>
    <row r="11" spans="1:12" hidden="1" x14ac:dyDescent="0.2">
      <c r="A11" t="str">
        <f t="shared" si="0"/>
        <v>2020</v>
      </c>
      <c r="B11" s="19">
        <v>202010</v>
      </c>
      <c r="C11" s="18">
        <v>1468511406.6900001</v>
      </c>
      <c r="D11" s="18">
        <v>10654361.4</v>
      </c>
      <c r="E11" s="18">
        <v>674864110.46000004</v>
      </c>
      <c r="F11" s="18">
        <v>50865748.119999997</v>
      </c>
      <c r="G11" s="18"/>
      <c r="H11" s="18">
        <v>14705750.619999999</v>
      </c>
    </row>
    <row r="12" spans="1:12" hidden="1" x14ac:dyDescent="0.2">
      <c r="A12" t="str">
        <f t="shared" si="0"/>
        <v>2020</v>
      </c>
      <c r="B12" s="19">
        <v>202011</v>
      </c>
      <c r="C12" s="18">
        <v>1521857957.71</v>
      </c>
      <c r="D12" s="18">
        <v>523510.73</v>
      </c>
      <c r="E12" s="18">
        <v>833119233.38</v>
      </c>
      <c r="F12" s="18">
        <v>223214577.28999999</v>
      </c>
      <c r="G12" s="18">
        <v>669000</v>
      </c>
      <c r="H12" s="18">
        <v>780877.89</v>
      </c>
    </row>
    <row r="13" spans="1:12" hidden="1" x14ac:dyDescent="0.2">
      <c r="A13" t="str">
        <f t="shared" si="0"/>
        <v>2020</v>
      </c>
      <c r="B13" s="19">
        <v>202012</v>
      </c>
      <c r="C13" s="18">
        <v>1582831272.98</v>
      </c>
      <c r="D13" s="18">
        <v>1041123989.1</v>
      </c>
      <c r="E13" s="18">
        <v>1004595869.09</v>
      </c>
      <c r="F13" s="18">
        <v>76034331.909999996</v>
      </c>
      <c r="G13" s="18">
        <v>4541708.08</v>
      </c>
      <c r="H13" s="18">
        <v>1127500590.49</v>
      </c>
    </row>
    <row r="14" spans="1:12" hidden="1" x14ac:dyDescent="0.2">
      <c r="A14" t="str">
        <f t="shared" si="0"/>
        <v>2021</v>
      </c>
      <c r="B14" s="19">
        <v>202101</v>
      </c>
      <c r="C14" s="18">
        <v>1501316781.9200001</v>
      </c>
      <c r="D14" s="18">
        <v>2028188.51</v>
      </c>
      <c r="E14" s="18">
        <v>426311926.97000003</v>
      </c>
      <c r="F14" s="18">
        <v>691801.43</v>
      </c>
      <c r="G14" s="18">
        <v>95959.46</v>
      </c>
      <c r="H14" s="18">
        <v>4473198.43</v>
      </c>
    </row>
    <row r="15" spans="1:12" hidden="1" x14ac:dyDescent="0.2">
      <c r="A15" t="str">
        <f t="shared" si="0"/>
        <v>2021</v>
      </c>
      <c r="B15" s="19">
        <v>202102</v>
      </c>
      <c r="C15" s="18">
        <v>1527492464.23</v>
      </c>
      <c r="D15" s="18">
        <v>36409246.549999997</v>
      </c>
      <c r="E15" s="18">
        <v>951972286.13</v>
      </c>
      <c r="F15" s="18">
        <v>20847341.609999999</v>
      </c>
      <c r="G15" s="18">
        <v>95959.46</v>
      </c>
      <c r="H15" s="18">
        <v>103133778.81999999</v>
      </c>
    </row>
    <row r="16" spans="1:12" hidden="1" x14ac:dyDescent="0.2">
      <c r="A16" t="str">
        <f t="shared" si="0"/>
        <v>2021</v>
      </c>
      <c r="B16" s="19">
        <v>202103</v>
      </c>
      <c r="C16" s="18">
        <v>1510937753.3800001</v>
      </c>
      <c r="D16" s="18">
        <v>2391292.83</v>
      </c>
      <c r="E16" s="18">
        <v>646510447.24000001</v>
      </c>
      <c r="F16" s="18">
        <v>38199423.560000002</v>
      </c>
      <c r="G16" s="18">
        <v>537913.81999999995</v>
      </c>
      <c r="H16" s="18">
        <v>4632153.82</v>
      </c>
    </row>
    <row r="17" spans="1:8" hidden="1" x14ac:dyDescent="0.2">
      <c r="A17" t="str">
        <f t="shared" si="0"/>
        <v>2021</v>
      </c>
      <c r="B17" s="19">
        <v>202104</v>
      </c>
      <c r="C17" s="18">
        <v>1488097866.1700001</v>
      </c>
      <c r="D17" s="18">
        <v>-31501343.690000001</v>
      </c>
      <c r="E17" s="18">
        <v>697472171.63999999</v>
      </c>
      <c r="F17" s="18">
        <v>48308983.789999999</v>
      </c>
      <c r="G17" s="18">
        <v>1621668.43</v>
      </c>
      <c r="H17" s="18">
        <v>-91948143.569999993</v>
      </c>
    </row>
    <row r="18" spans="1:8" hidden="1" x14ac:dyDescent="0.2">
      <c r="A18" t="str">
        <f t="shared" si="0"/>
        <v>2021</v>
      </c>
      <c r="B18" s="19">
        <v>202105</v>
      </c>
      <c r="C18" s="18">
        <v>1506920560.47</v>
      </c>
      <c r="D18" s="18">
        <v>2609161.9500000002</v>
      </c>
      <c r="E18" s="18">
        <v>698902992.45000005</v>
      </c>
      <c r="F18" s="18">
        <v>48736558.960000001</v>
      </c>
      <c r="G18" s="18">
        <v>-1424749.51</v>
      </c>
      <c r="H18" s="18">
        <v>4634443.54</v>
      </c>
    </row>
    <row r="19" spans="1:8" hidden="1" x14ac:dyDescent="0.2">
      <c r="A19" t="str">
        <f t="shared" si="0"/>
        <v>2021</v>
      </c>
      <c r="B19" s="19">
        <v>202106</v>
      </c>
      <c r="C19" s="18">
        <v>1569721620.8299999</v>
      </c>
      <c r="D19" s="18">
        <v>2870599.46</v>
      </c>
      <c r="E19" s="18">
        <v>654859043.49000001</v>
      </c>
      <c r="F19" s="18">
        <v>77673300.730000004</v>
      </c>
      <c r="G19" s="18">
        <v>1325061.6599999999</v>
      </c>
      <c r="H19" s="18">
        <v>4635677.58</v>
      </c>
    </row>
    <row r="20" spans="1:8" hidden="1" x14ac:dyDescent="0.2">
      <c r="A20" t="str">
        <f t="shared" si="0"/>
        <v>2021</v>
      </c>
      <c r="B20" s="19">
        <v>202107</v>
      </c>
      <c r="C20" s="18">
        <v>1539382256.0999999</v>
      </c>
      <c r="D20" s="18">
        <v>2888650.87</v>
      </c>
      <c r="E20" s="18">
        <v>687437688.75</v>
      </c>
      <c r="F20" s="18">
        <v>254057183.80000001</v>
      </c>
      <c r="G20" s="18">
        <v>10869098.01</v>
      </c>
      <c r="H20" s="18">
        <v>4636966.82</v>
      </c>
    </row>
    <row r="21" spans="1:8" hidden="1" x14ac:dyDescent="0.2">
      <c r="A21" t="str">
        <f t="shared" si="0"/>
        <v>2021</v>
      </c>
      <c r="B21" s="19">
        <v>202108</v>
      </c>
      <c r="C21" s="18">
        <v>1512076672.6099999</v>
      </c>
      <c r="D21" s="18">
        <v>2961585.61</v>
      </c>
      <c r="E21" s="18">
        <v>751446565</v>
      </c>
      <c r="F21" s="18">
        <v>319712926.89999998</v>
      </c>
      <c r="G21" s="18">
        <v>1535134.3</v>
      </c>
      <c r="H21" s="18">
        <v>4638324.01</v>
      </c>
    </row>
    <row r="22" spans="1:8" hidden="1" x14ac:dyDescent="0.2">
      <c r="A22" t="str">
        <f t="shared" si="0"/>
        <v>2021</v>
      </c>
      <c r="B22" s="19">
        <v>202109</v>
      </c>
      <c r="C22" s="18">
        <v>1531295874.55</v>
      </c>
      <c r="D22" s="18">
        <v>3422667.86</v>
      </c>
      <c r="E22" s="18">
        <v>797860487.16999996</v>
      </c>
      <c r="F22" s="18">
        <v>210196720.59999999</v>
      </c>
      <c r="G22" s="18">
        <v>1538834.64</v>
      </c>
      <c r="H22" s="18">
        <v>4639774.5599999996</v>
      </c>
    </row>
    <row r="23" spans="1:8" hidden="1" x14ac:dyDescent="0.2">
      <c r="A23" t="str">
        <f t="shared" si="0"/>
        <v>2021</v>
      </c>
      <c r="B23" s="19">
        <v>202110</v>
      </c>
      <c r="C23" s="18">
        <v>1587921032.96</v>
      </c>
      <c r="D23" s="18">
        <v>27996669.32</v>
      </c>
      <c r="E23" s="18">
        <v>908893835.30999994</v>
      </c>
      <c r="F23" s="18">
        <v>340729280.48000002</v>
      </c>
      <c r="G23" s="18">
        <v>1592621.02</v>
      </c>
      <c r="H23" s="18">
        <v>17204127.18</v>
      </c>
    </row>
    <row r="24" spans="1:8" hidden="1" x14ac:dyDescent="0.2">
      <c r="A24" t="str">
        <f t="shared" si="0"/>
        <v>2021</v>
      </c>
      <c r="B24" s="19">
        <v>202111</v>
      </c>
      <c r="C24" s="18">
        <v>1621339654.8900001</v>
      </c>
      <c r="D24" s="18">
        <v>3705652.22</v>
      </c>
      <c r="E24" s="18">
        <v>1038764498.95</v>
      </c>
      <c r="F24" s="18">
        <v>195116852.91</v>
      </c>
      <c r="G24" s="18">
        <v>1596837.68</v>
      </c>
      <c r="H24" s="18">
        <v>4638654.34</v>
      </c>
    </row>
    <row r="25" spans="1:8" hidden="1" x14ac:dyDescent="0.2">
      <c r="A25" t="str">
        <f t="shared" si="0"/>
        <v>2021</v>
      </c>
      <c r="B25" s="19">
        <v>202112</v>
      </c>
      <c r="C25" s="18">
        <v>1867761463.8199999</v>
      </c>
      <c r="D25" s="18">
        <v>16234530.640000001</v>
      </c>
      <c r="E25" s="18">
        <v>1046992460.37</v>
      </c>
      <c r="F25" s="18">
        <v>770440989.95000005</v>
      </c>
      <c r="G25" s="18">
        <v>151195674.75</v>
      </c>
      <c r="H25" s="18">
        <v>9928551.2400000002</v>
      </c>
    </row>
    <row r="26" spans="1:8" hidden="1" x14ac:dyDescent="0.2">
      <c r="A26" t="str">
        <f t="shared" si="0"/>
        <v>2022</v>
      </c>
      <c r="B26" s="19">
        <v>202201</v>
      </c>
      <c r="C26" s="18">
        <v>1552166876.99</v>
      </c>
      <c r="D26" s="18">
        <v>4554067.96</v>
      </c>
      <c r="E26" s="18">
        <v>842250762.45000005</v>
      </c>
      <c r="F26" s="18">
        <v>6675396.96</v>
      </c>
      <c r="G26" s="18">
        <v>1558541.04</v>
      </c>
      <c r="H26" s="18">
        <v>4644523.96</v>
      </c>
    </row>
    <row r="27" spans="1:8" hidden="1" x14ac:dyDescent="0.2">
      <c r="A27" t="str">
        <f t="shared" si="0"/>
        <v>2022</v>
      </c>
      <c r="B27" s="19">
        <v>202202</v>
      </c>
      <c r="C27" s="18">
        <v>1525999582.5599999</v>
      </c>
      <c r="D27" s="18">
        <v>4854723.59</v>
      </c>
      <c r="E27" s="18">
        <v>690509698.37</v>
      </c>
      <c r="F27" s="18">
        <v>47873581.57</v>
      </c>
      <c r="G27" s="18">
        <v>1564822.98</v>
      </c>
      <c r="H27" s="18">
        <v>4646484.7</v>
      </c>
    </row>
    <row r="28" spans="1:8" hidden="1" x14ac:dyDescent="0.2">
      <c r="A28" t="str">
        <f t="shared" si="0"/>
        <v>2022</v>
      </c>
      <c r="B28" s="19">
        <v>202203</v>
      </c>
      <c r="C28" s="18">
        <v>1676408065.73</v>
      </c>
      <c r="D28" s="18">
        <v>38110535.07</v>
      </c>
      <c r="E28" s="18">
        <v>838736346.63</v>
      </c>
      <c r="F28" s="18">
        <v>59933886.460000001</v>
      </c>
      <c r="G28" s="18">
        <v>1571363.1</v>
      </c>
      <c r="H28" s="18">
        <v>20104459.829999998</v>
      </c>
    </row>
    <row r="29" spans="1:8" hidden="1" x14ac:dyDescent="0.2">
      <c r="A29" t="str">
        <f t="shared" si="0"/>
        <v>2022</v>
      </c>
      <c r="B29" s="19">
        <v>202204</v>
      </c>
      <c r="C29" s="18">
        <v>1669155536.8</v>
      </c>
      <c r="D29" s="18">
        <v>4962222.0599999996</v>
      </c>
      <c r="E29" s="18">
        <v>965076802.73000002</v>
      </c>
      <c r="F29" s="18">
        <v>67851088.519999996</v>
      </c>
      <c r="G29" s="18">
        <v>2993969.51</v>
      </c>
      <c r="H29" s="18">
        <v>6374830.0800000001</v>
      </c>
    </row>
    <row r="30" spans="1:8" hidden="1" x14ac:dyDescent="0.2">
      <c r="A30" t="str">
        <f t="shared" si="0"/>
        <v>2022</v>
      </c>
      <c r="B30" s="19">
        <v>202205</v>
      </c>
      <c r="C30" s="18">
        <v>1680933671.52</v>
      </c>
      <c r="D30" s="18">
        <v>22819603.84</v>
      </c>
      <c r="E30" s="18">
        <v>914069727.74000001</v>
      </c>
      <c r="F30" s="18">
        <v>110796674.29000001</v>
      </c>
      <c r="G30" s="18">
        <v>5948663.7599999998</v>
      </c>
      <c r="H30" s="18">
        <v>12738091.210000001</v>
      </c>
    </row>
    <row r="31" spans="1:8" hidden="1" x14ac:dyDescent="0.2">
      <c r="A31" t="str">
        <f t="shared" si="0"/>
        <v>2022</v>
      </c>
      <c r="B31" s="19">
        <v>202206</v>
      </c>
      <c r="C31" s="18">
        <v>1767598435.98</v>
      </c>
      <c r="D31" s="18">
        <v>23391704.739999998</v>
      </c>
      <c r="E31" s="18">
        <v>1131730361.9400001</v>
      </c>
      <c r="F31" s="18">
        <v>255510232.80000001</v>
      </c>
      <c r="G31" s="18">
        <v>1453388.58</v>
      </c>
      <c r="H31" s="18">
        <v>12970984.939999999</v>
      </c>
    </row>
    <row r="32" spans="1:8" hidden="1" x14ac:dyDescent="0.2">
      <c r="A32" t="str">
        <f t="shared" si="0"/>
        <v>2022</v>
      </c>
      <c r="B32" s="19">
        <v>202207</v>
      </c>
      <c r="C32" s="18">
        <v>1717297295.1400001</v>
      </c>
      <c r="D32" s="18">
        <v>23941669.850000001</v>
      </c>
      <c r="E32" s="18">
        <v>813484680.90999997</v>
      </c>
      <c r="F32" s="18">
        <v>95105958.609999999</v>
      </c>
      <c r="G32" s="18">
        <v>3561819.62</v>
      </c>
      <c r="H32" s="18">
        <v>13262902.51</v>
      </c>
    </row>
    <row r="33" spans="1:8" hidden="1" x14ac:dyDescent="0.2">
      <c r="A33" t="str">
        <f t="shared" si="0"/>
        <v>2022</v>
      </c>
      <c r="B33" s="19">
        <v>202208</v>
      </c>
      <c r="C33" s="18">
        <v>1739018918.9100001</v>
      </c>
      <c r="D33" s="18">
        <v>25158161.670000002</v>
      </c>
      <c r="E33" s="18">
        <v>1201495776.0599999</v>
      </c>
      <c r="F33" s="18">
        <v>170060770.41</v>
      </c>
      <c r="G33" s="18">
        <v>1584719.81</v>
      </c>
      <c r="H33" s="18">
        <v>13546204.24</v>
      </c>
    </row>
    <row r="34" spans="1:8" hidden="1" x14ac:dyDescent="0.2">
      <c r="A34" t="str">
        <f t="shared" si="0"/>
        <v>2022</v>
      </c>
      <c r="B34" s="19">
        <v>202209</v>
      </c>
      <c r="C34" s="18">
        <v>1727079250.52</v>
      </c>
      <c r="D34" s="18">
        <v>25453827.579999998</v>
      </c>
      <c r="E34" s="18">
        <v>1030730118.35</v>
      </c>
      <c r="F34" s="18">
        <v>170998277.96000001</v>
      </c>
      <c r="G34" s="18">
        <v>-480604.82</v>
      </c>
      <c r="H34" s="18">
        <v>14244534.380000001</v>
      </c>
    </row>
    <row r="35" spans="1:8" hidden="1" x14ac:dyDescent="0.2">
      <c r="A35" t="str">
        <f t="shared" si="0"/>
        <v>2022</v>
      </c>
      <c r="B35" s="19">
        <v>202210</v>
      </c>
      <c r="C35" s="18">
        <v>1732204602.72</v>
      </c>
      <c r="D35" s="18">
        <v>130360563.45999999</v>
      </c>
      <c r="E35" s="18">
        <v>702530381.22000003</v>
      </c>
      <c r="F35" s="18">
        <v>155591677.06</v>
      </c>
      <c r="G35" s="18">
        <v>1795345.13</v>
      </c>
      <c r="H35" s="18">
        <v>2463638781.4400001</v>
      </c>
    </row>
    <row r="36" spans="1:8" hidden="1" x14ac:dyDescent="0.2">
      <c r="A36" t="str">
        <f t="shared" si="0"/>
        <v>2022</v>
      </c>
      <c r="B36" s="19">
        <v>202211</v>
      </c>
      <c r="C36" s="18">
        <v>1804252280.8</v>
      </c>
      <c r="D36" s="18">
        <v>26885455.34</v>
      </c>
      <c r="E36" s="18">
        <v>1118109670.9400001</v>
      </c>
      <c r="F36" s="18">
        <v>212786990.44999999</v>
      </c>
      <c r="G36" s="18">
        <v>1508991.38</v>
      </c>
      <c r="H36" s="18">
        <v>14762344.68</v>
      </c>
    </row>
    <row r="37" spans="1:8" hidden="1" x14ac:dyDescent="0.2">
      <c r="A37" t="str">
        <f t="shared" si="0"/>
        <v>2022</v>
      </c>
      <c r="B37" s="19">
        <v>202212</v>
      </c>
      <c r="C37" s="18">
        <v>2441202547.4299998</v>
      </c>
      <c r="D37" s="18">
        <v>27641517.949999999</v>
      </c>
      <c r="E37" s="18">
        <v>1309133264.55</v>
      </c>
      <c r="F37" s="18">
        <v>322678000.18000001</v>
      </c>
      <c r="G37" s="18">
        <v>2254494.12</v>
      </c>
      <c r="H37" s="18">
        <v>16916531.400000099</v>
      </c>
    </row>
    <row r="38" spans="1:8" hidden="1" x14ac:dyDescent="0.2">
      <c r="A38" t="str">
        <f t="shared" si="0"/>
        <v>2023</v>
      </c>
      <c r="B38" s="19">
        <v>202301</v>
      </c>
      <c r="C38" s="18">
        <v>1790523350.2</v>
      </c>
      <c r="D38" s="18">
        <v>28288371.739999998</v>
      </c>
      <c r="E38" s="18">
        <v>995475281.49000001</v>
      </c>
      <c r="F38" s="18">
        <v>7000317.8499999996</v>
      </c>
      <c r="G38" s="18">
        <v>1528402.16</v>
      </c>
      <c r="H38" s="18">
        <v>15194734.58</v>
      </c>
    </row>
    <row r="39" spans="1:8" hidden="1" x14ac:dyDescent="0.2">
      <c r="A39" t="str">
        <f t="shared" si="0"/>
        <v>2023</v>
      </c>
      <c r="B39" s="19">
        <v>202302</v>
      </c>
      <c r="C39" s="18">
        <v>1731147450.1800001</v>
      </c>
      <c r="D39" s="18">
        <v>35634428.850000001</v>
      </c>
      <c r="E39" s="18">
        <v>865175100.78999996</v>
      </c>
      <c r="F39" s="18">
        <v>43484169.369999997</v>
      </c>
      <c r="G39" s="18">
        <v>1649339.16</v>
      </c>
      <c r="H39" s="18">
        <v>24184023.5</v>
      </c>
    </row>
    <row r="40" spans="1:8" hidden="1" x14ac:dyDescent="0.2">
      <c r="A40" t="str">
        <f t="shared" si="0"/>
        <v>2023</v>
      </c>
      <c r="B40" s="19">
        <v>202303</v>
      </c>
      <c r="C40" s="18">
        <v>1758202549.05</v>
      </c>
      <c r="D40" s="18">
        <v>30591884.41</v>
      </c>
      <c r="E40" s="18">
        <v>1191731375.8099999</v>
      </c>
      <c r="F40" s="18">
        <v>65092275.479999997</v>
      </c>
      <c r="G40" s="18">
        <v>1547447.1</v>
      </c>
      <c r="H40" s="18">
        <v>29089626.899999999</v>
      </c>
    </row>
    <row r="41" spans="1:8" hidden="1" x14ac:dyDescent="0.2">
      <c r="A41" t="str">
        <f t="shared" si="0"/>
        <v>2023</v>
      </c>
      <c r="B41" s="19">
        <v>202304</v>
      </c>
      <c r="C41" s="18">
        <v>1830663107.77</v>
      </c>
      <c r="D41" s="18">
        <v>34620935.579999998</v>
      </c>
      <c r="E41" s="18">
        <v>984497801.52999997</v>
      </c>
      <c r="F41" s="18">
        <v>106629618.75</v>
      </c>
      <c r="G41" s="18">
        <v>1558211.04</v>
      </c>
      <c r="H41" s="18">
        <v>29228335.440000001</v>
      </c>
    </row>
    <row r="42" spans="1:8" hidden="1" x14ac:dyDescent="0.2">
      <c r="A42" t="str">
        <f t="shared" si="0"/>
        <v>2023</v>
      </c>
      <c r="B42" s="19">
        <v>202305</v>
      </c>
      <c r="C42" s="18">
        <v>1840255468.98</v>
      </c>
      <c r="D42" s="18">
        <v>34918062</v>
      </c>
      <c r="E42" s="18">
        <v>1091702496.04</v>
      </c>
      <c r="F42" s="18">
        <v>137672823.37</v>
      </c>
      <c r="G42" s="18">
        <v>1566674.98</v>
      </c>
      <c r="H42" s="18">
        <v>27120994.199999999</v>
      </c>
    </row>
    <row r="43" spans="1:8" hidden="1" x14ac:dyDescent="0.2">
      <c r="A43" t="str">
        <f t="shared" si="0"/>
        <v>2023</v>
      </c>
      <c r="B43" s="19">
        <v>202306</v>
      </c>
      <c r="C43" s="18">
        <v>2011492922.75</v>
      </c>
      <c r="D43" s="18">
        <v>114426698.17</v>
      </c>
      <c r="E43" s="18">
        <v>906378627.77999997</v>
      </c>
      <c r="F43" s="18">
        <v>118103016.68000001</v>
      </c>
      <c r="G43" s="18">
        <v>1576978.9</v>
      </c>
      <c r="H43" s="18">
        <v>25041518.640000001</v>
      </c>
    </row>
    <row r="44" spans="1:8" hidden="1" x14ac:dyDescent="0.2">
      <c r="A44" t="str">
        <f t="shared" si="0"/>
        <v>2023</v>
      </c>
      <c r="B44" s="19">
        <v>202307</v>
      </c>
      <c r="C44" s="18">
        <v>1871404771.1500001</v>
      </c>
      <c r="D44" s="18">
        <v>38283528.600000001</v>
      </c>
      <c r="E44" s="18">
        <v>875082876.92999995</v>
      </c>
      <c r="F44" s="18">
        <v>127298839.42</v>
      </c>
      <c r="G44" s="18">
        <v>1586822.82</v>
      </c>
      <c r="H44" s="18">
        <v>25623797.460000001</v>
      </c>
    </row>
    <row r="45" spans="1:8" hidden="1" x14ac:dyDescent="0.2">
      <c r="A45" t="str">
        <f t="shared" si="0"/>
        <v>2023</v>
      </c>
      <c r="B45" s="19">
        <v>202308</v>
      </c>
      <c r="C45" s="18">
        <v>1945280334.7</v>
      </c>
      <c r="D45" s="18">
        <v>46118440.149999999</v>
      </c>
      <c r="E45" s="18">
        <v>531777709.16000003</v>
      </c>
      <c r="F45" s="18">
        <v>590846640.34000003</v>
      </c>
      <c r="G45" s="18">
        <v>1719165.58</v>
      </c>
      <c r="H45" s="18">
        <v>34416398.200000003</v>
      </c>
    </row>
    <row r="46" spans="1:8" hidden="1" x14ac:dyDescent="0.2">
      <c r="A46" t="str">
        <f t="shared" si="0"/>
        <v>2023</v>
      </c>
      <c r="B46" s="19">
        <v>202309</v>
      </c>
      <c r="C46" s="18">
        <v>1738438886.78</v>
      </c>
      <c r="D46" s="18">
        <v>38939463.450000003</v>
      </c>
      <c r="E46" s="18">
        <v>1087864528</v>
      </c>
      <c r="F46" s="18">
        <v>312480861.64999998</v>
      </c>
      <c r="G46" s="18">
        <v>1826654.69</v>
      </c>
      <c r="H46" s="18">
        <v>26236439.699999999</v>
      </c>
    </row>
    <row r="47" spans="1:8" hidden="1" x14ac:dyDescent="0.2">
      <c r="A47" t="str">
        <f t="shared" si="0"/>
        <v>2023</v>
      </c>
      <c r="B47" s="19">
        <v>202310</v>
      </c>
      <c r="C47" s="18">
        <v>1871981317.8199999</v>
      </c>
      <c r="D47" s="18">
        <v>40832254.969999999</v>
      </c>
      <c r="E47" s="18">
        <v>906633434.58000004</v>
      </c>
      <c r="F47" s="18">
        <v>256568775.81</v>
      </c>
      <c r="G47" s="18">
        <v>5186078.6399999997</v>
      </c>
      <c r="H47" s="18">
        <v>28476034</v>
      </c>
    </row>
    <row r="48" spans="1:8" hidden="1" x14ac:dyDescent="0.2">
      <c r="A48" t="str">
        <f t="shared" si="0"/>
        <v>2023</v>
      </c>
      <c r="B48" s="19">
        <v>202311</v>
      </c>
      <c r="C48" s="18">
        <v>1934405079.8</v>
      </c>
      <c r="D48" s="18">
        <v>39875074.57</v>
      </c>
      <c r="E48" s="18">
        <v>822506095.22000003</v>
      </c>
      <c r="F48" s="18">
        <v>266373397.13999999</v>
      </c>
      <c r="G48" s="18">
        <v>1625328.56</v>
      </c>
      <c r="H48" s="18">
        <v>26893703.539999999</v>
      </c>
    </row>
    <row r="49" spans="1:12" hidden="1" x14ac:dyDescent="0.2">
      <c r="A49" t="str">
        <f t="shared" si="0"/>
        <v>2023</v>
      </c>
      <c r="B49" s="19">
        <v>202312</v>
      </c>
      <c r="C49" s="18">
        <v>2713915677.2800002</v>
      </c>
      <c r="D49" s="18">
        <v>105703493.98999999</v>
      </c>
      <c r="E49" s="18">
        <v>1328015728.97</v>
      </c>
      <c r="F49" s="18">
        <v>501794778.81</v>
      </c>
      <c r="G49" s="18">
        <v>8433742.4900000002</v>
      </c>
      <c r="H49" s="18">
        <v>18740025.52</v>
      </c>
    </row>
    <row r="50" spans="1:12" x14ac:dyDescent="0.2">
      <c r="A50" t="str">
        <f t="shared" si="0"/>
        <v>2024</v>
      </c>
      <c r="B50" s="19">
        <v>202401</v>
      </c>
      <c r="C50" s="18">
        <v>1905027110.3800001</v>
      </c>
      <c r="D50" s="18">
        <v>40912652.490000002</v>
      </c>
      <c r="E50" s="18">
        <v>730620145.87</v>
      </c>
      <c r="F50" s="18">
        <v>19379809.800000001</v>
      </c>
      <c r="G50" s="18">
        <v>1641930.45</v>
      </c>
      <c r="H50" s="18">
        <v>27386712.899999999</v>
      </c>
      <c r="I50" s="18">
        <f t="shared" ref="I50:I55" si="1">C50</f>
        <v>1905027110.3800001</v>
      </c>
      <c r="J50" s="18">
        <f t="shared" ref="J50:J54" si="2">I50</f>
        <v>1905027110.3800001</v>
      </c>
    </row>
    <row r="51" spans="1:12" x14ac:dyDescent="0.2">
      <c r="A51" t="str">
        <f t="shared" si="0"/>
        <v>2024</v>
      </c>
      <c r="B51" s="19">
        <v>202402</v>
      </c>
      <c r="C51" s="18">
        <v>1939994671.76</v>
      </c>
      <c r="D51" s="18">
        <v>48344496.119999997</v>
      </c>
      <c r="E51" s="18">
        <v>959504766.98000002</v>
      </c>
      <c r="F51" s="18">
        <v>90771026.060000002</v>
      </c>
      <c r="G51" s="18">
        <v>15198928.710000001</v>
      </c>
      <c r="H51" s="18">
        <v>36272274.310000002</v>
      </c>
      <c r="I51" s="18">
        <f t="shared" si="1"/>
        <v>1939994671.76</v>
      </c>
      <c r="J51" s="18">
        <f t="shared" si="2"/>
        <v>1939994671.76</v>
      </c>
    </row>
    <row r="52" spans="1:12" x14ac:dyDescent="0.2">
      <c r="A52" t="str">
        <f t="shared" si="0"/>
        <v>2024</v>
      </c>
      <c r="B52" s="19">
        <v>202403</v>
      </c>
      <c r="C52" s="18">
        <v>1901472945.01</v>
      </c>
      <c r="D52" s="18">
        <v>49095196.990000002</v>
      </c>
      <c r="E52" s="18">
        <v>756358721.67999995</v>
      </c>
      <c r="F52" s="18">
        <v>94087586.689999998</v>
      </c>
      <c r="G52" s="18">
        <v>1658214.34</v>
      </c>
      <c r="H52" s="18">
        <v>36576209.600000001</v>
      </c>
      <c r="I52" s="18">
        <f t="shared" si="1"/>
        <v>1901472945.01</v>
      </c>
      <c r="J52" s="18">
        <f t="shared" si="2"/>
        <v>1901472945.01</v>
      </c>
    </row>
    <row r="53" spans="1:12" x14ac:dyDescent="0.2">
      <c r="A53" t="str">
        <f t="shared" si="0"/>
        <v>2024</v>
      </c>
      <c r="B53" s="19">
        <v>202404</v>
      </c>
      <c r="C53" s="18">
        <v>2088707144.4000001</v>
      </c>
      <c r="D53" s="18">
        <v>50822046.030000001</v>
      </c>
      <c r="E53" s="18">
        <v>1287073427.8</v>
      </c>
      <c r="F53" s="18">
        <v>147551590.31</v>
      </c>
      <c r="G53" s="18">
        <v>11595391.109999999</v>
      </c>
      <c r="H53" s="18">
        <v>38423251.960000001</v>
      </c>
      <c r="I53" s="18">
        <f t="shared" si="1"/>
        <v>2088707144.4000001</v>
      </c>
      <c r="J53" s="18">
        <f t="shared" si="2"/>
        <v>2088707144.4000001</v>
      </c>
    </row>
    <row r="54" spans="1:12" x14ac:dyDescent="0.2">
      <c r="A54" t="str">
        <f t="shared" si="0"/>
        <v>2024</v>
      </c>
      <c r="B54" s="19">
        <v>202405</v>
      </c>
      <c r="C54" s="18">
        <v>1957953479.0599999</v>
      </c>
      <c r="D54" s="18">
        <v>49760358.270000003</v>
      </c>
      <c r="E54" s="18">
        <v>1103245315.03</v>
      </c>
      <c r="F54" s="18">
        <v>163545685.62</v>
      </c>
      <c r="G54" s="18">
        <v>1623126.11</v>
      </c>
      <c r="H54" s="18">
        <v>37118275.75</v>
      </c>
      <c r="I54" s="18">
        <f t="shared" si="1"/>
        <v>1957953479.0599999</v>
      </c>
      <c r="J54" s="18">
        <f t="shared" si="2"/>
        <v>1957953479.0599999</v>
      </c>
    </row>
    <row r="55" spans="1:12" x14ac:dyDescent="0.2">
      <c r="A55" t="str">
        <f t="shared" si="0"/>
        <v>2024</v>
      </c>
      <c r="B55" s="19">
        <v>202406</v>
      </c>
      <c r="C55" s="18">
        <v>2124647653.75</v>
      </c>
      <c r="D55" s="18">
        <v>133406360.23</v>
      </c>
      <c r="E55" s="18">
        <v>901636898.15999997</v>
      </c>
      <c r="F55" s="18">
        <v>251654437.84</v>
      </c>
      <c r="G55" s="18">
        <v>11610339.869999999</v>
      </c>
      <c r="H55" s="18">
        <v>37255382.189999998</v>
      </c>
      <c r="I55" s="18">
        <f t="shared" si="1"/>
        <v>2124647653.75</v>
      </c>
      <c r="J55" s="18">
        <f>I55</f>
        <v>2124647653.75</v>
      </c>
    </row>
    <row r="56" spans="1:12" x14ac:dyDescent="0.2">
      <c r="A56" t="str">
        <f t="shared" si="0"/>
        <v>2024</v>
      </c>
      <c r="B56" s="19">
        <v>202407</v>
      </c>
      <c r="C56" s="31">
        <v>1962566205</v>
      </c>
      <c r="I56" s="14">
        <v>1849125841</v>
      </c>
      <c r="J56" s="14">
        <v>2076006569</v>
      </c>
      <c r="K56" s="14">
        <v>1789074139</v>
      </c>
      <c r="L56" s="14">
        <v>2136058270</v>
      </c>
    </row>
    <row r="57" spans="1:12" x14ac:dyDescent="0.2">
      <c r="A57" t="str">
        <f t="shared" si="0"/>
        <v>2024</v>
      </c>
      <c r="B57" s="19">
        <v>202408</v>
      </c>
      <c r="C57" s="31">
        <v>2110965211</v>
      </c>
      <c r="I57" s="14">
        <v>1987490448</v>
      </c>
      <c r="J57" s="14">
        <v>2234439974</v>
      </c>
      <c r="K57" s="14">
        <v>1922126856</v>
      </c>
      <c r="L57" s="14">
        <v>2299803565</v>
      </c>
    </row>
    <row r="58" spans="1:12" x14ac:dyDescent="0.2">
      <c r="A58" t="str">
        <f t="shared" si="0"/>
        <v>2024</v>
      </c>
      <c r="B58" s="19">
        <v>202409</v>
      </c>
      <c r="C58" s="31">
        <v>1797194950</v>
      </c>
      <c r="I58" s="14">
        <v>1667328839</v>
      </c>
      <c r="J58" s="14">
        <v>1927061060</v>
      </c>
      <c r="K58" s="14">
        <v>1598581873</v>
      </c>
      <c r="L58" s="14">
        <v>1995808026</v>
      </c>
    </row>
    <row r="59" spans="1:12" x14ac:dyDescent="0.2">
      <c r="A59" t="str">
        <f t="shared" si="0"/>
        <v>2024</v>
      </c>
      <c r="B59" s="19">
        <v>202410</v>
      </c>
      <c r="C59" s="31">
        <v>2018047795</v>
      </c>
      <c r="I59" s="14">
        <v>1885388963</v>
      </c>
      <c r="J59" s="14">
        <v>2150706627</v>
      </c>
      <c r="K59" s="14">
        <v>1815163619</v>
      </c>
      <c r="L59" s="14">
        <v>2220931971</v>
      </c>
    </row>
    <row r="60" spans="1:12" x14ac:dyDescent="0.2">
      <c r="A60" t="str">
        <f t="shared" si="0"/>
        <v>2024</v>
      </c>
      <c r="B60" s="19">
        <v>202411</v>
      </c>
      <c r="C60" s="31">
        <v>2040168560</v>
      </c>
      <c r="I60" s="14">
        <v>1903336555</v>
      </c>
      <c r="J60" s="14">
        <v>2177000565</v>
      </c>
      <c r="K60" s="14">
        <v>1830902067</v>
      </c>
      <c r="L60" s="14">
        <v>2249435053</v>
      </c>
    </row>
    <row r="61" spans="1:12" x14ac:dyDescent="0.2">
      <c r="A61" t="str">
        <f t="shared" si="0"/>
        <v>2024</v>
      </c>
      <c r="B61" s="19">
        <v>202412</v>
      </c>
      <c r="C61" s="31">
        <v>2909481422</v>
      </c>
      <c r="I61" s="14">
        <v>2770333109</v>
      </c>
      <c r="J61" s="14">
        <v>3048629734</v>
      </c>
      <c r="K61" s="14">
        <v>2696672442</v>
      </c>
      <c r="L61" s="14">
        <v>3122290401</v>
      </c>
    </row>
    <row r="62" spans="1:12" hidden="1" x14ac:dyDescent="0.2">
      <c r="A62" t="str">
        <f t="shared" si="0"/>
        <v>2025</v>
      </c>
      <c r="B62" s="19">
        <v>202501</v>
      </c>
      <c r="C62" s="31">
        <v>2005842254</v>
      </c>
      <c r="I62" s="14">
        <v>1862882471</v>
      </c>
      <c r="J62" s="14">
        <v>2148802037</v>
      </c>
      <c r="K62" s="14">
        <v>1787204134</v>
      </c>
      <c r="L62" s="14">
        <v>2224480374</v>
      </c>
    </row>
    <row r="63" spans="1:12" hidden="1" x14ac:dyDescent="0.2">
      <c r="A63" t="str">
        <f t="shared" si="0"/>
        <v>2025</v>
      </c>
      <c r="B63" s="19">
        <v>202502</v>
      </c>
      <c r="C63" s="31">
        <v>2110996142</v>
      </c>
      <c r="I63" s="14">
        <v>1965821101</v>
      </c>
      <c r="J63" s="14">
        <v>2256171182</v>
      </c>
      <c r="K63" s="14">
        <v>1888970077</v>
      </c>
      <c r="L63" s="14">
        <v>2333022206</v>
      </c>
    </row>
    <row r="64" spans="1:12" hidden="1" x14ac:dyDescent="0.2">
      <c r="A64" t="str">
        <f t="shared" si="0"/>
        <v>2025</v>
      </c>
      <c r="B64" s="19">
        <v>202503</v>
      </c>
      <c r="C64" s="31">
        <v>2013773564</v>
      </c>
      <c r="I64" s="14">
        <v>1864986404</v>
      </c>
      <c r="J64" s="14">
        <v>2162560723</v>
      </c>
      <c r="K64" s="14">
        <v>1786223240</v>
      </c>
      <c r="L64" s="14">
        <v>2241323888</v>
      </c>
    </row>
    <row r="65" spans="1:12" hidden="1" x14ac:dyDescent="0.2">
      <c r="A65" t="str">
        <f t="shared" si="0"/>
        <v>2025</v>
      </c>
      <c r="B65" s="19">
        <v>202504</v>
      </c>
      <c r="C65" s="31">
        <v>2277414081</v>
      </c>
      <c r="I65" s="14">
        <v>2126474673</v>
      </c>
      <c r="J65" s="14">
        <v>2428353489</v>
      </c>
      <c r="K65" s="14">
        <v>2046572177</v>
      </c>
      <c r="L65" s="14">
        <v>2508255986</v>
      </c>
    </row>
    <row r="66" spans="1:12" hidden="1" x14ac:dyDescent="0.2">
      <c r="A66" t="str">
        <f t="shared" si="0"/>
        <v>2025</v>
      </c>
      <c r="B66" s="19">
        <v>202505</v>
      </c>
      <c r="C66" s="31">
        <v>2061375314</v>
      </c>
      <c r="I66" s="14">
        <v>1906990444</v>
      </c>
      <c r="J66" s="14">
        <v>2215760183</v>
      </c>
      <c r="K66" s="14">
        <v>1825264031</v>
      </c>
      <c r="L66" s="14">
        <v>2297486596</v>
      </c>
    </row>
    <row r="67" spans="1:12" hidden="1" x14ac:dyDescent="0.2">
      <c r="A67" t="str">
        <f t="shared" ref="A67:A97" si="3">LEFT(B67,4)</f>
        <v>2025</v>
      </c>
      <c r="B67" s="19">
        <v>202506</v>
      </c>
      <c r="C67" s="31">
        <v>2258497977</v>
      </c>
      <c r="I67" s="14">
        <v>2102014678</v>
      </c>
      <c r="J67" s="14">
        <v>2414981276</v>
      </c>
      <c r="K67" s="14">
        <v>2019177423</v>
      </c>
      <c r="L67" s="14">
        <v>2497818530</v>
      </c>
    </row>
    <row r="68" spans="1:12" hidden="1" x14ac:dyDescent="0.2">
      <c r="A68" t="str">
        <f t="shared" si="3"/>
        <v>2025</v>
      </c>
      <c r="B68" s="19">
        <v>202507</v>
      </c>
      <c r="C68" s="31">
        <v>2056719835</v>
      </c>
      <c r="I68" s="14">
        <v>1811993740</v>
      </c>
      <c r="J68" s="14">
        <v>2301445930</v>
      </c>
      <c r="K68" s="14">
        <v>1682443571</v>
      </c>
      <c r="L68" s="14">
        <v>2430996100</v>
      </c>
    </row>
    <row r="69" spans="1:12" hidden="1" x14ac:dyDescent="0.2">
      <c r="A69" t="str">
        <f t="shared" si="3"/>
        <v>2025</v>
      </c>
      <c r="B69" s="19">
        <v>202508</v>
      </c>
      <c r="C69" s="31">
        <v>2263818634</v>
      </c>
      <c r="I69" s="14">
        <v>2002134114</v>
      </c>
      <c r="J69" s="14">
        <v>2525503154</v>
      </c>
      <c r="K69" s="14">
        <v>1863606697</v>
      </c>
      <c r="L69" s="14">
        <v>2664030571</v>
      </c>
    </row>
    <row r="70" spans="1:12" hidden="1" x14ac:dyDescent="0.2">
      <c r="A70" t="str">
        <f t="shared" si="3"/>
        <v>2025</v>
      </c>
      <c r="B70" s="19">
        <v>202509</v>
      </c>
      <c r="C70" s="31">
        <v>1879858873</v>
      </c>
      <c r="I70" s="14">
        <v>1603950148</v>
      </c>
      <c r="J70" s="14">
        <v>2155767599</v>
      </c>
      <c r="K70" s="14">
        <v>1457892892</v>
      </c>
      <c r="L70" s="14">
        <v>2301824855</v>
      </c>
    </row>
    <row r="71" spans="1:12" hidden="1" x14ac:dyDescent="0.2">
      <c r="A71" t="str">
        <f t="shared" si="3"/>
        <v>2025</v>
      </c>
      <c r="B71" s="19">
        <v>202510</v>
      </c>
      <c r="C71" s="31">
        <v>2162947403</v>
      </c>
      <c r="I71" s="14">
        <v>1879934271</v>
      </c>
      <c r="J71" s="14">
        <v>2445960535</v>
      </c>
      <c r="K71" s="14">
        <v>1730116168</v>
      </c>
      <c r="L71" s="14">
        <v>2595778637</v>
      </c>
    </row>
    <row r="72" spans="1:12" hidden="1" x14ac:dyDescent="0.2">
      <c r="A72" t="str">
        <f t="shared" si="3"/>
        <v>2025</v>
      </c>
      <c r="B72" s="19">
        <v>202511</v>
      </c>
      <c r="C72" s="31">
        <v>2141016940</v>
      </c>
      <c r="I72" s="14">
        <v>1847423756</v>
      </c>
      <c r="J72" s="14">
        <v>2434610124</v>
      </c>
      <c r="K72" s="14">
        <v>1692004912</v>
      </c>
      <c r="L72" s="14">
        <v>2590028967</v>
      </c>
    </row>
    <row r="73" spans="1:12" hidden="1" x14ac:dyDescent="0.2">
      <c r="A73" t="str">
        <f t="shared" si="3"/>
        <v>2025</v>
      </c>
      <c r="B73" s="19">
        <v>202512</v>
      </c>
      <c r="C73" s="31">
        <v>3072301490</v>
      </c>
      <c r="I73" s="14">
        <v>2772503760</v>
      </c>
      <c r="J73" s="14">
        <v>3372099220</v>
      </c>
      <c r="K73" s="14">
        <v>2613800429</v>
      </c>
      <c r="L73" s="14">
        <v>3530802552</v>
      </c>
    </row>
    <row r="74" spans="1:12" hidden="1" x14ac:dyDescent="0.2">
      <c r="A74" t="str">
        <f t="shared" si="3"/>
        <v>2026</v>
      </c>
      <c r="B74" s="19">
        <v>202601</v>
      </c>
      <c r="C74" s="31">
        <v>2105419710</v>
      </c>
      <c r="I74" s="14">
        <v>1795901892</v>
      </c>
      <c r="J74" s="14">
        <v>2414937528</v>
      </c>
      <c r="K74" s="14">
        <v>1632053057</v>
      </c>
      <c r="L74" s="14">
        <v>2578786364</v>
      </c>
    </row>
    <row r="75" spans="1:12" hidden="1" x14ac:dyDescent="0.2">
      <c r="A75" t="str">
        <f t="shared" si="3"/>
        <v>2026</v>
      </c>
      <c r="B75" s="19">
        <v>202602</v>
      </c>
      <c r="C75" s="31">
        <v>2264061538</v>
      </c>
      <c r="I75" s="14">
        <v>1948633858</v>
      </c>
      <c r="J75" s="14">
        <v>2579489218</v>
      </c>
      <c r="K75" s="14">
        <v>1781656531</v>
      </c>
      <c r="L75" s="14">
        <v>2746466545</v>
      </c>
    </row>
    <row r="76" spans="1:12" hidden="1" x14ac:dyDescent="0.2">
      <c r="A76" t="str">
        <f t="shared" si="3"/>
        <v>2026</v>
      </c>
      <c r="B76" s="19">
        <v>202603</v>
      </c>
      <c r="C76" s="31">
        <v>2118202750</v>
      </c>
      <c r="I76" s="14">
        <v>1793617473</v>
      </c>
      <c r="J76" s="14">
        <v>2442788026</v>
      </c>
      <c r="K76" s="14">
        <v>1621792407</v>
      </c>
      <c r="L76" s="14">
        <v>2614613092</v>
      </c>
    </row>
    <row r="77" spans="1:12" hidden="1" x14ac:dyDescent="0.2">
      <c r="A77" t="str">
        <f t="shared" si="3"/>
        <v>2026</v>
      </c>
      <c r="B77" s="19">
        <v>202604</v>
      </c>
      <c r="C77" s="31">
        <v>2436556242</v>
      </c>
      <c r="I77" s="14">
        <v>2106275094</v>
      </c>
      <c r="J77" s="14">
        <v>2766837390</v>
      </c>
      <c r="K77" s="14">
        <v>1931434816</v>
      </c>
      <c r="L77" s="14">
        <v>2941677668</v>
      </c>
    </row>
    <row r="78" spans="1:12" hidden="1" x14ac:dyDescent="0.2">
      <c r="A78" t="str">
        <f t="shared" si="3"/>
        <v>2026</v>
      </c>
      <c r="B78" s="19">
        <v>202605</v>
      </c>
      <c r="C78" s="31">
        <v>2163017702</v>
      </c>
      <c r="I78" s="14">
        <v>1824052605</v>
      </c>
      <c r="J78" s="14">
        <v>2501982798</v>
      </c>
      <c r="K78" s="14">
        <v>1644615322</v>
      </c>
      <c r="L78" s="14">
        <v>2681420081</v>
      </c>
    </row>
    <row r="79" spans="1:12" hidden="1" x14ac:dyDescent="0.2">
      <c r="A79" t="str">
        <f t="shared" si="3"/>
        <v>2026</v>
      </c>
      <c r="B79" s="19">
        <v>202606</v>
      </c>
      <c r="C79" s="31">
        <v>2396601406</v>
      </c>
      <c r="I79" s="14">
        <v>2052123464</v>
      </c>
      <c r="J79" s="14">
        <v>2741079347</v>
      </c>
      <c r="K79" s="14">
        <v>1869767857</v>
      </c>
      <c r="L79" s="14">
        <v>2923434955</v>
      </c>
    </row>
    <row r="80" spans="1:12" hidden="1" x14ac:dyDescent="0.2">
      <c r="A80" t="str">
        <f t="shared" si="3"/>
        <v>2026</v>
      </c>
      <c r="B80" s="19">
        <v>202607</v>
      </c>
      <c r="C80" s="31">
        <v>2155408208</v>
      </c>
      <c r="I80" s="14">
        <v>1731141546</v>
      </c>
      <c r="J80" s="14">
        <v>2579674870</v>
      </c>
      <c r="K80" s="14">
        <v>1506548342</v>
      </c>
      <c r="L80" s="14">
        <v>2804268074</v>
      </c>
    </row>
    <row r="81" spans="1:12" hidden="1" x14ac:dyDescent="0.2">
      <c r="A81" t="str">
        <f t="shared" si="3"/>
        <v>2026</v>
      </c>
      <c r="B81" s="19">
        <v>202608</v>
      </c>
      <c r="C81" s="31">
        <v>2408527297</v>
      </c>
      <c r="I81" s="14">
        <v>1963151103</v>
      </c>
      <c r="J81" s="14">
        <v>2853903491</v>
      </c>
      <c r="K81" s="14">
        <v>1727383188</v>
      </c>
      <c r="L81" s="14">
        <v>3089671406</v>
      </c>
    </row>
    <row r="82" spans="1:12" hidden="1" x14ac:dyDescent="0.2">
      <c r="A82" t="str">
        <f t="shared" si="3"/>
        <v>2026</v>
      </c>
      <c r="B82" s="19">
        <v>202609</v>
      </c>
      <c r="C82" s="31">
        <v>1974741702</v>
      </c>
      <c r="I82" s="14">
        <v>1508901089</v>
      </c>
      <c r="J82" s="14">
        <v>2440582315</v>
      </c>
      <c r="K82" s="14">
        <v>1262299965</v>
      </c>
      <c r="L82" s="14">
        <v>2687183439</v>
      </c>
    </row>
    <row r="83" spans="1:12" hidden="1" x14ac:dyDescent="0.2">
      <c r="A83" t="str">
        <f t="shared" si="3"/>
        <v>2026</v>
      </c>
      <c r="B83" s="19">
        <v>202610</v>
      </c>
      <c r="C83" s="31">
        <v>2304199955</v>
      </c>
      <c r="I83" s="14">
        <v>1827118112</v>
      </c>
      <c r="J83" s="14">
        <v>2781281798</v>
      </c>
      <c r="K83" s="14">
        <v>1574566239</v>
      </c>
      <c r="L83" s="14">
        <v>3033833670</v>
      </c>
    </row>
    <row r="84" spans="1:12" hidden="1" x14ac:dyDescent="0.2">
      <c r="A84" t="str">
        <f t="shared" si="3"/>
        <v>2026</v>
      </c>
      <c r="B84" s="19">
        <v>202611</v>
      </c>
      <c r="C84" s="31">
        <v>2243172209</v>
      </c>
      <c r="I84" s="14">
        <v>1749699380</v>
      </c>
      <c r="J84" s="14">
        <v>2736645039</v>
      </c>
      <c r="K84" s="14">
        <v>1488470644</v>
      </c>
      <c r="L84" s="14">
        <v>2997873775</v>
      </c>
    </row>
    <row r="85" spans="1:12" hidden="1" x14ac:dyDescent="0.2">
      <c r="A85" t="str">
        <f t="shared" si="3"/>
        <v>2026</v>
      </c>
      <c r="B85" s="19">
        <v>202612</v>
      </c>
      <c r="C85" s="31">
        <v>3219794128</v>
      </c>
      <c r="I85" s="14">
        <v>2716188828</v>
      </c>
      <c r="J85" s="14">
        <v>3723399427</v>
      </c>
      <c r="K85" s="14">
        <v>2449596286</v>
      </c>
      <c r="L85" s="14">
        <v>3989991969</v>
      </c>
    </row>
    <row r="86" spans="1:12" hidden="1" x14ac:dyDescent="0.2">
      <c r="A86" t="str">
        <f t="shared" si="3"/>
        <v>2027</v>
      </c>
      <c r="B86" s="19">
        <v>202701</v>
      </c>
      <c r="C86" s="31">
        <v>2207552227</v>
      </c>
      <c r="I86" s="14">
        <v>1688729860</v>
      </c>
      <c r="J86" s="14">
        <v>2726374595</v>
      </c>
      <c r="K86" s="14">
        <v>1414081889</v>
      </c>
      <c r="L86" s="14">
        <v>3001022566</v>
      </c>
    </row>
    <row r="87" spans="1:12" hidden="1" x14ac:dyDescent="0.2">
      <c r="A87" t="str">
        <f t="shared" si="3"/>
        <v>2027</v>
      </c>
      <c r="B87" s="19">
        <v>202702</v>
      </c>
      <c r="C87" s="31">
        <v>2407462702</v>
      </c>
      <c r="I87" s="14">
        <v>1878949176</v>
      </c>
      <c r="J87" s="14">
        <v>2935976229</v>
      </c>
      <c r="K87" s="14">
        <v>1599171015</v>
      </c>
      <c r="L87" s="14">
        <v>3215754390</v>
      </c>
    </row>
    <row r="88" spans="1:12" hidden="1" x14ac:dyDescent="0.2">
      <c r="A88" t="str">
        <f t="shared" si="3"/>
        <v>2027</v>
      </c>
      <c r="B88" s="19">
        <v>202703</v>
      </c>
      <c r="C88" s="31">
        <v>2222584033</v>
      </c>
      <c r="I88" s="14">
        <v>1679681144</v>
      </c>
      <c r="J88" s="14">
        <v>2765486921</v>
      </c>
      <c r="K88" s="14">
        <v>1392285715</v>
      </c>
      <c r="L88" s="14">
        <v>3052882350</v>
      </c>
    </row>
    <row r="89" spans="1:12" hidden="1" x14ac:dyDescent="0.2">
      <c r="A89" t="str">
        <f t="shared" si="3"/>
        <v>2027</v>
      </c>
      <c r="B89" s="19">
        <v>202704</v>
      </c>
      <c r="C89" s="31">
        <v>2581804661</v>
      </c>
      <c r="I89" s="14">
        <v>2029549910</v>
      </c>
      <c r="J89" s="14">
        <v>3134059412</v>
      </c>
      <c r="K89" s="14">
        <v>1737203904</v>
      </c>
      <c r="L89" s="14">
        <v>3426405418</v>
      </c>
    </row>
    <row r="90" spans="1:12" hidden="1" x14ac:dyDescent="0.2">
      <c r="A90" t="str">
        <f t="shared" si="3"/>
        <v>2027</v>
      </c>
      <c r="B90" s="19">
        <v>202705</v>
      </c>
      <c r="C90" s="31">
        <v>2266773459</v>
      </c>
      <c r="I90" s="14">
        <v>1700836764</v>
      </c>
      <c r="J90" s="14">
        <v>2832710154</v>
      </c>
      <c r="K90" s="14">
        <v>1401247974</v>
      </c>
      <c r="L90" s="14">
        <v>3132298943</v>
      </c>
    </row>
    <row r="91" spans="1:12" hidden="1" x14ac:dyDescent="0.2">
      <c r="A91" t="str">
        <f t="shared" si="3"/>
        <v>2027</v>
      </c>
      <c r="B91" s="19">
        <v>202706</v>
      </c>
      <c r="C91" s="31">
        <v>2533573341</v>
      </c>
      <c r="I91" s="14">
        <v>1958578693</v>
      </c>
      <c r="J91" s="14">
        <v>3108567988</v>
      </c>
      <c r="K91" s="14">
        <v>1654194913</v>
      </c>
      <c r="L91" s="14">
        <v>3412951768</v>
      </c>
    </row>
    <row r="92" spans="1:12" hidden="1" x14ac:dyDescent="0.2">
      <c r="A92" t="str">
        <f t="shared" si="3"/>
        <v>2027</v>
      </c>
      <c r="B92" s="19">
        <v>202707</v>
      </c>
      <c r="C92" s="31">
        <v>2258459055</v>
      </c>
      <c r="I92" s="14">
        <v>1609488351</v>
      </c>
      <c r="J92" s="14">
        <v>2907429758</v>
      </c>
      <c r="K92" s="14">
        <v>1265944013</v>
      </c>
      <c r="L92" s="14">
        <v>3250974096</v>
      </c>
    </row>
    <row r="93" spans="1:12" hidden="1" x14ac:dyDescent="0.2">
      <c r="A93" t="str">
        <f t="shared" si="3"/>
        <v>2027</v>
      </c>
      <c r="B93" s="19">
        <v>202708</v>
      </c>
      <c r="C93" s="31">
        <v>2547577829</v>
      </c>
      <c r="I93" s="14">
        <v>1874516453</v>
      </c>
      <c r="J93" s="14">
        <v>3220639206</v>
      </c>
      <c r="K93" s="14">
        <v>1518219282</v>
      </c>
      <c r="L93" s="14">
        <v>3576936376</v>
      </c>
    </row>
    <row r="94" spans="1:12" hidden="1" x14ac:dyDescent="0.2">
      <c r="A94" t="str">
        <f t="shared" si="3"/>
        <v>2027</v>
      </c>
      <c r="B94" s="19">
        <v>202709</v>
      </c>
      <c r="C94" s="31">
        <v>2076753010</v>
      </c>
      <c r="I94" s="14">
        <v>1378509667</v>
      </c>
      <c r="J94" s="14">
        <v>2774996353</v>
      </c>
      <c r="K94" s="14">
        <v>1008881969</v>
      </c>
      <c r="L94" s="14">
        <v>3144624051</v>
      </c>
    </row>
    <row r="95" spans="1:12" hidden="1" x14ac:dyDescent="0.2">
      <c r="A95" t="str">
        <f t="shared" si="3"/>
        <v>2027</v>
      </c>
      <c r="B95" s="19">
        <v>202710</v>
      </c>
      <c r="C95" s="31">
        <v>2441582072</v>
      </c>
      <c r="I95" s="14">
        <v>1728456397</v>
      </c>
      <c r="J95" s="14">
        <v>3154707748</v>
      </c>
      <c r="K95" s="14">
        <v>1350950467</v>
      </c>
      <c r="L95" s="14">
        <v>3532213677</v>
      </c>
    </row>
    <row r="96" spans="1:12" hidden="1" x14ac:dyDescent="0.2">
      <c r="A96" t="str">
        <f t="shared" si="3"/>
        <v>2027</v>
      </c>
      <c r="B96" s="19">
        <v>202711</v>
      </c>
      <c r="C96" s="31">
        <v>2348271527</v>
      </c>
      <c r="I96" s="14">
        <v>1614007616</v>
      </c>
      <c r="J96" s="14">
        <v>3082535438</v>
      </c>
      <c r="K96" s="14">
        <v>1225311781</v>
      </c>
      <c r="L96" s="14">
        <v>3471231273</v>
      </c>
    </row>
    <row r="97" spans="1:17" hidden="1" x14ac:dyDescent="0.2">
      <c r="A97" t="str">
        <f t="shared" si="3"/>
        <v>2027</v>
      </c>
      <c r="B97" s="19">
        <v>202712</v>
      </c>
      <c r="C97" s="31">
        <v>3359149310</v>
      </c>
      <c r="I97" s="14">
        <v>2611180593</v>
      </c>
      <c r="J97" s="14">
        <v>4107118027</v>
      </c>
      <c r="K97" s="14">
        <v>2215229872</v>
      </c>
      <c r="L97" s="14">
        <v>4503068748</v>
      </c>
    </row>
    <row r="98" spans="1:17" x14ac:dyDescent="0.2">
      <c r="B98" s="49" t="s">
        <v>35</v>
      </c>
      <c r="C98" s="16">
        <f>SUBTOTAL(9,C2:C97)</f>
        <v>24756227147.360001</v>
      </c>
      <c r="D98" s="16">
        <f t="shared" ref="D98:L98" si="4">SUBTOTAL(9,D2:D97)</f>
        <v>372341110.13</v>
      </c>
      <c r="E98" s="16">
        <f t="shared" si="4"/>
        <v>5738439275.5199995</v>
      </c>
      <c r="F98" s="16">
        <f t="shared" si="4"/>
        <v>766990136.32000005</v>
      </c>
      <c r="G98" s="16">
        <f t="shared" si="4"/>
        <v>43327930.589999996</v>
      </c>
      <c r="H98" s="16">
        <f t="shared" si="4"/>
        <v>213032106.71000001</v>
      </c>
      <c r="I98" s="16">
        <f t="shared" si="4"/>
        <v>23980806759.360001</v>
      </c>
      <c r="J98" s="16">
        <f t="shared" si="4"/>
        <v>25531647533.360001</v>
      </c>
      <c r="K98" s="16">
        <f t="shared" si="4"/>
        <v>11652520996</v>
      </c>
      <c r="L98" s="16">
        <f t="shared" si="4"/>
        <v>14024327286</v>
      </c>
    </row>
    <row r="100" spans="1:17" x14ac:dyDescent="0.2">
      <c r="I100" s="30"/>
    </row>
    <row r="101" spans="1:17" x14ac:dyDescent="0.2">
      <c r="D101" s="33" t="s">
        <v>31</v>
      </c>
      <c r="E101" s="33" t="s">
        <v>61</v>
      </c>
      <c r="F101" s="33" t="s">
        <v>62</v>
      </c>
      <c r="G101" s="33" t="s">
        <v>63</v>
      </c>
      <c r="I101" s="79" t="s">
        <v>67</v>
      </c>
      <c r="J101" s="22"/>
      <c r="K101" s="23" t="s">
        <v>41</v>
      </c>
      <c r="L101" s="23" t="s">
        <v>45</v>
      </c>
      <c r="M101" s="23" t="s">
        <v>46</v>
      </c>
      <c r="N101" s="23" t="s">
        <v>47</v>
      </c>
      <c r="O101" s="23" t="s">
        <v>48</v>
      </c>
      <c r="P101" s="24" t="s">
        <v>49</v>
      </c>
      <c r="Q101" s="50" t="s">
        <v>69</v>
      </c>
    </row>
    <row r="102" spans="1:17" x14ac:dyDescent="0.2">
      <c r="D102">
        <v>2020</v>
      </c>
      <c r="E102" s="14">
        <v>17824520542.010002</v>
      </c>
      <c r="I102" s="80"/>
      <c r="J102" s="25" t="s">
        <v>44</v>
      </c>
      <c r="K102" s="26">
        <f>GETPIVOTDATA("Liquidação",'Dinâmica - Liq'!$A$3,"Ano",2021,"GND",1)/GETPIVOTDATA("Liquidação",'Dinâmica - Liq'!$A$3,"Ano",2020,"GND",1)-1</f>
        <v>5.2721948829150822E-2</v>
      </c>
      <c r="L102" s="26">
        <f>GETPIVOTDATA("Liquidação",'Dinâmica - Liq'!$A$3,"Ano",2021,"GND",2)/GETPIVOTDATA("Liquidação",'Dinâmica - Liq'!$A$3,"Ano",2020,"GND",2)-1</f>
        <v>-0.93338611854553388</v>
      </c>
      <c r="M102" s="26">
        <f>GETPIVOTDATA("Liquidação",'Dinâmica - Liq'!$A$3,"Ano",2021,"GND",3)/GETPIVOTDATA("Liquidação",'Dinâmica - Liq'!$A$3,"Ano",2020,"GND",3)-1</f>
        <v>0.23035003519419939</v>
      </c>
      <c r="N102" s="26">
        <f>GETPIVOTDATA("Liquidação",'Dinâmica - Liq'!$A$3,"Ano",2021,"GND",4)/GETPIVOTDATA("Liquidação",'Dinâmica - Liq'!$A$3,"Ano",2020,"GND",4)-1</f>
        <v>2.5179309940226724</v>
      </c>
      <c r="O102" s="26">
        <f>GETPIVOTDATA("Liquidação",'Dinâmica - Liq'!$A$3,"Ano",2021,"GND",5)/GETPIVOTDATA("Liquidação",'Dinâmica - Liq'!$A$3,"Ano",2020,"GND",5)-1</f>
        <v>22.124137741397515</v>
      </c>
      <c r="P102" s="27">
        <f>GETPIVOTDATA("Liquidação",'Dinâmica - Liq'!$A$3,"Ano",2021,"GND",6)/GETPIVOTDATA("Liquidação",'Dinâmica - Liq'!$A$3,"Ano",2020,"GND",6)-1</f>
        <v>-0.93598596237019493</v>
      </c>
      <c r="Q102" s="51">
        <f>(GETPIVOTDATA("Liquidação",'Dinâmica - Liq'!$A$3,"Ano",2021)/GETPIVOTDATA("Liquidação",'Dinâmica - Liq'!$A$3,"Ano",2020))-1</f>
        <v>8.4765912162583446E-2</v>
      </c>
    </row>
    <row r="103" spans="1:17" x14ac:dyDescent="0.2">
      <c r="D103">
        <v>2021</v>
      </c>
      <c r="E103" s="14">
        <v>18764264001.93</v>
      </c>
      <c r="I103" s="80"/>
      <c r="J103" s="25" t="s">
        <v>43</v>
      </c>
      <c r="K103" s="26">
        <f>GETPIVOTDATA("Liquidação",'Dinâmica - Liq'!$A$3,"Ano",2022,"GND",1)/GETPIVOTDATA("Liquidação",'Dinâmica - Liq'!$A$3,"Ano",2021,"GND",1)-1</f>
        <v>0.12092417069684247</v>
      </c>
      <c r="L103" s="26">
        <f>GETPIVOTDATA("Liquidação",'Dinâmica - Liq'!$A$3,"Ano",2022,"GND",2)/GETPIVOTDATA("Liquidação",'Dinâmica - Liq'!$A$3,"Ano",2021,"GND",2)-1</f>
        <v>3.9729166698051079</v>
      </c>
      <c r="M103" s="26">
        <f>GETPIVOTDATA("Liquidação",'Dinâmica - Liq'!$A$3,"Ano",2022,"GND",3)/GETPIVOTDATA("Liquidação",'Dinâmica - Liq'!$A$3,"Ano",2021,"GND",3)-1</f>
        <v>0.24178903753233727</v>
      </c>
      <c r="N103" s="26">
        <f>GETPIVOTDATA("Liquidação",'Dinâmica - Liq'!$A$3,"Ano",2022,"GND",4)/GETPIVOTDATA("Liquidação",'Dinâmica - Liq'!$A$3,"Ano",2021,"GND",4)-1</f>
        <v>-0.27910941517169841</v>
      </c>
      <c r="O103" s="26">
        <f>GETPIVOTDATA("Liquidação",'Dinâmica - Liq'!$A$3,"Ano",2022,"GND",5)/GETPIVOTDATA("Liquidação",'Dinâmica - Liq'!$A$3,"Ano",2021,"GND",5)-1</f>
        <v>-0.85159155719406632</v>
      </c>
      <c r="P103" s="27">
        <f>GETPIVOTDATA("Liquidação",'Dinâmica - Liq'!$A$3,"Ano",2022,"GND",6)/GETPIVOTDATA("Liquidação",'Dinâmica - Liq'!$A$3,"Ano",2021,"GND",6)-1</f>
        <v>33.524076409741227</v>
      </c>
      <c r="Q103" s="51">
        <f>(GETPIVOTDATA("Liquidação",'Dinâmica - Liq'!$A$3,"Ano",2022)/GETPIVOTDATA("Liquidação",'Dinâmica - Liq'!$A$3,"Ano",2021))-1</f>
        <v>0.2127382070418804</v>
      </c>
    </row>
    <row r="104" spans="1:17" x14ac:dyDescent="0.2">
      <c r="D104">
        <v>2022</v>
      </c>
      <c r="E104" s="14">
        <v>21033317065.099998</v>
      </c>
      <c r="I104" s="80"/>
      <c r="J104" s="25" t="s">
        <v>42</v>
      </c>
      <c r="K104" s="26">
        <f>GETPIVOTDATA("Liquidação",'Dinâmica - Liq'!$A$3,"Ano",2023,"GND",1)/GETPIVOTDATA("Liquidação",'Dinâmica - Liq'!$A$3,"Ano",2022,"GND",1)-1</f>
        <v>9.5296136370512707E-2</v>
      </c>
      <c r="L104" s="26">
        <f>GETPIVOTDATA("Liquidação",'Dinâmica - Liq'!$A$3,"Ano",2023,"GND",2)/GETPIVOTDATA("Liquidação",'Dinâmica - Liq'!$A$3,"Ano",2022,"GND",2)-1</f>
        <v>0.64249289161934509</v>
      </c>
      <c r="M104" s="26">
        <f>GETPIVOTDATA("Liquidação",'Dinâmica - Liq'!$A$3,"Ano",2023,"GND",3)/GETPIVOTDATA("Liquidação",'Dinâmica - Liq'!$A$3,"Ano",2022,"GND",3)-1</f>
        <v>2.5076848524536732E-3</v>
      </c>
      <c r="N104" s="26">
        <f>GETPIVOTDATA("Liquidação",'Dinâmica - Liq'!$A$3,"Ano",2023,"GND",4)/GETPIVOTDATA("Liquidação",'Dinâmica - Liq'!$A$3,"Ano",2022,"GND",4)-1</f>
        <v>0.51166665603742323</v>
      </c>
      <c r="O104" s="26">
        <f>GETPIVOTDATA("Liquidação",'Dinâmica - Liq'!$A$3,"Ano",2023,"GND",5)/GETPIVOTDATA("Liquidação",'Dinâmica - Liq'!$A$3,"Ano",2022,"GND",5)-1</f>
        <v>0.17733520531163638</v>
      </c>
      <c r="P104" s="27">
        <f>GETPIVOTDATA("Liquidação",'Dinâmica - Liq'!$A$3,"Ano",2023,"GND",6)/GETPIVOTDATA("Liquidação",'Dinâmica - Liq'!$A$3,"Ano",2022,"GND",6)-1</f>
        <v>-0.88057603354178116</v>
      </c>
      <c r="Q104" s="51">
        <f>(GETPIVOTDATA("Liquidação",'Dinâmica - Liq'!$A$3,"Ano",2023)/GETPIVOTDATA("Liquidação",'Dinâmica - Liq'!$A$3,"Ano",2022))-1</f>
        <v>2.2493438002922472E-2</v>
      </c>
    </row>
    <row r="105" spans="1:17" x14ac:dyDescent="0.2">
      <c r="D105">
        <v>2023</v>
      </c>
      <c r="E105" s="14">
        <v>23037710916.459999</v>
      </c>
      <c r="I105" s="81"/>
      <c r="J105" s="40" t="s">
        <v>40</v>
      </c>
      <c r="K105" s="41">
        <f>GETPIVOTDATA("Liquidação",'Dinâmica - Liq'!$A$3,"Ano",2024,"GND",1)/GETPIVOTDATA("Liquidação",'Dinâmica - Liq'!$A$3,"Ano",2023,"GND",1)-1</f>
        <v>-0.48268284780650839</v>
      </c>
      <c r="L105" s="41">
        <f>GETPIVOTDATA("Liquidação",'Dinâmica - Liq'!$A$3,"Ano",2024,"GND",2)/GETPIVOTDATA("Liquidação",'Dinâmica - Liq'!$A$3,"Ano",2023,"GND",2)-1</f>
        <v>-0.36701725297307652</v>
      </c>
      <c r="M105" s="41">
        <f>GETPIVOTDATA("Liquidação",'Dinâmica - Liq'!$A$3,"Ano",2024,"GND",3)/GETPIVOTDATA("Liquidação",'Dinâmica - Liq'!$A$3,"Ano",2023,"GND",3)-1</f>
        <v>-0.50474514601200182</v>
      </c>
      <c r="N105" s="41">
        <f>GETPIVOTDATA("Liquidação",'Dinâmica - Liq'!$A$3,"Ano",2024,"GND",4)/GETPIVOTDATA("Liquidação",'Dinâmica - Liq'!$A$3,"Ano",2023,"GND",4)-1</f>
        <v>-0.69724219145057664</v>
      </c>
      <c r="O105" s="41">
        <f>GETPIVOTDATA("Liquidação",'Dinâmica - Liq'!$A$3,"Ano",2024,"GND",5)/GETPIVOTDATA("Liquidação",'Dinâmica - Liq'!$A$3,"Ano",2023,"GND",5)-1</f>
        <v>0.45372099609417482</v>
      </c>
      <c r="P105" s="42">
        <f>GETPIVOTDATA("Liquidação",'Dinâmica - Liq'!$A$3,"Ano",2024,"GND",6)/GETPIVOTDATA("Liquidação",'Dinâmica - Liq'!$A$3,"Ano",2023,"GND",6)-1</f>
        <v>-0.31334373490960221</v>
      </c>
      <c r="Q105" s="52">
        <f>(GETPIVOTDATA("Liquidação",'Dinâmica - Liq'!$A$3,"Ano",2024)/GETPIVOTDATA("Liquidação",'Dinâmica - Liq'!$A$3,"Ano",2023))-1</f>
        <v>-0.49976780914664343</v>
      </c>
    </row>
    <row r="106" spans="1:17" x14ac:dyDescent="0.2">
      <c r="D106" s="58">
        <v>2024</v>
      </c>
      <c r="E106" s="31">
        <v>24756227147.360001</v>
      </c>
      <c r="F106" s="31">
        <v>23980806759.360001</v>
      </c>
      <c r="G106" s="31">
        <v>25531647533.360001</v>
      </c>
      <c r="I106" s="82" t="s">
        <v>68</v>
      </c>
      <c r="J106" s="35" t="s">
        <v>40</v>
      </c>
      <c r="K106" s="28">
        <f>('R_prev-Análise'!E106/'R_prev-Análise'!E105)-1</f>
        <v>7.4595789361700637E-2</v>
      </c>
      <c r="L106" s="43"/>
      <c r="M106" s="36"/>
      <c r="N106" s="43"/>
      <c r="O106" s="43"/>
      <c r="P106" s="44"/>
      <c r="Q106" s="52">
        <f>('R_prev_L-Análise'!D109/'R_prev_L-Análise'!D108)-1</f>
        <v>2.990426248907907E-2</v>
      </c>
    </row>
    <row r="107" spans="1:17" x14ac:dyDescent="0.2">
      <c r="D107" s="58">
        <v>2025</v>
      </c>
      <c r="E107" s="31">
        <v>26304562507</v>
      </c>
      <c r="F107" s="31">
        <v>23747109560</v>
      </c>
      <c r="G107" s="31">
        <v>28862015452</v>
      </c>
      <c r="I107" s="82"/>
      <c r="J107" s="37" t="s">
        <v>64</v>
      </c>
      <c r="K107" s="38">
        <f>('R_prev-Análise'!E107/'R_prev-Análise'!E106)-1</f>
        <v>6.254326842388469E-2</v>
      </c>
      <c r="L107" s="45"/>
      <c r="M107" s="39"/>
      <c r="N107" s="45"/>
      <c r="O107" s="45"/>
      <c r="P107" s="46"/>
      <c r="Q107" s="51">
        <f>('R_prev_L-Análise'!D110/'R_prev_L-Análise'!D109)-1</f>
        <v>9.432676861820255E-12</v>
      </c>
    </row>
    <row r="108" spans="1:17" x14ac:dyDescent="0.2">
      <c r="D108" s="58">
        <v>2026</v>
      </c>
      <c r="E108" s="31">
        <v>27789702847</v>
      </c>
      <c r="F108" s="31">
        <v>23016804444</v>
      </c>
      <c r="G108" s="31">
        <v>32562601247</v>
      </c>
      <c r="I108" s="82"/>
      <c r="J108" s="34" t="s">
        <v>66</v>
      </c>
      <c r="K108" s="26">
        <f>('R_prev-Análise'!E108/'R_prev-Análise'!E107)-1</f>
        <v>5.6459419904998809E-2</v>
      </c>
      <c r="L108" s="47"/>
      <c r="N108" s="47"/>
      <c r="O108" s="47"/>
      <c r="P108" s="48"/>
      <c r="Q108" s="51">
        <f>('R_prev_L-Análise'!D111/'R_prev_L-Análise'!D110)-1</f>
        <v>0</v>
      </c>
    </row>
    <row r="109" spans="1:17" x14ac:dyDescent="0.2">
      <c r="D109" s="58">
        <v>2027</v>
      </c>
      <c r="E109" s="31">
        <v>29251543226</v>
      </c>
      <c r="F109" s="31">
        <v>21752484624</v>
      </c>
      <c r="G109" s="31">
        <v>36750601829</v>
      </c>
      <c r="I109" s="83"/>
      <c r="J109" s="35" t="s">
        <v>65</v>
      </c>
      <c r="K109" s="28">
        <f>('R_prev-Análise'!E109/'R_prev-Análise'!E108)-1</f>
        <v>5.2603670757055632E-2</v>
      </c>
      <c r="L109" s="43"/>
      <c r="M109" s="36"/>
      <c r="N109" s="43"/>
      <c r="O109" s="43"/>
      <c r="P109" s="44"/>
      <c r="Q109" s="56">
        <f>('R_prev_L-Análise'!D112/'R_prev_L-Análise'!D111)-1</f>
        <v>0</v>
      </c>
    </row>
  </sheetData>
  <autoFilter ref="A1:L97" xr:uid="{13C406DD-B52E-4199-82CF-6CAF8BE0B20F}">
    <filterColumn colId="0">
      <filters>
        <filter val="2024"/>
      </filters>
    </filterColumn>
  </autoFilter>
  <mergeCells count="2">
    <mergeCell ref="I101:I105"/>
    <mergeCell ref="I106:I109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06DD-B52E-4199-82CF-6CAF8BE0B20F}">
  <dimension ref="A1:H55"/>
  <sheetViews>
    <sheetView topLeftCell="A13" workbookViewId="0">
      <selection activeCell="D44" sqref="D44"/>
    </sheetView>
  </sheetViews>
  <sheetFormatPr defaultRowHeight="12.75" x14ac:dyDescent="0.2"/>
  <cols>
    <col min="2" max="2" width="8.7109375" bestFit="1" customWidth="1"/>
    <col min="3" max="3" width="18.7109375" bestFit="1" customWidth="1"/>
    <col min="4" max="5" width="17.7109375" bestFit="1" customWidth="1"/>
    <col min="6" max="6" width="16.5703125" bestFit="1" customWidth="1"/>
    <col min="7" max="7" width="15" bestFit="1" customWidth="1"/>
    <col min="8" max="8" width="16.5703125" bestFit="1" customWidth="1"/>
  </cols>
  <sheetData>
    <row r="1" spans="1:8" x14ac:dyDescent="0.2">
      <c r="A1" s="53" t="s">
        <v>31</v>
      </c>
      <c r="B1" s="53" t="s">
        <v>50</v>
      </c>
      <c r="C1" s="53" t="s">
        <v>51</v>
      </c>
      <c r="D1" s="53" t="s">
        <v>52</v>
      </c>
      <c r="E1" s="53" t="s">
        <v>53</v>
      </c>
      <c r="F1" s="53" t="s">
        <v>54</v>
      </c>
      <c r="G1" s="53" t="s">
        <v>55</v>
      </c>
      <c r="H1" s="53" t="s">
        <v>56</v>
      </c>
    </row>
    <row r="2" spans="1:8" x14ac:dyDescent="0.2">
      <c r="A2" t="str">
        <f>LEFT(B2,4)</f>
        <v>2020</v>
      </c>
      <c r="B2" s="19">
        <v>202001</v>
      </c>
      <c r="C2" s="18">
        <v>1513189819.3800001</v>
      </c>
      <c r="D2" s="18">
        <v>3160444.72</v>
      </c>
      <c r="E2" s="18">
        <v>350206856.77999997</v>
      </c>
      <c r="F2" s="18">
        <v>55101.1</v>
      </c>
      <c r="G2" s="18"/>
      <c r="H2" s="18">
        <v>4950621.0199999996</v>
      </c>
    </row>
    <row r="3" spans="1:8" x14ac:dyDescent="0.2">
      <c r="A3" t="str">
        <f t="shared" ref="A3:A55" si="0">LEFT(B3,4)</f>
        <v>2020</v>
      </c>
      <c r="B3" s="19">
        <v>202002</v>
      </c>
      <c r="C3" s="18">
        <v>1515941816.3</v>
      </c>
      <c r="D3" s="18">
        <v>3329909.01</v>
      </c>
      <c r="E3" s="18">
        <v>432864156.27999997</v>
      </c>
      <c r="F3" s="18">
        <v>3324888.55</v>
      </c>
      <c r="G3" s="18">
        <v>90000</v>
      </c>
      <c r="H3" s="18">
        <v>4953094.47</v>
      </c>
    </row>
    <row r="4" spans="1:8" x14ac:dyDescent="0.2">
      <c r="A4" t="str">
        <f t="shared" si="0"/>
        <v>2020</v>
      </c>
      <c r="B4" s="19">
        <v>202003</v>
      </c>
      <c r="C4" s="18">
        <v>1433715516.8</v>
      </c>
      <c r="D4" s="18">
        <v>2909801.6</v>
      </c>
      <c r="E4" s="18">
        <v>710319623.83000004</v>
      </c>
      <c r="F4" s="18">
        <v>12813451.32</v>
      </c>
      <c r="G4" s="18">
        <v>40000</v>
      </c>
      <c r="H4" s="18">
        <v>4959326.21</v>
      </c>
    </row>
    <row r="5" spans="1:8" x14ac:dyDescent="0.2">
      <c r="A5" t="str">
        <f t="shared" si="0"/>
        <v>2020</v>
      </c>
      <c r="B5" s="19">
        <v>202004</v>
      </c>
      <c r="C5" s="18">
        <v>1441269098.5599999</v>
      </c>
      <c r="D5" s="18">
        <v>12597231.029999999</v>
      </c>
      <c r="E5" s="18">
        <v>541621097.20000005</v>
      </c>
      <c r="F5" s="18">
        <v>7228410.4800000004</v>
      </c>
      <c r="G5" s="18">
        <v>850000</v>
      </c>
      <c r="H5" s="18">
        <v>6757359.6100000003</v>
      </c>
    </row>
    <row r="6" spans="1:8" x14ac:dyDescent="0.2">
      <c r="A6" t="str">
        <f t="shared" si="0"/>
        <v>2020</v>
      </c>
      <c r="B6" s="19">
        <v>202005</v>
      </c>
      <c r="C6" s="18">
        <v>1453359935.5699999</v>
      </c>
      <c r="D6" s="18">
        <v>2494111.79</v>
      </c>
      <c r="E6" s="18">
        <v>692508987.47000003</v>
      </c>
      <c r="F6" s="18">
        <v>28602897.489999998</v>
      </c>
      <c r="G6" s="18"/>
      <c r="H6" s="18">
        <v>4791147.34</v>
      </c>
    </row>
    <row r="7" spans="1:8" x14ac:dyDescent="0.2">
      <c r="A7" t="str">
        <f t="shared" si="0"/>
        <v>2020</v>
      </c>
      <c r="B7" s="19">
        <v>202006</v>
      </c>
      <c r="C7" s="18">
        <v>1488226277.8399999</v>
      </c>
      <c r="D7" s="18">
        <v>2775715.41</v>
      </c>
      <c r="E7" s="18">
        <v>492272937.76999998</v>
      </c>
      <c r="F7" s="18">
        <v>47563757.259999998</v>
      </c>
      <c r="G7" s="18">
        <v>36000</v>
      </c>
      <c r="H7" s="18">
        <v>4787378.45</v>
      </c>
    </row>
    <row r="8" spans="1:8" x14ac:dyDescent="0.2">
      <c r="A8" t="str">
        <f t="shared" si="0"/>
        <v>2020</v>
      </c>
      <c r="B8" s="19">
        <v>202007</v>
      </c>
      <c r="C8" s="18">
        <v>1479055716.79</v>
      </c>
      <c r="D8" s="18">
        <v>511558.66</v>
      </c>
      <c r="E8" s="18">
        <v>632837966.98000002</v>
      </c>
      <c r="F8" s="18">
        <v>54723525.009999998</v>
      </c>
      <c r="G8" s="18"/>
      <c r="H8" s="18">
        <v>577511.97</v>
      </c>
    </row>
    <row r="9" spans="1:8" x14ac:dyDescent="0.2">
      <c r="A9" t="str">
        <f t="shared" si="0"/>
        <v>2020</v>
      </c>
      <c r="B9" s="19">
        <v>202008</v>
      </c>
      <c r="C9" s="18">
        <v>1467425771.6500001</v>
      </c>
      <c r="D9" s="18">
        <v>513243.89</v>
      </c>
      <c r="E9" s="18">
        <v>599986195.61000001</v>
      </c>
      <c r="F9" s="18">
        <v>64522595.880000003</v>
      </c>
      <c r="G9" s="18">
        <v>1100000</v>
      </c>
      <c r="H9" s="18">
        <v>361834.79</v>
      </c>
    </row>
    <row r="10" spans="1:8" x14ac:dyDescent="0.2">
      <c r="A10" t="str">
        <f t="shared" si="0"/>
        <v>2020</v>
      </c>
      <c r="B10" s="19">
        <v>202009</v>
      </c>
      <c r="C10" s="18">
        <v>1459135951.74</v>
      </c>
      <c r="D10" s="18">
        <v>515653.55</v>
      </c>
      <c r="E10" s="18">
        <v>599661856.71000004</v>
      </c>
      <c r="F10" s="18">
        <v>91868499.870000005</v>
      </c>
      <c r="G10" s="18">
        <v>50000</v>
      </c>
      <c r="H10" s="18">
        <v>358972.05</v>
      </c>
    </row>
    <row r="11" spans="1:8" x14ac:dyDescent="0.2">
      <c r="A11" t="str">
        <f t="shared" si="0"/>
        <v>2020</v>
      </c>
      <c r="B11" s="19">
        <v>202010</v>
      </c>
      <c r="C11" s="18">
        <v>1468511406.6900001</v>
      </c>
      <c r="D11" s="18">
        <v>10654361.4</v>
      </c>
      <c r="E11" s="18">
        <v>674864110.46000004</v>
      </c>
      <c r="F11" s="18">
        <v>50865748.119999997</v>
      </c>
      <c r="G11" s="18"/>
      <c r="H11" s="18">
        <v>14705750.619999999</v>
      </c>
    </row>
    <row r="12" spans="1:8" x14ac:dyDescent="0.2">
      <c r="A12" t="str">
        <f t="shared" si="0"/>
        <v>2020</v>
      </c>
      <c r="B12" s="19">
        <v>202011</v>
      </c>
      <c r="C12" s="18">
        <v>1521857957.71</v>
      </c>
      <c r="D12" s="18">
        <v>523510.73</v>
      </c>
      <c r="E12" s="18">
        <v>833119233.38</v>
      </c>
      <c r="F12" s="18">
        <v>223214577.28999999</v>
      </c>
      <c r="G12" s="18">
        <v>669000</v>
      </c>
      <c r="H12" s="18">
        <v>780877.89</v>
      </c>
    </row>
    <row r="13" spans="1:8" x14ac:dyDescent="0.2">
      <c r="A13" t="str">
        <f t="shared" si="0"/>
        <v>2020</v>
      </c>
      <c r="B13" s="19">
        <v>202012</v>
      </c>
      <c r="C13" s="18">
        <v>1582831272.98</v>
      </c>
      <c r="D13" s="18">
        <v>1041123989.1</v>
      </c>
      <c r="E13" s="18">
        <v>1004595869.09</v>
      </c>
      <c r="F13" s="18">
        <v>76034331.909999996</v>
      </c>
      <c r="G13" s="18">
        <v>4541708.08</v>
      </c>
      <c r="H13" s="18">
        <v>1127500590.49</v>
      </c>
    </row>
    <row r="14" spans="1:8" x14ac:dyDescent="0.2">
      <c r="A14" t="str">
        <f t="shared" si="0"/>
        <v>2021</v>
      </c>
      <c r="B14" s="19">
        <v>202101</v>
      </c>
      <c r="C14" s="18">
        <v>1501316781.9200001</v>
      </c>
      <c r="D14" s="18">
        <v>2028188.51</v>
      </c>
      <c r="E14" s="18">
        <v>426311926.97000003</v>
      </c>
      <c r="F14" s="18">
        <v>691801.43</v>
      </c>
      <c r="G14" s="18">
        <v>95959.46</v>
      </c>
      <c r="H14" s="18">
        <v>4473198.43</v>
      </c>
    </row>
    <row r="15" spans="1:8" x14ac:dyDescent="0.2">
      <c r="A15" t="str">
        <f t="shared" si="0"/>
        <v>2021</v>
      </c>
      <c r="B15" s="19">
        <v>202102</v>
      </c>
      <c r="C15" s="18">
        <v>1527492464.23</v>
      </c>
      <c r="D15" s="18">
        <v>36409246.549999997</v>
      </c>
      <c r="E15" s="18">
        <v>951972286.13</v>
      </c>
      <c r="F15" s="18">
        <v>20847341.609999999</v>
      </c>
      <c r="G15" s="18">
        <v>95959.46</v>
      </c>
      <c r="H15" s="18">
        <v>103133778.81999999</v>
      </c>
    </row>
    <row r="16" spans="1:8" x14ac:dyDescent="0.2">
      <c r="A16" t="str">
        <f t="shared" si="0"/>
        <v>2021</v>
      </c>
      <c r="B16" s="19">
        <v>202103</v>
      </c>
      <c r="C16" s="18">
        <v>1510937753.3800001</v>
      </c>
      <c r="D16" s="18">
        <v>2391292.83</v>
      </c>
      <c r="E16" s="18">
        <v>646510447.24000001</v>
      </c>
      <c r="F16" s="18">
        <v>38199423.560000002</v>
      </c>
      <c r="G16" s="18">
        <v>537913.81999999995</v>
      </c>
      <c r="H16" s="18">
        <v>4632153.82</v>
      </c>
    </row>
    <row r="17" spans="1:8" x14ac:dyDescent="0.2">
      <c r="A17" t="str">
        <f t="shared" si="0"/>
        <v>2021</v>
      </c>
      <c r="B17" s="19">
        <v>202104</v>
      </c>
      <c r="C17" s="18">
        <v>1488097866.1700001</v>
      </c>
      <c r="D17" s="18">
        <v>-31501343.690000001</v>
      </c>
      <c r="E17" s="18">
        <v>697472171.63999999</v>
      </c>
      <c r="F17" s="18">
        <v>48308983.789999999</v>
      </c>
      <c r="G17" s="18">
        <v>1621668.43</v>
      </c>
      <c r="H17" s="18">
        <v>-91948143.569999993</v>
      </c>
    </row>
    <row r="18" spans="1:8" x14ac:dyDescent="0.2">
      <c r="A18" t="str">
        <f t="shared" si="0"/>
        <v>2021</v>
      </c>
      <c r="B18" s="19">
        <v>202105</v>
      </c>
      <c r="C18" s="18">
        <v>1506920560.47</v>
      </c>
      <c r="D18" s="18">
        <v>2609161.9500000002</v>
      </c>
      <c r="E18" s="18">
        <v>698902992.45000005</v>
      </c>
      <c r="F18" s="18">
        <v>48736558.960000001</v>
      </c>
      <c r="G18" s="18">
        <v>-1424749.51</v>
      </c>
      <c r="H18" s="18">
        <v>4634443.54</v>
      </c>
    </row>
    <row r="19" spans="1:8" x14ac:dyDescent="0.2">
      <c r="A19" t="str">
        <f t="shared" si="0"/>
        <v>2021</v>
      </c>
      <c r="B19" s="19">
        <v>202106</v>
      </c>
      <c r="C19" s="18">
        <v>1569721620.8299999</v>
      </c>
      <c r="D19" s="18">
        <v>2870599.46</v>
      </c>
      <c r="E19" s="18">
        <v>654859043.49000001</v>
      </c>
      <c r="F19" s="18">
        <v>77673300.730000004</v>
      </c>
      <c r="G19" s="18">
        <v>1325061.6599999999</v>
      </c>
      <c r="H19" s="18">
        <v>4635677.58</v>
      </c>
    </row>
    <row r="20" spans="1:8" x14ac:dyDescent="0.2">
      <c r="A20" t="str">
        <f t="shared" si="0"/>
        <v>2021</v>
      </c>
      <c r="B20" s="19">
        <v>202107</v>
      </c>
      <c r="C20" s="18">
        <v>1539382256.0999999</v>
      </c>
      <c r="D20" s="18">
        <v>2888650.87</v>
      </c>
      <c r="E20" s="18">
        <v>687437688.75</v>
      </c>
      <c r="F20" s="18">
        <v>254057183.80000001</v>
      </c>
      <c r="G20" s="18">
        <v>10869098.01</v>
      </c>
      <c r="H20" s="18">
        <v>4636966.82</v>
      </c>
    </row>
    <row r="21" spans="1:8" x14ac:dyDescent="0.2">
      <c r="A21" t="str">
        <f t="shared" si="0"/>
        <v>2021</v>
      </c>
      <c r="B21" s="19">
        <v>202108</v>
      </c>
      <c r="C21" s="18">
        <v>1512076672.6099999</v>
      </c>
      <c r="D21" s="18">
        <v>2961585.61</v>
      </c>
      <c r="E21" s="18">
        <v>751446565</v>
      </c>
      <c r="F21" s="18">
        <v>319712926.89999998</v>
      </c>
      <c r="G21" s="18">
        <v>1535134.3</v>
      </c>
      <c r="H21" s="18">
        <v>4638324.01</v>
      </c>
    </row>
    <row r="22" spans="1:8" x14ac:dyDescent="0.2">
      <c r="A22" t="str">
        <f t="shared" si="0"/>
        <v>2021</v>
      </c>
      <c r="B22" s="19">
        <v>202109</v>
      </c>
      <c r="C22" s="18">
        <v>1531295874.55</v>
      </c>
      <c r="D22" s="18">
        <v>3422667.86</v>
      </c>
      <c r="E22" s="18">
        <v>797860487.16999996</v>
      </c>
      <c r="F22" s="18">
        <v>210196720.59999999</v>
      </c>
      <c r="G22" s="18">
        <v>1538834.64</v>
      </c>
      <c r="H22" s="18">
        <v>4639774.5599999996</v>
      </c>
    </row>
    <row r="23" spans="1:8" x14ac:dyDescent="0.2">
      <c r="A23" t="str">
        <f t="shared" si="0"/>
        <v>2021</v>
      </c>
      <c r="B23" s="19">
        <v>202110</v>
      </c>
      <c r="C23" s="18">
        <v>1587921032.96</v>
      </c>
      <c r="D23" s="18">
        <v>27996669.32</v>
      </c>
      <c r="E23" s="18">
        <v>908893835.30999994</v>
      </c>
      <c r="F23" s="18">
        <v>340729280.48000002</v>
      </c>
      <c r="G23" s="18">
        <v>1592621.02</v>
      </c>
      <c r="H23" s="18">
        <v>17204127.18</v>
      </c>
    </row>
    <row r="24" spans="1:8" x14ac:dyDescent="0.2">
      <c r="A24" t="str">
        <f t="shared" si="0"/>
        <v>2021</v>
      </c>
      <c r="B24" s="19">
        <v>202111</v>
      </c>
      <c r="C24" s="18">
        <v>1621339654.8900001</v>
      </c>
      <c r="D24" s="18">
        <v>3705652.22</v>
      </c>
      <c r="E24" s="18">
        <v>1038764498.95</v>
      </c>
      <c r="F24" s="18">
        <v>195116852.91</v>
      </c>
      <c r="G24" s="18">
        <v>1596837.68</v>
      </c>
      <c r="H24" s="18">
        <v>4638654.34</v>
      </c>
    </row>
    <row r="25" spans="1:8" x14ac:dyDescent="0.2">
      <c r="A25" t="str">
        <f t="shared" si="0"/>
        <v>2021</v>
      </c>
      <c r="B25" s="19">
        <v>202112</v>
      </c>
      <c r="C25" s="18">
        <v>1867761463.8199999</v>
      </c>
      <c r="D25" s="18">
        <v>16234530.640000001</v>
      </c>
      <c r="E25" s="18">
        <v>1046992460.37</v>
      </c>
      <c r="F25" s="18">
        <v>770440989.95000005</v>
      </c>
      <c r="G25" s="18">
        <v>151195674.75</v>
      </c>
      <c r="H25" s="18">
        <v>9928551.2400000002</v>
      </c>
    </row>
    <row r="26" spans="1:8" x14ac:dyDescent="0.2">
      <c r="A26" t="str">
        <f t="shared" si="0"/>
        <v>2022</v>
      </c>
      <c r="B26" s="19">
        <v>202201</v>
      </c>
      <c r="C26" s="18">
        <v>1552166876.99</v>
      </c>
      <c r="D26" s="18">
        <v>4554067.96</v>
      </c>
      <c r="E26" s="18">
        <v>842250762.45000005</v>
      </c>
      <c r="F26" s="18">
        <v>6675396.96</v>
      </c>
      <c r="G26" s="18">
        <v>1558541.04</v>
      </c>
      <c r="H26" s="18">
        <v>4644523.96</v>
      </c>
    </row>
    <row r="27" spans="1:8" x14ac:dyDescent="0.2">
      <c r="A27" t="str">
        <f t="shared" si="0"/>
        <v>2022</v>
      </c>
      <c r="B27" s="19">
        <v>202202</v>
      </c>
      <c r="C27" s="18">
        <v>1525999582.5599999</v>
      </c>
      <c r="D27" s="18">
        <v>4854723.59</v>
      </c>
      <c r="E27" s="18">
        <v>690509698.37</v>
      </c>
      <c r="F27" s="18">
        <v>47873581.57</v>
      </c>
      <c r="G27" s="18">
        <v>1564822.98</v>
      </c>
      <c r="H27" s="18">
        <v>4646484.7</v>
      </c>
    </row>
    <row r="28" spans="1:8" x14ac:dyDescent="0.2">
      <c r="A28" t="str">
        <f t="shared" si="0"/>
        <v>2022</v>
      </c>
      <c r="B28" s="19">
        <v>202203</v>
      </c>
      <c r="C28" s="18">
        <v>1676408065.73</v>
      </c>
      <c r="D28" s="18">
        <v>38110535.07</v>
      </c>
      <c r="E28" s="18">
        <v>838736346.63</v>
      </c>
      <c r="F28" s="18">
        <v>59933886.460000001</v>
      </c>
      <c r="G28" s="18">
        <v>1571363.1</v>
      </c>
      <c r="H28" s="18">
        <v>20104459.829999998</v>
      </c>
    </row>
    <row r="29" spans="1:8" x14ac:dyDescent="0.2">
      <c r="A29" t="str">
        <f t="shared" si="0"/>
        <v>2022</v>
      </c>
      <c r="B29" s="19">
        <v>202204</v>
      </c>
      <c r="C29" s="18">
        <v>1669155536.8</v>
      </c>
      <c r="D29" s="18">
        <v>4962222.0599999996</v>
      </c>
      <c r="E29" s="18">
        <v>965076802.73000002</v>
      </c>
      <c r="F29" s="18">
        <v>67851088.519999996</v>
      </c>
      <c r="G29" s="18">
        <v>2993969.51</v>
      </c>
      <c r="H29" s="18">
        <v>6374830.0800000001</v>
      </c>
    </row>
    <row r="30" spans="1:8" x14ac:dyDescent="0.2">
      <c r="A30" t="str">
        <f t="shared" si="0"/>
        <v>2022</v>
      </c>
      <c r="B30" s="19">
        <v>202205</v>
      </c>
      <c r="C30" s="18">
        <v>1680933671.52</v>
      </c>
      <c r="D30" s="18">
        <v>22819603.84</v>
      </c>
      <c r="E30" s="18">
        <v>914069727.74000001</v>
      </c>
      <c r="F30" s="18">
        <v>110796674.29000001</v>
      </c>
      <c r="G30" s="18">
        <v>5948663.7599999998</v>
      </c>
      <c r="H30" s="18">
        <v>12738091.210000001</v>
      </c>
    </row>
    <row r="31" spans="1:8" x14ac:dyDescent="0.2">
      <c r="A31" t="str">
        <f t="shared" si="0"/>
        <v>2022</v>
      </c>
      <c r="B31" s="19">
        <v>202206</v>
      </c>
      <c r="C31" s="18">
        <v>1767598435.98</v>
      </c>
      <c r="D31" s="18">
        <v>23391704.739999998</v>
      </c>
      <c r="E31" s="18">
        <v>1131730361.9400001</v>
      </c>
      <c r="F31" s="18">
        <v>255510232.80000001</v>
      </c>
      <c r="G31" s="18">
        <v>1453388.58</v>
      </c>
      <c r="H31" s="18">
        <v>12970984.939999999</v>
      </c>
    </row>
    <row r="32" spans="1:8" x14ac:dyDescent="0.2">
      <c r="A32" t="str">
        <f t="shared" si="0"/>
        <v>2022</v>
      </c>
      <c r="B32" s="19">
        <v>202207</v>
      </c>
      <c r="C32" s="18">
        <v>1717297295.1400001</v>
      </c>
      <c r="D32" s="18">
        <v>23941669.850000001</v>
      </c>
      <c r="E32" s="18">
        <v>813484680.90999997</v>
      </c>
      <c r="F32" s="18">
        <v>95105958.609999999</v>
      </c>
      <c r="G32" s="18">
        <v>3561819.62</v>
      </c>
      <c r="H32" s="18">
        <v>13262902.51</v>
      </c>
    </row>
    <row r="33" spans="1:8" x14ac:dyDescent="0.2">
      <c r="A33" t="str">
        <f t="shared" si="0"/>
        <v>2022</v>
      </c>
      <c r="B33" s="19">
        <v>202208</v>
      </c>
      <c r="C33" s="18">
        <v>1739018918.9100001</v>
      </c>
      <c r="D33" s="18">
        <v>25158161.670000002</v>
      </c>
      <c r="E33" s="18">
        <v>1201495776.0599999</v>
      </c>
      <c r="F33" s="18">
        <v>170060770.41</v>
      </c>
      <c r="G33" s="18">
        <v>1584719.81</v>
      </c>
      <c r="H33" s="18">
        <v>13546204.24</v>
      </c>
    </row>
    <row r="34" spans="1:8" x14ac:dyDescent="0.2">
      <c r="A34" t="str">
        <f t="shared" si="0"/>
        <v>2022</v>
      </c>
      <c r="B34" s="19">
        <v>202209</v>
      </c>
      <c r="C34" s="18">
        <v>1727079250.52</v>
      </c>
      <c r="D34" s="18">
        <v>25453827.579999998</v>
      </c>
      <c r="E34" s="18">
        <v>1030730118.35</v>
      </c>
      <c r="F34" s="18">
        <v>170998277.96000001</v>
      </c>
      <c r="G34" s="18">
        <v>-480604.82</v>
      </c>
      <c r="H34" s="18">
        <v>14244534.380000001</v>
      </c>
    </row>
    <row r="35" spans="1:8" x14ac:dyDescent="0.2">
      <c r="A35" t="str">
        <f t="shared" si="0"/>
        <v>2022</v>
      </c>
      <c r="B35" s="19">
        <v>202210</v>
      </c>
      <c r="C35" s="18">
        <v>1732204602.72</v>
      </c>
      <c r="D35" s="18">
        <v>130360563.45999999</v>
      </c>
      <c r="E35" s="18">
        <v>702530381.22000003</v>
      </c>
      <c r="F35" s="18">
        <v>155591677.06</v>
      </c>
      <c r="G35" s="18">
        <v>1795345.13</v>
      </c>
      <c r="H35" s="18">
        <v>2463638781.4400001</v>
      </c>
    </row>
    <row r="36" spans="1:8" x14ac:dyDescent="0.2">
      <c r="A36" t="str">
        <f t="shared" si="0"/>
        <v>2022</v>
      </c>
      <c r="B36" s="19">
        <v>202211</v>
      </c>
      <c r="C36" s="18">
        <v>1804252280.8</v>
      </c>
      <c r="D36" s="18">
        <v>26885455.34</v>
      </c>
      <c r="E36" s="18">
        <v>1118109670.9400001</v>
      </c>
      <c r="F36" s="18">
        <v>212786990.44999999</v>
      </c>
      <c r="G36" s="18">
        <v>1508991.38</v>
      </c>
      <c r="H36" s="18">
        <v>14762344.68</v>
      </c>
    </row>
    <row r="37" spans="1:8" x14ac:dyDescent="0.2">
      <c r="A37" t="str">
        <f t="shared" si="0"/>
        <v>2022</v>
      </c>
      <c r="B37" s="19">
        <v>202212</v>
      </c>
      <c r="C37" s="18">
        <v>2441202547.4299998</v>
      </c>
      <c r="D37" s="18">
        <v>27641517.949999999</v>
      </c>
      <c r="E37" s="18">
        <v>1309133264.55</v>
      </c>
      <c r="F37" s="18">
        <v>322678000.18000001</v>
      </c>
      <c r="G37" s="18">
        <v>2254494.12</v>
      </c>
      <c r="H37" s="18">
        <v>16916531.400000099</v>
      </c>
    </row>
    <row r="38" spans="1:8" x14ac:dyDescent="0.2">
      <c r="A38" t="str">
        <f t="shared" si="0"/>
        <v>2023</v>
      </c>
      <c r="B38" s="19">
        <v>202301</v>
      </c>
      <c r="C38" s="18">
        <v>1790523350.2</v>
      </c>
      <c r="D38" s="18">
        <v>28288371.739999998</v>
      </c>
      <c r="E38" s="18">
        <v>995475281.49000001</v>
      </c>
      <c r="F38" s="18">
        <v>7000317.8499999996</v>
      </c>
      <c r="G38" s="18">
        <v>1528402.16</v>
      </c>
      <c r="H38" s="18">
        <v>15194734.58</v>
      </c>
    </row>
    <row r="39" spans="1:8" x14ac:dyDescent="0.2">
      <c r="A39" t="str">
        <f t="shared" si="0"/>
        <v>2023</v>
      </c>
      <c r="B39" s="19">
        <v>202302</v>
      </c>
      <c r="C39" s="18">
        <v>1731147450.1800001</v>
      </c>
      <c r="D39" s="18">
        <v>35634428.850000001</v>
      </c>
      <c r="E39" s="18">
        <v>865175100.78999996</v>
      </c>
      <c r="F39" s="18">
        <v>43484169.369999997</v>
      </c>
      <c r="G39" s="18">
        <v>1649339.16</v>
      </c>
      <c r="H39" s="18">
        <v>24184023.5</v>
      </c>
    </row>
    <row r="40" spans="1:8" x14ac:dyDescent="0.2">
      <c r="A40" t="str">
        <f t="shared" si="0"/>
        <v>2023</v>
      </c>
      <c r="B40" s="19">
        <v>202303</v>
      </c>
      <c r="C40" s="18">
        <v>1758202549.05</v>
      </c>
      <c r="D40" s="18">
        <v>30591884.41</v>
      </c>
      <c r="E40" s="18">
        <v>1191731375.8099999</v>
      </c>
      <c r="F40" s="18">
        <v>65092275.479999997</v>
      </c>
      <c r="G40" s="18">
        <v>1547447.1</v>
      </c>
      <c r="H40" s="18">
        <v>29089626.899999999</v>
      </c>
    </row>
    <row r="41" spans="1:8" x14ac:dyDescent="0.2">
      <c r="A41" t="str">
        <f t="shared" si="0"/>
        <v>2023</v>
      </c>
      <c r="B41" s="19">
        <v>202304</v>
      </c>
      <c r="C41" s="18">
        <v>1830663107.77</v>
      </c>
      <c r="D41" s="18">
        <v>34620935.579999998</v>
      </c>
      <c r="E41" s="18">
        <v>984497801.52999997</v>
      </c>
      <c r="F41" s="18">
        <v>106629618.75</v>
      </c>
      <c r="G41" s="18">
        <v>1558211.04</v>
      </c>
      <c r="H41" s="18">
        <v>29228335.440000001</v>
      </c>
    </row>
    <row r="42" spans="1:8" x14ac:dyDescent="0.2">
      <c r="A42" t="str">
        <f t="shared" si="0"/>
        <v>2023</v>
      </c>
      <c r="B42" s="19">
        <v>202305</v>
      </c>
      <c r="C42" s="18">
        <v>1840255468.98</v>
      </c>
      <c r="D42" s="18">
        <v>34918062</v>
      </c>
      <c r="E42" s="18">
        <v>1091702496.04</v>
      </c>
      <c r="F42" s="18">
        <v>137672823.37</v>
      </c>
      <c r="G42" s="18">
        <v>1566674.98</v>
      </c>
      <c r="H42" s="18">
        <v>27120994.199999999</v>
      </c>
    </row>
    <row r="43" spans="1:8" x14ac:dyDescent="0.2">
      <c r="A43" t="str">
        <f t="shared" si="0"/>
        <v>2023</v>
      </c>
      <c r="B43" s="19">
        <v>202306</v>
      </c>
      <c r="C43" s="18">
        <v>2011492922.75</v>
      </c>
      <c r="D43" s="18">
        <v>114426698.17</v>
      </c>
      <c r="E43" s="18">
        <v>906378627.77999997</v>
      </c>
      <c r="F43" s="18">
        <v>118103016.68000001</v>
      </c>
      <c r="G43" s="18">
        <v>1576978.9</v>
      </c>
      <c r="H43" s="18">
        <v>25041518.640000001</v>
      </c>
    </row>
    <row r="44" spans="1:8" x14ac:dyDescent="0.2">
      <c r="A44" t="str">
        <f t="shared" si="0"/>
        <v>2023</v>
      </c>
      <c r="B44" s="19">
        <v>202307</v>
      </c>
      <c r="C44" s="18">
        <v>1871404771.1500001</v>
      </c>
      <c r="D44" s="18">
        <v>38283528.600000001</v>
      </c>
      <c r="E44" s="18">
        <v>875082876.92999995</v>
      </c>
      <c r="F44" s="18">
        <v>127298839.42</v>
      </c>
      <c r="G44" s="18">
        <v>1586822.82</v>
      </c>
      <c r="H44" s="18">
        <v>25623797.460000001</v>
      </c>
    </row>
    <row r="45" spans="1:8" x14ac:dyDescent="0.2">
      <c r="A45" t="str">
        <f t="shared" si="0"/>
        <v>2023</v>
      </c>
      <c r="B45" s="19">
        <v>202308</v>
      </c>
      <c r="C45" s="18">
        <v>1945280334.7</v>
      </c>
      <c r="D45" s="18">
        <v>46118440.149999999</v>
      </c>
      <c r="E45" s="18">
        <v>531777709.16000003</v>
      </c>
      <c r="F45" s="18">
        <v>590846640.34000003</v>
      </c>
      <c r="G45" s="18">
        <v>1719165.58</v>
      </c>
      <c r="H45" s="18">
        <v>34416398.200000003</v>
      </c>
    </row>
    <row r="46" spans="1:8" x14ac:dyDescent="0.2">
      <c r="A46" t="str">
        <f t="shared" si="0"/>
        <v>2023</v>
      </c>
      <c r="B46" s="19">
        <v>202309</v>
      </c>
      <c r="C46" s="18">
        <v>1738438886.78</v>
      </c>
      <c r="D46" s="18">
        <v>38939463.450000003</v>
      </c>
      <c r="E46" s="18">
        <v>1087864528</v>
      </c>
      <c r="F46" s="18">
        <v>312480861.64999998</v>
      </c>
      <c r="G46" s="18">
        <v>1826654.69</v>
      </c>
      <c r="H46" s="18">
        <v>26236439.699999999</v>
      </c>
    </row>
    <row r="47" spans="1:8" x14ac:dyDescent="0.2">
      <c r="A47" t="str">
        <f t="shared" si="0"/>
        <v>2023</v>
      </c>
      <c r="B47" s="19">
        <v>202310</v>
      </c>
      <c r="C47" s="18">
        <v>1871981317.8199999</v>
      </c>
      <c r="D47" s="18">
        <v>40832254.969999999</v>
      </c>
      <c r="E47" s="18">
        <v>906633434.58000004</v>
      </c>
      <c r="F47" s="18">
        <v>256568775.81</v>
      </c>
      <c r="G47" s="18">
        <v>5186078.6399999997</v>
      </c>
      <c r="H47" s="18">
        <v>28476034</v>
      </c>
    </row>
    <row r="48" spans="1:8" x14ac:dyDescent="0.2">
      <c r="A48" t="str">
        <f t="shared" si="0"/>
        <v>2023</v>
      </c>
      <c r="B48" s="19">
        <v>202311</v>
      </c>
      <c r="C48" s="18">
        <v>1934405079.8</v>
      </c>
      <c r="D48" s="18">
        <v>39875074.57</v>
      </c>
      <c r="E48" s="18">
        <v>822506095.22000003</v>
      </c>
      <c r="F48" s="18">
        <v>266373397.13999999</v>
      </c>
      <c r="G48" s="18">
        <v>1625328.56</v>
      </c>
      <c r="H48" s="18">
        <v>26893703.539999999</v>
      </c>
    </row>
    <row r="49" spans="1:8" x14ac:dyDescent="0.2">
      <c r="A49" t="str">
        <f t="shared" si="0"/>
        <v>2023</v>
      </c>
      <c r="B49" s="19">
        <v>202312</v>
      </c>
      <c r="C49" s="18">
        <v>2713915677.2800002</v>
      </c>
      <c r="D49" s="18">
        <v>105703493.98999999</v>
      </c>
      <c r="E49" s="18">
        <v>1328015728.97</v>
      </c>
      <c r="F49" s="18">
        <v>501794778.81</v>
      </c>
      <c r="G49" s="18">
        <v>8433742.4900000002</v>
      </c>
      <c r="H49" s="18">
        <v>18740025.52</v>
      </c>
    </row>
    <row r="50" spans="1:8" x14ac:dyDescent="0.2">
      <c r="A50" t="str">
        <f t="shared" si="0"/>
        <v>2024</v>
      </c>
      <c r="B50" s="19">
        <v>202401</v>
      </c>
      <c r="C50" s="18">
        <v>1905027110.3800001</v>
      </c>
      <c r="D50" s="18">
        <v>40912652.490000002</v>
      </c>
      <c r="E50" s="18">
        <v>730620145.87</v>
      </c>
      <c r="F50" s="18">
        <v>19379809.800000001</v>
      </c>
      <c r="G50" s="18">
        <v>1641930.45</v>
      </c>
      <c r="H50" s="18">
        <v>27386712.899999999</v>
      </c>
    </row>
    <row r="51" spans="1:8" x14ac:dyDescent="0.2">
      <c r="A51" t="str">
        <f t="shared" si="0"/>
        <v>2024</v>
      </c>
      <c r="B51" s="19">
        <v>202402</v>
      </c>
      <c r="C51" s="18">
        <v>1939994671.76</v>
      </c>
      <c r="D51" s="18">
        <v>48344496.119999997</v>
      </c>
      <c r="E51" s="18">
        <v>959504766.98000002</v>
      </c>
      <c r="F51" s="18">
        <v>90771026.060000002</v>
      </c>
      <c r="G51" s="18">
        <v>15198928.710000001</v>
      </c>
      <c r="H51" s="18">
        <v>36272274.310000002</v>
      </c>
    </row>
    <row r="52" spans="1:8" x14ac:dyDescent="0.2">
      <c r="A52" t="str">
        <f t="shared" si="0"/>
        <v>2024</v>
      </c>
      <c r="B52" s="19">
        <v>202403</v>
      </c>
      <c r="C52" s="18">
        <v>1901472945.01</v>
      </c>
      <c r="D52" s="18">
        <v>49095196.990000002</v>
      </c>
      <c r="E52" s="18">
        <v>756358721.67999995</v>
      </c>
      <c r="F52" s="18">
        <v>94087586.689999998</v>
      </c>
      <c r="G52" s="18">
        <v>1658214.34</v>
      </c>
      <c r="H52" s="18">
        <v>36576209.600000001</v>
      </c>
    </row>
    <row r="53" spans="1:8" x14ac:dyDescent="0.2">
      <c r="A53" t="str">
        <f t="shared" si="0"/>
        <v>2024</v>
      </c>
      <c r="B53" s="19">
        <v>202404</v>
      </c>
      <c r="C53" s="18">
        <v>2088707144.4000001</v>
      </c>
      <c r="D53" s="18">
        <v>50822046.030000001</v>
      </c>
      <c r="E53" s="18">
        <v>1287073427.8</v>
      </c>
      <c r="F53" s="18">
        <v>147551590.31</v>
      </c>
      <c r="G53" s="18">
        <v>11595391.109999999</v>
      </c>
      <c r="H53" s="18">
        <v>38423251.960000001</v>
      </c>
    </row>
    <row r="54" spans="1:8" x14ac:dyDescent="0.2">
      <c r="A54" t="str">
        <f t="shared" si="0"/>
        <v>2024</v>
      </c>
      <c r="B54" s="19">
        <v>202405</v>
      </c>
      <c r="C54" s="18">
        <v>1957953479.0599999</v>
      </c>
      <c r="D54" s="18">
        <v>49760358.270000003</v>
      </c>
      <c r="E54" s="18">
        <v>1103245315.03</v>
      </c>
      <c r="F54" s="18">
        <v>163545685.62</v>
      </c>
      <c r="G54" s="18">
        <v>1623126.11</v>
      </c>
      <c r="H54" s="18">
        <v>37118275.75</v>
      </c>
    </row>
    <row r="55" spans="1:8" x14ac:dyDescent="0.2">
      <c r="A55" t="str">
        <f t="shared" si="0"/>
        <v>2024</v>
      </c>
      <c r="B55" s="19">
        <v>202406</v>
      </c>
      <c r="C55" s="18">
        <v>2124647653.75</v>
      </c>
      <c r="D55" s="18">
        <v>133406360.23</v>
      </c>
      <c r="E55" s="18">
        <v>901636898.15999997</v>
      </c>
      <c r="F55" s="18">
        <v>251654437.84</v>
      </c>
      <c r="G55" s="18">
        <v>11610339.869999999</v>
      </c>
      <c r="H55" s="18">
        <v>37255382.189999998</v>
      </c>
    </row>
  </sheetData>
  <autoFilter ref="A1:H55" xr:uid="{13C406DD-B52E-4199-82CF-6CAF8BE0B20F}"/>
  <phoneticPr fontId="10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8B8B4-FE03-4829-A20C-3100B735670C}">
  <sheetPr filterMode="1"/>
  <dimension ref="A1:H112"/>
  <sheetViews>
    <sheetView workbookViewId="0">
      <selection activeCell="E116" sqref="E116"/>
    </sheetView>
  </sheetViews>
  <sheetFormatPr defaultRowHeight="12.75" x14ac:dyDescent="0.2"/>
  <cols>
    <col min="2" max="2" width="8.7109375" bestFit="1" customWidth="1"/>
    <col min="3" max="4" width="18.7109375" bestFit="1" customWidth="1"/>
    <col min="5" max="5" width="17.7109375" bestFit="1" customWidth="1"/>
    <col min="6" max="6" width="18.7109375" bestFit="1" customWidth="1"/>
    <col min="7" max="7" width="17.7109375" bestFit="1" customWidth="1"/>
    <col min="8" max="8" width="18.7109375" bestFit="1" customWidth="1"/>
  </cols>
  <sheetData>
    <row r="1" spans="1:8" x14ac:dyDescent="0.2">
      <c r="A1" s="21" t="s">
        <v>31</v>
      </c>
      <c r="B1" s="21" t="s">
        <v>50</v>
      </c>
      <c r="C1" s="21" t="s">
        <v>70</v>
      </c>
      <c r="D1" s="21" t="s">
        <v>24</v>
      </c>
      <c r="E1" s="21" t="s">
        <v>57</v>
      </c>
      <c r="F1" s="21" t="s">
        <v>58</v>
      </c>
      <c r="G1" s="21" t="s">
        <v>59</v>
      </c>
      <c r="H1" s="21" t="s">
        <v>60</v>
      </c>
    </row>
    <row r="2" spans="1:8" hidden="1" x14ac:dyDescent="0.2">
      <c r="A2" t="str">
        <f>LEFT(B2,4)</f>
        <v>2020</v>
      </c>
      <c r="B2" s="19">
        <v>202001</v>
      </c>
      <c r="C2" s="18">
        <v>1871562843</v>
      </c>
      <c r="D2" s="18">
        <v>1740144671.26</v>
      </c>
    </row>
    <row r="3" spans="1:8" hidden="1" x14ac:dyDescent="0.2">
      <c r="A3" t="str">
        <f t="shared" ref="A3:A66" si="0">LEFT(B3,4)</f>
        <v>2020</v>
      </c>
      <c r="B3" s="19">
        <v>202002</v>
      </c>
      <c r="C3" s="18">
        <v>1960503864.6099999</v>
      </c>
      <c r="D3" s="18">
        <v>1938759007.6000001</v>
      </c>
    </row>
    <row r="4" spans="1:8" hidden="1" x14ac:dyDescent="0.2">
      <c r="A4" t="str">
        <f t="shared" si="0"/>
        <v>2020</v>
      </c>
      <c r="B4" s="19">
        <v>202003</v>
      </c>
      <c r="C4" s="18">
        <v>2164757719.7600002</v>
      </c>
      <c r="D4" s="18">
        <v>2108758727.1000001</v>
      </c>
    </row>
    <row r="5" spans="1:8" hidden="1" x14ac:dyDescent="0.2">
      <c r="A5" t="str">
        <f t="shared" si="0"/>
        <v>2020</v>
      </c>
      <c r="B5" s="19">
        <v>202004</v>
      </c>
      <c r="C5" s="18">
        <v>2010323196.8799999</v>
      </c>
      <c r="D5" s="18">
        <v>2008474684.3099997</v>
      </c>
    </row>
    <row r="6" spans="1:8" hidden="1" x14ac:dyDescent="0.2">
      <c r="A6" t="str">
        <f t="shared" si="0"/>
        <v>2020</v>
      </c>
      <c r="B6" s="19">
        <v>202005</v>
      </c>
      <c r="C6" s="18">
        <v>2181757079.6599998</v>
      </c>
      <c r="D6" s="18">
        <v>1972099530.5199997</v>
      </c>
    </row>
    <row r="7" spans="1:8" hidden="1" x14ac:dyDescent="0.2">
      <c r="A7" t="str">
        <f t="shared" si="0"/>
        <v>2020</v>
      </c>
      <c r="B7" s="19">
        <v>202006</v>
      </c>
      <c r="C7" s="18">
        <v>2035662066.73</v>
      </c>
      <c r="D7" s="18">
        <v>2161112275.9299998</v>
      </c>
    </row>
    <row r="8" spans="1:8" hidden="1" x14ac:dyDescent="0.2">
      <c r="A8" t="str">
        <f t="shared" si="0"/>
        <v>2020</v>
      </c>
      <c r="B8" s="19">
        <v>202007</v>
      </c>
      <c r="C8" s="18">
        <v>2167706279.4099998</v>
      </c>
      <c r="D8" s="18">
        <v>2105617595.9100001</v>
      </c>
    </row>
    <row r="9" spans="1:8" hidden="1" x14ac:dyDescent="0.2">
      <c r="A9" t="str">
        <f t="shared" si="0"/>
        <v>2020</v>
      </c>
      <c r="B9" s="19">
        <v>202008</v>
      </c>
      <c r="C9" s="18">
        <v>2133909641.8200002</v>
      </c>
      <c r="D9" s="18">
        <v>2228658129.9899998</v>
      </c>
    </row>
    <row r="10" spans="1:8" hidden="1" x14ac:dyDescent="0.2">
      <c r="A10" t="str">
        <f t="shared" si="0"/>
        <v>2020</v>
      </c>
      <c r="B10" s="19">
        <v>202009</v>
      </c>
      <c r="C10" s="18">
        <v>2151590933.9200001</v>
      </c>
      <c r="D10" s="18">
        <v>2155062325.9100003</v>
      </c>
    </row>
    <row r="11" spans="1:8" hidden="1" x14ac:dyDescent="0.2">
      <c r="A11" t="str">
        <f t="shared" si="0"/>
        <v>2020</v>
      </c>
      <c r="B11" s="19">
        <v>202010</v>
      </c>
      <c r="C11" s="18">
        <v>2219601377.29</v>
      </c>
      <c r="D11" s="18">
        <v>2237773468.1300001</v>
      </c>
    </row>
    <row r="12" spans="1:8" hidden="1" x14ac:dyDescent="0.2">
      <c r="A12" t="str">
        <f t="shared" si="0"/>
        <v>2020</v>
      </c>
      <c r="B12" s="19">
        <v>202011</v>
      </c>
      <c r="C12" s="18">
        <v>2580165157</v>
      </c>
      <c r="D12" s="18">
        <v>2292635629.5900002</v>
      </c>
    </row>
    <row r="13" spans="1:8" hidden="1" x14ac:dyDescent="0.2">
      <c r="A13" t="str">
        <f t="shared" si="0"/>
        <v>2020</v>
      </c>
      <c r="B13" s="19">
        <v>202012</v>
      </c>
      <c r="C13" s="18">
        <v>4836627761.6499996</v>
      </c>
      <c r="D13" s="54">
        <v>3042471632.5900006</v>
      </c>
    </row>
    <row r="14" spans="1:8" hidden="1" x14ac:dyDescent="0.2">
      <c r="A14" t="str">
        <f t="shared" si="0"/>
        <v>2021</v>
      </c>
      <c r="B14" s="19">
        <v>202101</v>
      </c>
      <c r="C14" s="18">
        <v>1934917856.7200003</v>
      </c>
      <c r="D14" s="18">
        <v>1831952721.2400002</v>
      </c>
    </row>
    <row r="15" spans="1:8" hidden="1" x14ac:dyDescent="0.2">
      <c r="A15" t="str">
        <f t="shared" si="0"/>
        <v>2021</v>
      </c>
      <c r="B15" s="19">
        <v>202102</v>
      </c>
      <c r="C15" s="18">
        <v>2639951076.8000002</v>
      </c>
      <c r="D15" s="18">
        <v>2569270409.4700003</v>
      </c>
    </row>
    <row r="16" spans="1:8" hidden="1" x14ac:dyDescent="0.2">
      <c r="A16" t="str">
        <f t="shared" si="0"/>
        <v>2021</v>
      </c>
      <c r="B16" s="19">
        <v>202103</v>
      </c>
      <c r="C16" s="18">
        <v>2203208984.6500001</v>
      </c>
      <c r="D16" s="18">
        <v>2064012769.3900001</v>
      </c>
    </row>
    <row r="17" spans="1:4" hidden="1" x14ac:dyDescent="0.2">
      <c r="A17" t="str">
        <f t="shared" si="0"/>
        <v>2021</v>
      </c>
      <c r="B17" s="19">
        <v>202104</v>
      </c>
      <c r="C17" s="18">
        <v>2112051202.7699997</v>
      </c>
      <c r="D17" s="18">
        <v>2214635335.8699999</v>
      </c>
    </row>
    <row r="18" spans="1:4" hidden="1" x14ac:dyDescent="0.2">
      <c r="A18" t="str">
        <f t="shared" si="0"/>
        <v>2021</v>
      </c>
      <c r="B18" s="19">
        <v>202105</v>
      </c>
      <c r="C18" s="18">
        <v>2260378967.8599997</v>
      </c>
      <c r="D18" s="18">
        <v>2220666544.8800001</v>
      </c>
    </row>
    <row r="19" spans="1:4" hidden="1" x14ac:dyDescent="0.2">
      <c r="A19" t="str">
        <f t="shared" si="0"/>
        <v>2021</v>
      </c>
      <c r="B19" s="19">
        <v>202106</v>
      </c>
      <c r="C19" s="18">
        <v>2311085303.7499995</v>
      </c>
      <c r="D19" s="18">
        <v>2349133158.3899999</v>
      </c>
    </row>
    <row r="20" spans="1:4" hidden="1" x14ac:dyDescent="0.2">
      <c r="A20" t="str">
        <f t="shared" si="0"/>
        <v>2021</v>
      </c>
      <c r="B20" s="19">
        <v>202107</v>
      </c>
      <c r="C20" s="18">
        <v>2499271844.3500004</v>
      </c>
      <c r="D20" s="18">
        <v>2392746819.2900004</v>
      </c>
    </row>
    <row r="21" spans="1:4" hidden="1" x14ac:dyDescent="0.2">
      <c r="A21" t="str">
        <f t="shared" si="0"/>
        <v>2021</v>
      </c>
      <c r="B21" s="19">
        <v>202108</v>
      </c>
      <c r="C21" s="18">
        <v>2592371208.4300003</v>
      </c>
      <c r="D21" s="18">
        <v>2438785139.0100007</v>
      </c>
    </row>
    <row r="22" spans="1:4" hidden="1" x14ac:dyDescent="0.2">
      <c r="A22" t="str">
        <f t="shared" si="0"/>
        <v>2021</v>
      </c>
      <c r="B22" s="19">
        <v>202109</v>
      </c>
      <c r="C22" s="18">
        <v>2548954359.3799996</v>
      </c>
      <c r="D22" s="18">
        <v>2694309103.9499998</v>
      </c>
    </row>
    <row r="23" spans="1:4" hidden="1" x14ac:dyDescent="0.2">
      <c r="A23" t="str">
        <f t="shared" si="0"/>
        <v>2021</v>
      </c>
      <c r="B23" s="19">
        <v>202110</v>
      </c>
      <c r="C23" s="18">
        <v>2884337566.27</v>
      </c>
      <c r="D23" s="18">
        <v>2695036517.8499994</v>
      </c>
    </row>
    <row r="24" spans="1:4" hidden="1" x14ac:dyDescent="0.2">
      <c r="A24" t="str">
        <f t="shared" si="0"/>
        <v>2021</v>
      </c>
      <c r="B24" s="19">
        <v>202111</v>
      </c>
      <c r="C24" s="18">
        <v>2865162150.9900002</v>
      </c>
      <c r="D24" s="18">
        <v>3059522637.6499996</v>
      </c>
    </row>
    <row r="25" spans="1:4" hidden="1" x14ac:dyDescent="0.2">
      <c r="A25" t="str">
        <f t="shared" si="0"/>
        <v>2021</v>
      </c>
      <c r="B25" s="19">
        <v>202112</v>
      </c>
      <c r="C25" s="18">
        <v>3862553670.7699995</v>
      </c>
      <c r="D25" s="18">
        <v>4007002762.9399996</v>
      </c>
    </row>
    <row r="26" spans="1:4" hidden="1" x14ac:dyDescent="0.2">
      <c r="A26" t="str">
        <f t="shared" si="0"/>
        <v>2022</v>
      </c>
      <c r="B26" s="19">
        <v>202201</v>
      </c>
      <c r="C26" s="18">
        <v>2411850169.3600001</v>
      </c>
      <c r="D26" s="18">
        <v>2311240857.1000004</v>
      </c>
    </row>
    <row r="27" spans="1:4" hidden="1" x14ac:dyDescent="0.2">
      <c r="A27" t="str">
        <f t="shared" si="0"/>
        <v>2022</v>
      </c>
      <c r="B27" s="19">
        <v>202202</v>
      </c>
      <c r="C27" s="18">
        <v>2275448893.77</v>
      </c>
      <c r="D27" s="18">
        <v>2252929401.9399996</v>
      </c>
    </row>
    <row r="28" spans="1:4" hidden="1" x14ac:dyDescent="0.2">
      <c r="A28" t="str">
        <f t="shared" si="0"/>
        <v>2022</v>
      </c>
      <c r="B28" s="19">
        <v>202203</v>
      </c>
      <c r="C28" s="18">
        <v>2634864656.8199997</v>
      </c>
      <c r="D28" s="18">
        <v>2563005133.7999997</v>
      </c>
    </row>
    <row r="29" spans="1:4" hidden="1" x14ac:dyDescent="0.2">
      <c r="A29" t="str">
        <f t="shared" si="0"/>
        <v>2022</v>
      </c>
      <c r="B29" s="19">
        <v>202204</v>
      </c>
      <c r="C29" s="18">
        <v>2716414449.7000003</v>
      </c>
      <c r="D29" s="18">
        <v>2657999393.48</v>
      </c>
    </row>
    <row r="30" spans="1:4" hidden="1" x14ac:dyDescent="0.2">
      <c r="A30" t="str">
        <f t="shared" si="0"/>
        <v>2022</v>
      </c>
      <c r="B30" s="19">
        <v>202205</v>
      </c>
      <c r="C30" s="18">
        <v>2747306432.3600001</v>
      </c>
      <c r="D30" s="18">
        <v>2805555036.3500004</v>
      </c>
    </row>
    <row r="31" spans="1:4" hidden="1" x14ac:dyDescent="0.2">
      <c r="A31" t="str">
        <f t="shared" si="0"/>
        <v>2022</v>
      </c>
      <c r="B31" s="19">
        <v>202206</v>
      </c>
      <c r="C31" s="18">
        <v>3192655108.98</v>
      </c>
      <c r="D31" s="18">
        <v>3064855717.6600003</v>
      </c>
    </row>
    <row r="32" spans="1:4" hidden="1" x14ac:dyDescent="0.2">
      <c r="A32" t="str">
        <f t="shared" si="0"/>
        <v>2022</v>
      </c>
      <c r="B32" s="19">
        <v>202207</v>
      </c>
      <c r="C32" s="18">
        <v>2666654326.6400003</v>
      </c>
      <c r="D32" s="18">
        <v>2739844198.8400002</v>
      </c>
    </row>
    <row r="33" spans="1:4" hidden="1" x14ac:dyDescent="0.2">
      <c r="A33" t="str">
        <f t="shared" si="0"/>
        <v>2022</v>
      </c>
      <c r="B33" s="19">
        <v>202208</v>
      </c>
      <c r="C33" s="18">
        <v>3150864551.0999999</v>
      </c>
      <c r="D33" s="18">
        <v>3204191470.3799996</v>
      </c>
    </row>
    <row r="34" spans="1:4" hidden="1" x14ac:dyDescent="0.2">
      <c r="A34" t="str">
        <f t="shared" si="0"/>
        <v>2022</v>
      </c>
      <c r="B34" s="19">
        <v>202209</v>
      </c>
      <c r="C34" s="18">
        <v>2968025403.9699998</v>
      </c>
      <c r="D34" s="18">
        <v>2861934520.73</v>
      </c>
    </row>
    <row r="35" spans="1:4" hidden="1" x14ac:dyDescent="0.2">
      <c r="A35" t="str">
        <f t="shared" si="0"/>
        <v>2022</v>
      </c>
      <c r="B35" s="19">
        <v>202210</v>
      </c>
      <c r="C35" s="18">
        <v>5186121351.0300007</v>
      </c>
      <c r="D35" s="54">
        <v>5256673704.1200008</v>
      </c>
    </row>
    <row r="36" spans="1:4" hidden="1" x14ac:dyDescent="0.2">
      <c r="A36" t="str">
        <f t="shared" si="0"/>
        <v>2022</v>
      </c>
      <c r="B36" s="19">
        <v>202211</v>
      </c>
      <c r="C36" s="18">
        <v>3178305733.5899997</v>
      </c>
      <c r="D36" s="18">
        <v>3008513950.6399999</v>
      </c>
    </row>
    <row r="37" spans="1:4" hidden="1" x14ac:dyDescent="0.2">
      <c r="A37" t="str">
        <f t="shared" si="0"/>
        <v>2022</v>
      </c>
      <c r="B37" s="19">
        <v>202212</v>
      </c>
      <c r="C37" s="18">
        <v>4119826355.6299992</v>
      </c>
      <c r="D37" s="18">
        <v>4396576667.0400009</v>
      </c>
    </row>
    <row r="38" spans="1:4" hidden="1" x14ac:dyDescent="0.2">
      <c r="A38" t="str">
        <f t="shared" si="0"/>
        <v>2023</v>
      </c>
      <c r="B38" s="19">
        <v>202301</v>
      </c>
      <c r="C38" s="18">
        <v>2838010458.02</v>
      </c>
      <c r="D38" s="18">
        <v>2720123379.7800002</v>
      </c>
    </row>
    <row r="39" spans="1:4" hidden="1" x14ac:dyDescent="0.2">
      <c r="A39" t="str">
        <f t="shared" si="0"/>
        <v>2023</v>
      </c>
      <c r="B39" s="19">
        <v>202302</v>
      </c>
      <c r="C39" s="18">
        <v>2701274511.8499994</v>
      </c>
      <c r="D39" s="18">
        <v>2585638309.6999993</v>
      </c>
    </row>
    <row r="40" spans="1:4" hidden="1" x14ac:dyDescent="0.2">
      <c r="A40" t="str">
        <f t="shared" si="0"/>
        <v>2023</v>
      </c>
      <c r="B40" s="19">
        <v>202303</v>
      </c>
      <c r="C40" s="18">
        <v>3076255158.75</v>
      </c>
      <c r="D40" s="18">
        <v>3056284966.48</v>
      </c>
    </row>
    <row r="41" spans="1:4" hidden="1" x14ac:dyDescent="0.2">
      <c r="A41" t="str">
        <f t="shared" si="0"/>
        <v>2023</v>
      </c>
      <c r="B41" s="19">
        <v>202304</v>
      </c>
      <c r="C41" s="18">
        <v>2987198010.1100001</v>
      </c>
      <c r="D41" s="18">
        <v>2959343349.6900001</v>
      </c>
    </row>
    <row r="42" spans="1:4" hidden="1" x14ac:dyDescent="0.2">
      <c r="A42" t="str">
        <f t="shared" si="0"/>
        <v>2023</v>
      </c>
      <c r="B42" s="19">
        <v>202305</v>
      </c>
      <c r="C42" s="18">
        <v>3133236519.5699997</v>
      </c>
      <c r="D42" s="18">
        <v>2935912032.2799997</v>
      </c>
    </row>
    <row r="43" spans="1:4" hidden="1" x14ac:dyDescent="0.2">
      <c r="A43" t="str">
        <f t="shared" si="0"/>
        <v>2023</v>
      </c>
      <c r="B43" s="19">
        <v>202306</v>
      </c>
      <c r="C43" s="18">
        <v>3177019762.9199996</v>
      </c>
      <c r="D43" s="18">
        <v>3216636337.3699999</v>
      </c>
    </row>
    <row r="44" spans="1:4" hidden="1" x14ac:dyDescent="0.2">
      <c r="A44" t="str">
        <f t="shared" si="0"/>
        <v>2023</v>
      </c>
      <c r="B44" s="19">
        <v>202307</v>
      </c>
      <c r="C44" s="18">
        <v>2939280636.3800001</v>
      </c>
      <c r="D44" s="18">
        <v>2863386609.5900002</v>
      </c>
    </row>
    <row r="45" spans="1:4" hidden="1" x14ac:dyDescent="0.2">
      <c r="A45" t="str">
        <f t="shared" si="0"/>
        <v>2023</v>
      </c>
      <c r="B45" s="19">
        <v>202308</v>
      </c>
      <c r="C45" s="18">
        <v>3150158688.1300001</v>
      </c>
      <c r="D45" s="18">
        <v>3003514608.4400001</v>
      </c>
    </row>
    <row r="46" spans="1:4" hidden="1" x14ac:dyDescent="0.2">
      <c r="A46" t="str">
        <f t="shared" si="0"/>
        <v>2023</v>
      </c>
      <c r="B46" s="19">
        <v>202309</v>
      </c>
      <c r="C46" s="18">
        <v>3205786834.27</v>
      </c>
      <c r="D46" s="18">
        <v>3428965422</v>
      </c>
    </row>
    <row r="47" spans="1:4" hidden="1" x14ac:dyDescent="0.2">
      <c r="A47" t="str">
        <f t="shared" si="0"/>
        <v>2023</v>
      </c>
      <c r="B47" s="19">
        <v>202310</v>
      </c>
      <c r="C47" s="18">
        <v>3109677895.8199997</v>
      </c>
      <c r="D47" s="18">
        <v>3132491302.9299998</v>
      </c>
    </row>
    <row r="48" spans="1:4" hidden="1" x14ac:dyDescent="0.2">
      <c r="A48" t="str">
        <f t="shared" si="0"/>
        <v>2023</v>
      </c>
      <c r="B48" s="19">
        <v>202311</v>
      </c>
      <c r="C48" s="18">
        <v>3091678678.8299999</v>
      </c>
      <c r="D48" s="18">
        <v>3303978700.2199998</v>
      </c>
    </row>
    <row r="49" spans="1:8" hidden="1" x14ac:dyDescent="0.2">
      <c r="A49" t="str">
        <f t="shared" si="0"/>
        <v>2023</v>
      </c>
      <c r="B49" s="19">
        <v>202312</v>
      </c>
      <c r="C49" s="18">
        <v>4676603447.0600004</v>
      </c>
      <c r="D49" s="18">
        <v>4739268127.6300001</v>
      </c>
    </row>
    <row r="50" spans="1:8" x14ac:dyDescent="0.2">
      <c r="A50" t="str">
        <f t="shared" si="0"/>
        <v>2024</v>
      </c>
      <c r="B50" s="19">
        <v>202401</v>
      </c>
      <c r="C50" s="18">
        <v>2724968361.8900003</v>
      </c>
      <c r="D50" s="18">
        <v>2411459075.5999999</v>
      </c>
      <c r="E50" s="18">
        <f t="shared" ref="E50:E54" si="1">C50</f>
        <v>2724968361.8900003</v>
      </c>
      <c r="F50" s="18">
        <f t="shared" ref="F50:F54" si="2">C50</f>
        <v>2724968361.8900003</v>
      </c>
    </row>
    <row r="51" spans="1:8" x14ac:dyDescent="0.2">
      <c r="A51" t="str">
        <f t="shared" si="0"/>
        <v>2024</v>
      </c>
      <c r="B51" s="19">
        <v>202402</v>
      </c>
      <c r="C51" s="18">
        <v>3090086163.9399996</v>
      </c>
      <c r="D51" s="18">
        <v>2996076238.2399998</v>
      </c>
      <c r="E51" s="18">
        <f t="shared" si="1"/>
        <v>3090086163.9399996</v>
      </c>
      <c r="F51" s="18">
        <f t="shared" si="2"/>
        <v>3090086163.9399996</v>
      </c>
    </row>
    <row r="52" spans="1:8" x14ac:dyDescent="0.2">
      <c r="A52" t="str">
        <f t="shared" si="0"/>
        <v>2024</v>
      </c>
      <c r="B52" s="19">
        <v>202403</v>
      </c>
      <c r="C52" s="18">
        <v>2839248874.3099999</v>
      </c>
      <c r="D52" s="18">
        <v>3047703342.5500002</v>
      </c>
      <c r="E52" s="18">
        <f t="shared" si="1"/>
        <v>2839248874.3099999</v>
      </c>
      <c r="F52" s="18">
        <f t="shared" si="2"/>
        <v>2839248874.3099999</v>
      </c>
    </row>
    <row r="53" spans="1:8" x14ac:dyDescent="0.2">
      <c r="A53" t="str">
        <f t="shared" si="0"/>
        <v>2024</v>
      </c>
      <c r="B53" s="19">
        <v>202404</v>
      </c>
      <c r="C53" s="18">
        <v>3624172851.6100001</v>
      </c>
      <c r="D53" s="18">
        <v>3206902138.04</v>
      </c>
      <c r="E53" s="18">
        <f t="shared" si="1"/>
        <v>3624172851.6100001</v>
      </c>
      <c r="F53" s="18">
        <f t="shared" si="2"/>
        <v>3624172851.6100001</v>
      </c>
    </row>
    <row r="54" spans="1:8" x14ac:dyDescent="0.2">
      <c r="A54" t="str">
        <f t="shared" si="0"/>
        <v>2024</v>
      </c>
      <c r="B54" s="19">
        <v>202405</v>
      </c>
      <c r="C54" s="18">
        <v>3313246239.8399997</v>
      </c>
      <c r="D54" s="18">
        <v>3258091395.0899997</v>
      </c>
      <c r="E54" s="18">
        <f t="shared" si="1"/>
        <v>3313246239.8399997</v>
      </c>
      <c r="F54" s="18">
        <f t="shared" si="2"/>
        <v>3313246239.8399997</v>
      </c>
    </row>
    <row r="55" spans="1:8" x14ac:dyDescent="0.2">
      <c r="A55" t="str">
        <f t="shared" si="0"/>
        <v>2024</v>
      </c>
      <c r="B55" s="19">
        <v>202406</v>
      </c>
      <c r="C55" s="18">
        <v>3460211072.04</v>
      </c>
      <c r="D55" s="18">
        <v>3709232651.2099996</v>
      </c>
      <c r="E55" s="18">
        <f>C55</f>
        <v>3460211072.04</v>
      </c>
      <c r="F55" s="18">
        <f>C55</f>
        <v>3460211072.04</v>
      </c>
    </row>
    <row r="56" spans="1:8" x14ac:dyDescent="0.2">
      <c r="A56" t="str">
        <f t="shared" si="0"/>
        <v>2024</v>
      </c>
      <c r="B56" s="19">
        <v>202407</v>
      </c>
      <c r="C56" s="14">
        <v>2939280636</v>
      </c>
      <c r="E56" s="14">
        <v>2131355105</v>
      </c>
      <c r="F56" s="14">
        <v>3747206168</v>
      </c>
      <c r="G56" s="14">
        <v>1703665163</v>
      </c>
      <c r="H56" s="14">
        <v>4174896110</v>
      </c>
    </row>
    <row r="57" spans="1:8" x14ac:dyDescent="0.2">
      <c r="A57" t="str">
        <f t="shared" si="0"/>
        <v>2024</v>
      </c>
      <c r="B57" s="19">
        <v>202408</v>
      </c>
      <c r="C57" s="14">
        <v>3150158688</v>
      </c>
      <c r="E57" s="14">
        <v>2342233156</v>
      </c>
      <c r="F57" s="14">
        <v>3958084220</v>
      </c>
      <c r="G57" s="14">
        <v>1914543215</v>
      </c>
      <c r="H57" s="14">
        <v>4385774162</v>
      </c>
    </row>
    <row r="58" spans="1:8" x14ac:dyDescent="0.2">
      <c r="A58" t="str">
        <f t="shared" si="0"/>
        <v>2024</v>
      </c>
      <c r="B58" s="19">
        <v>202409</v>
      </c>
      <c r="C58" s="14">
        <v>3205786834</v>
      </c>
      <c r="E58" s="14">
        <v>2397861303</v>
      </c>
      <c r="F58" s="14">
        <v>4013712366</v>
      </c>
      <c r="G58" s="14">
        <v>1970171361</v>
      </c>
      <c r="H58" s="14">
        <v>4441402308</v>
      </c>
    </row>
    <row r="59" spans="1:8" x14ac:dyDescent="0.2">
      <c r="A59" t="str">
        <f t="shared" si="0"/>
        <v>2024</v>
      </c>
      <c r="B59" s="19">
        <v>202410</v>
      </c>
      <c r="C59" s="14">
        <v>3109677896</v>
      </c>
      <c r="E59" s="14">
        <v>2301752364</v>
      </c>
      <c r="F59" s="14">
        <v>3917603428</v>
      </c>
      <c r="G59" s="14">
        <v>1874062422</v>
      </c>
      <c r="H59" s="14">
        <v>4345293369</v>
      </c>
    </row>
    <row r="60" spans="1:8" x14ac:dyDescent="0.2">
      <c r="A60" t="str">
        <f t="shared" si="0"/>
        <v>2024</v>
      </c>
      <c r="B60" s="19">
        <v>202411</v>
      </c>
      <c r="C60" s="14">
        <v>3091678679</v>
      </c>
      <c r="E60" s="14">
        <v>2283753147</v>
      </c>
      <c r="F60" s="14">
        <v>3899604211</v>
      </c>
      <c r="G60" s="14">
        <v>1856063205</v>
      </c>
      <c r="H60" s="14">
        <v>4327294152</v>
      </c>
    </row>
    <row r="61" spans="1:8" x14ac:dyDescent="0.2">
      <c r="A61" t="str">
        <f t="shared" si="0"/>
        <v>2024</v>
      </c>
      <c r="B61" s="19">
        <v>202412</v>
      </c>
      <c r="C61" s="14">
        <v>4676603447</v>
      </c>
      <c r="E61" s="14">
        <v>3868677915</v>
      </c>
      <c r="F61" s="14">
        <v>5484528979</v>
      </c>
      <c r="G61" s="14">
        <v>3440987974</v>
      </c>
      <c r="H61" s="14">
        <v>5912218920</v>
      </c>
    </row>
    <row r="62" spans="1:8" hidden="1" x14ac:dyDescent="0.2">
      <c r="A62" t="str">
        <f t="shared" si="0"/>
        <v>2025</v>
      </c>
      <c r="B62" s="19">
        <v>202501</v>
      </c>
      <c r="C62" s="14">
        <v>2724968362</v>
      </c>
      <c r="E62" s="14">
        <v>1917042830</v>
      </c>
      <c r="F62" s="14">
        <v>3532893894</v>
      </c>
      <c r="G62" s="14">
        <v>1489352888</v>
      </c>
      <c r="H62" s="14">
        <v>3960583835</v>
      </c>
    </row>
    <row r="63" spans="1:8" hidden="1" x14ac:dyDescent="0.2">
      <c r="A63" t="str">
        <f t="shared" si="0"/>
        <v>2025</v>
      </c>
      <c r="B63" s="19">
        <v>202502</v>
      </c>
      <c r="C63" s="14">
        <v>3090086164</v>
      </c>
      <c r="E63" s="14">
        <v>2282160632</v>
      </c>
      <c r="F63" s="14">
        <v>3898011696</v>
      </c>
      <c r="G63" s="14">
        <v>1854470691</v>
      </c>
      <c r="H63" s="14">
        <v>4325701637</v>
      </c>
    </row>
    <row r="64" spans="1:8" hidden="1" x14ac:dyDescent="0.2">
      <c r="A64" t="str">
        <f t="shared" si="0"/>
        <v>2025</v>
      </c>
      <c r="B64" s="19">
        <v>202503</v>
      </c>
      <c r="C64" s="14">
        <v>2839248874</v>
      </c>
      <c r="E64" s="14">
        <v>2031323343</v>
      </c>
      <c r="F64" s="14">
        <v>3647174406</v>
      </c>
      <c r="G64" s="14">
        <v>1603633401</v>
      </c>
      <c r="H64" s="14">
        <v>4074864348</v>
      </c>
    </row>
    <row r="65" spans="1:8" hidden="1" x14ac:dyDescent="0.2">
      <c r="A65" t="str">
        <f t="shared" si="0"/>
        <v>2025</v>
      </c>
      <c r="B65" s="19">
        <v>202504</v>
      </c>
      <c r="C65" s="14">
        <v>3624172852</v>
      </c>
      <c r="E65" s="14">
        <v>2816247320</v>
      </c>
      <c r="F65" s="14">
        <v>4432098383</v>
      </c>
      <c r="G65" s="14">
        <v>2388557378</v>
      </c>
      <c r="H65" s="14">
        <v>4859788325</v>
      </c>
    </row>
    <row r="66" spans="1:8" hidden="1" x14ac:dyDescent="0.2">
      <c r="A66" t="str">
        <f t="shared" si="0"/>
        <v>2025</v>
      </c>
      <c r="B66" s="19">
        <v>202505</v>
      </c>
      <c r="C66" s="14">
        <v>3313246240</v>
      </c>
      <c r="E66" s="14">
        <v>2505320708</v>
      </c>
      <c r="F66" s="14">
        <v>4121171772</v>
      </c>
      <c r="G66" s="14">
        <v>2077630766</v>
      </c>
      <c r="H66" s="14">
        <v>4548861713</v>
      </c>
    </row>
    <row r="67" spans="1:8" hidden="1" x14ac:dyDescent="0.2">
      <c r="A67" t="str">
        <f t="shared" ref="A67:A97" si="3">LEFT(B67,4)</f>
        <v>2025</v>
      </c>
      <c r="B67" s="19">
        <v>202506</v>
      </c>
      <c r="C67" s="14">
        <v>3460211072</v>
      </c>
      <c r="E67" s="14">
        <v>2652285540</v>
      </c>
      <c r="F67" s="14">
        <v>4268136604</v>
      </c>
      <c r="G67" s="14">
        <v>2224595599</v>
      </c>
      <c r="H67" s="14">
        <v>4695826545</v>
      </c>
    </row>
    <row r="68" spans="1:8" hidden="1" x14ac:dyDescent="0.2">
      <c r="A68" t="str">
        <f t="shared" si="3"/>
        <v>2025</v>
      </c>
      <c r="B68" s="19">
        <v>202507</v>
      </c>
      <c r="C68" s="14">
        <v>2939280636</v>
      </c>
      <c r="E68" s="14">
        <v>1796701392</v>
      </c>
      <c r="F68" s="14">
        <v>4081859881</v>
      </c>
      <c r="G68" s="14">
        <v>1191856476</v>
      </c>
      <c r="H68" s="14">
        <v>4686704797</v>
      </c>
    </row>
    <row r="69" spans="1:8" hidden="1" x14ac:dyDescent="0.2">
      <c r="A69" t="str">
        <f t="shared" si="3"/>
        <v>2025</v>
      </c>
      <c r="B69" s="19">
        <v>202508</v>
      </c>
      <c r="C69" s="14">
        <v>3150158688</v>
      </c>
      <c r="E69" s="14">
        <v>2007579444</v>
      </c>
      <c r="F69" s="14">
        <v>4292737932</v>
      </c>
      <c r="G69" s="14">
        <v>1402734528</v>
      </c>
      <c r="H69" s="14">
        <v>4897582848</v>
      </c>
    </row>
    <row r="70" spans="1:8" hidden="1" x14ac:dyDescent="0.2">
      <c r="A70" t="str">
        <f t="shared" si="3"/>
        <v>2025</v>
      </c>
      <c r="B70" s="19">
        <v>202509</v>
      </c>
      <c r="C70" s="14">
        <v>3205786834</v>
      </c>
      <c r="E70" s="14">
        <v>2063207590</v>
      </c>
      <c r="F70" s="14">
        <v>4348366079</v>
      </c>
      <c r="G70" s="14">
        <v>1458362674</v>
      </c>
      <c r="H70" s="14">
        <v>4953210995</v>
      </c>
    </row>
    <row r="71" spans="1:8" hidden="1" x14ac:dyDescent="0.2">
      <c r="A71" t="str">
        <f t="shared" si="3"/>
        <v>2025</v>
      </c>
      <c r="B71" s="19">
        <v>202510</v>
      </c>
      <c r="C71" s="14">
        <v>3109677896</v>
      </c>
      <c r="E71" s="14">
        <v>1967098651</v>
      </c>
      <c r="F71" s="14">
        <v>4252257140</v>
      </c>
      <c r="G71" s="14">
        <v>1362253735</v>
      </c>
      <c r="H71" s="14">
        <v>4857102056</v>
      </c>
    </row>
    <row r="72" spans="1:8" hidden="1" x14ac:dyDescent="0.2">
      <c r="A72" t="str">
        <f t="shared" si="3"/>
        <v>2025</v>
      </c>
      <c r="B72" s="19">
        <v>202511</v>
      </c>
      <c r="C72" s="14">
        <v>3091678679</v>
      </c>
      <c r="E72" s="14">
        <v>1949099435</v>
      </c>
      <c r="F72" s="14">
        <v>4234257923</v>
      </c>
      <c r="G72" s="14">
        <v>1344254518</v>
      </c>
      <c r="H72" s="14">
        <v>4839102839</v>
      </c>
    </row>
    <row r="73" spans="1:8" hidden="1" x14ac:dyDescent="0.2">
      <c r="A73" t="str">
        <f t="shared" si="3"/>
        <v>2025</v>
      </c>
      <c r="B73" s="19">
        <v>202512</v>
      </c>
      <c r="C73" s="14">
        <v>4676603447</v>
      </c>
      <c r="E73" s="14">
        <v>3534024203</v>
      </c>
      <c r="F73" s="14">
        <v>5819182691</v>
      </c>
      <c r="G73" s="14">
        <v>2929179287</v>
      </c>
      <c r="H73" s="14">
        <v>6424027607</v>
      </c>
    </row>
    <row r="74" spans="1:8" hidden="1" x14ac:dyDescent="0.2">
      <c r="A74" t="str">
        <f t="shared" si="3"/>
        <v>2026</v>
      </c>
      <c r="B74" s="19">
        <v>202601</v>
      </c>
      <c r="C74" s="14">
        <v>2724968362</v>
      </c>
      <c r="E74" s="14">
        <v>1582389118</v>
      </c>
      <c r="F74" s="14">
        <v>3867547606</v>
      </c>
      <c r="G74" s="14">
        <v>977544202</v>
      </c>
      <c r="H74" s="14">
        <v>4472392522</v>
      </c>
    </row>
    <row r="75" spans="1:8" hidden="1" x14ac:dyDescent="0.2">
      <c r="A75" t="str">
        <f t="shared" si="3"/>
        <v>2026</v>
      </c>
      <c r="B75" s="19">
        <v>202602</v>
      </c>
      <c r="C75" s="14">
        <v>3090086164</v>
      </c>
      <c r="E75" s="14">
        <v>1947506920</v>
      </c>
      <c r="F75" s="14">
        <v>4232665408</v>
      </c>
      <c r="G75" s="14">
        <v>1342662004</v>
      </c>
      <c r="H75" s="14">
        <v>4837510324</v>
      </c>
    </row>
    <row r="76" spans="1:8" hidden="1" x14ac:dyDescent="0.2">
      <c r="A76" t="str">
        <f t="shared" si="3"/>
        <v>2026</v>
      </c>
      <c r="B76" s="19">
        <v>202603</v>
      </c>
      <c r="C76" s="14">
        <v>2839248874</v>
      </c>
      <c r="E76" s="14">
        <v>1696669630</v>
      </c>
      <c r="F76" s="14">
        <v>3981828119</v>
      </c>
      <c r="G76" s="14">
        <v>1091824714</v>
      </c>
      <c r="H76" s="14">
        <v>4586673035</v>
      </c>
    </row>
    <row r="77" spans="1:8" hidden="1" x14ac:dyDescent="0.2">
      <c r="A77" t="str">
        <f t="shared" si="3"/>
        <v>2026</v>
      </c>
      <c r="B77" s="19">
        <v>202604</v>
      </c>
      <c r="C77" s="14">
        <v>3624172852</v>
      </c>
      <c r="E77" s="14">
        <v>2481593607</v>
      </c>
      <c r="F77" s="14">
        <v>4766752096</v>
      </c>
      <c r="G77" s="14">
        <v>1876748691</v>
      </c>
      <c r="H77" s="14">
        <v>5371597012</v>
      </c>
    </row>
    <row r="78" spans="1:8" hidden="1" x14ac:dyDescent="0.2">
      <c r="A78" t="str">
        <f t="shared" si="3"/>
        <v>2026</v>
      </c>
      <c r="B78" s="19">
        <v>202605</v>
      </c>
      <c r="C78" s="14">
        <v>3313246240</v>
      </c>
      <c r="E78" s="14">
        <v>2170666996</v>
      </c>
      <c r="F78" s="14">
        <v>4455825484</v>
      </c>
      <c r="G78" s="14">
        <v>1565822079</v>
      </c>
      <c r="H78" s="14">
        <v>5060670400</v>
      </c>
    </row>
    <row r="79" spans="1:8" hidden="1" x14ac:dyDescent="0.2">
      <c r="A79" t="str">
        <f t="shared" si="3"/>
        <v>2026</v>
      </c>
      <c r="B79" s="19">
        <v>202606</v>
      </c>
      <c r="C79" s="14">
        <v>3460211072</v>
      </c>
      <c r="E79" s="14">
        <v>2317631828</v>
      </c>
      <c r="F79" s="14">
        <v>4602790316</v>
      </c>
      <c r="G79" s="14">
        <v>1712786912</v>
      </c>
      <c r="H79" s="14">
        <v>5207635232</v>
      </c>
    </row>
    <row r="80" spans="1:8" hidden="1" x14ac:dyDescent="0.2">
      <c r="A80" t="str">
        <f t="shared" si="3"/>
        <v>2026</v>
      </c>
      <c r="B80" s="19">
        <v>202607</v>
      </c>
      <c r="C80" s="14">
        <v>2939280636</v>
      </c>
      <c r="E80" s="14">
        <v>1539912567</v>
      </c>
      <c r="F80" s="14">
        <v>4338648706</v>
      </c>
      <c r="G80" s="14">
        <v>799131858</v>
      </c>
      <c r="H80" s="14">
        <v>5079429415</v>
      </c>
    </row>
    <row r="81" spans="1:8" hidden="1" x14ac:dyDescent="0.2">
      <c r="A81" t="str">
        <f t="shared" si="3"/>
        <v>2026</v>
      </c>
      <c r="B81" s="19">
        <v>202608</v>
      </c>
      <c r="C81" s="14">
        <v>3150158688</v>
      </c>
      <c r="E81" s="14">
        <v>1750790618</v>
      </c>
      <c r="F81" s="14">
        <v>4549526758</v>
      </c>
      <c r="G81" s="14">
        <v>1010009910</v>
      </c>
      <c r="H81" s="14">
        <v>5290307467</v>
      </c>
    </row>
    <row r="82" spans="1:8" hidden="1" x14ac:dyDescent="0.2">
      <c r="A82" t="str">
        <f t="shared" si="3"/>
        <v>2026</v>
      </c>
      <c r="B82" s="19">
        <v>202609</v>
      </c>
      <c r="C82" s="14">
        <v>3205786834</v>
      </c>
      <c r="E82" s="14">
        <v>1806418765</v>
      </c>
      <c r="F82" s="14">
        <v>4605154904</v>
      </c>
      <c r="G82" s="14">
        <v>1065638056</v>
      </c>
      <c r="H82" s="14">
        <v>5345935613</v>
      </c>
    </row>
    <row r="83" spans="1:8" hidden="1" x14ac:dyDescent="0.2">
      <c r="A83" t="str">
        <f t="shared" si="3"/>
        <v>2026</v>
      </c>
      <c r="B83" s="19">
        <v>202610</v>
      </c>
      <c r="C83" s="14">
        <v>3109677896</v>
      </c>
      <c r="E83" s="14">
        <v>1710309826</v>
      </c>
      <c r="F83" s="14">
        <v>4509045965</v>
      </c>
      <c r="G83" s="14">
        <v>969529117</v>
      </c>
      <c r="H83" s="14">
        <v>5249826674</v>
      </c>
    </row>
    <row r="84" spans="1:8" hidden="1" x14ac:dyDescent="0.2">
      <c r="A84" t="str">
        <f t="shared" si="3"/>
        <v>2026</v>
      </c>
      <c r="B84" s="19">
        <v>202611</v>
      </c>
      <c r="C84" s="14">
        <v>3091678679</v>
      </c>
      <c r="E84" s="14">
        <v>1692310609</v>
      </c>
      <c r="F84" s="14">
        <v>4491046748</v>
      </c>
      <c r="G84" s="14">
        <v>951529900</v>
      </c>
      <c r="H84" s="14">
        <v>5231827457</v>
      </c>
    </row>
    <row r="85" spans="1:8" hidden="1" x14ac:dyDescent="0.2">
      <c r="A85" t="str">
        <f t="shared" si="3"/>
        <v>2026</v>
      </c>
      <c r="B85" s="19">
        <v>202612</v>
      </c>
      <c r="C85" s="14">
        <v>4676603447</v>
      </c>
      <c r="E85" s="14">
        <v>3277235377</v>
      </c>
      <c r="F85" s="14">
        <v>6075971517</v>
      </c>
      <c r="G85" s="14">
        <v>2536454669</v>
      </c>
      <c r="H85" s="14">
        <v>6816752226</v>
      </c>
    </row>
    <row r="86" spans="1:8" hidden="1" x14ac:dyDescent="0.2">
      <c r="A86" t="str">
        <f t="shared" si="3"/>
        <v>2027</v>
      </c>
      <c r="B86" s="19">
        <v>202701</v>
      </c>
      <c r="C86" s="14">
        <v>2724968362</v>
      </c>
      <c r="E86" s="14">
        <v>1325600292</v>
      </c>
      <c r="F86" s="14">
        <v>4124336432</v>
      </c>
      <c r="G86" s="14">
        <v>584819583</v>
      </c>
      <c r="H86" s="14">
        <v>4865117140</v>
      </c>
    </row>
    <row r="87" spans="1:8" hidden="1" x14ac:dyDescent="0.2">
      <c r="A87" t="str">
        <f t="shared" si="3"/>
        <v>2027</v>
      </c>
      <c r="B87" s="19">
        <v>202702</v>
      </c>
      <c r="C87" s="14">
        <v>3090086164</v>
      </c>
      <c r="E87" s="14">
        <v>1690718094</v>
      </c>
      <c r="F87" s="14">
        <v>4489454234</v>
      </c>
      <c r="G87" s="14">
        <v>949937385</v>
      </c>
      <c r="H87" s="14">
        <v>5230234942</v>
      </c>
    </row>
    <row r="88" spans="1:8" hidden="1" x14ac:dyDescent="0.2">
      <c r="A88" t="str">
        <f t="shared" si="3"/>
        <v>2027</v>
      </c>
      <c r="B88" s="19">
        <v>202703</v>
      </c>
      <c r="C88" s="14">
        <v>2839248874</v>
      </c>
      <c r="E88" s="14">
        <v>1439880805</v>
      </c>
      <c r="F88" s="14">
        <v>4238616944</v>
      </c>
      <c r="G88" s="14">
        <v>699100096</v>
      </c>
      <c r="H88" s="14">
        <v>4979397653</v>
      </c>
    </row>
    <row r="89" spans="1:8" hidden="1" x14ac:dyDescent="0.2">
      <c r="A89" t="str">
        <f t="shared" si="3"/>
        <v>2027</v>
      </c>
      <c r="B89" s="19">
        <v>202704</v>
      </c>
      <c r="C89" s="14">
        <v>3624172852</v>
      </c>
      <c r="E89" s="14">
        <v>2224804782</v>
      </c>
      <c r="F89" s="14">
        <v>5023540921</v>
      </c>
      <c r="G89" s="14">
        <v>1484024073</v>
      </c>
      <c r="H89" s="14">
        <v>5764321630</v>
      </c>
    </row>
    <row r="90" spans="1:8" hidden="1" x14ac:dyDescent="0.2">
      <c r="A90" t="str">
        <f t="shared" si="3"/>
        <v>2027</v>
      </c>
      <c r="B90" s="19">
        <v>202705</v>
      </c>
      <c r="C90" s="14">
        <v>3313246240</v>
      </c>
      <c r="E90" s="14">
        <v>1913878170</v>
      </c>
      <c r="F90" s="14">
        <v>4712614309</v>
      </c>
      <c r="G90" s="14">
        <v>1173097461</v>
      </c>
      <c r="H90" s="14">
        <v>5453395018</v>
      </c>
    </row>
    <row r="91" spans="1:8" hidden="1" x14ac:dyDescent="0.2">
      <c r="A91" t="str">
        <f t="shared" si="3"/>
        <v>2027</v>
      </c>
      <c r="B91" s="19">
        <v>202706</v>
      </c>
      <c r="C91" s="14">
        <v>3460211072</v>
      </c>
      <c r="E91" s="14">
        <v>2060843002</v>
      </c>
      <c r="F91" s="14">
        <v>4859579142</v>
      </c>
      <c r="G91" s="14">
        <v>1320062294</v>
      </c>
      <c r="H91" s="14">
        <v>5600359851</v>
      </c>
    </row>
    <row r="92" spans="1:8" hidden="1" x14ac:dyDescent="0.2">
      <c r="A92" t="str">
        <f t="shared" si="3"/>
        <v>2027</v>
      </c>
      <c r="B92" s="19">
        <v>202707</v>
      </c>
      <c r="C92" s="14">
        <v>2939280636</v>
      </c>
      <c r="E92" s="14">
        <v>1323429573</v>
      </c>
      <c r="F92" s="14">
        <v>4555131700</v>
      </c>
      <c r="G92" s="14">
        <v>468049690</v>
      </c>
      <c r="H92" s="14">
        <v>5410511583</v>
      </c>
    </row>
    <row r="93" spans="1:8" hidden="1" x14ac:dyDescent="0.2">
      <c r="A93" t="str">
        <f t="shared" si="3"/>
        <v>2027</v>
      </c>
      <c r="B93" s="19">
        <v>202708</v>
      </c>
      <c r="C93" s="14">
        <v>3150158688</v>
      </c>
      <c r="E93" s="14">
        <v>1534307625</v>
      </c>
      <c r="F93" s="14">
        <v>4766009752</v>
      </c>
      <c r="G93" s="14">
        <v>678927741</v>
      </c>
      <c r="H93" s="14">
        <v>5621389635</v>
      </c>
    </row>
    <row r="94" spans="1:8" hidden="1" x14ac:dyDescent="0.2">
      <c r="A94" t="str">
        <f t="shared" si="3"/>
        <v>2027</v>
      </c>
      <c r="B94" s="19">
        <v>202709</v>
      </c>
      <c r="C94" s="14">
        <v>3205786834</v>
      </c>
      <c r="E94" s="14">
        <v>1589935771</v>
      </c>
      <c r="F94" s="14">
        <v>4821637898</v>
      </c>
      <c r="G94" s="14">
        <v>734555887</v>
      </c>
      <c r="H94" s="14">
        <v>5677017781</v>
      </c>
    </row>
    <row r="95" spans="1:8" hidden="1" x14ac:dyDescent="0.2">
      <c r="A95" t="str">
        <f t="shared" si="3"/>
        <v>2027</v>
      </c>
      <c r="B95" s="19">
        <v>202710</v>
      </c>
      <c r="C95" s="14">
        <v>3109677896</v>
      </c>
      <c r="E95" s="14">
        <v>1493826832</v>
      </c>
      <c r="F95" s="14">
        <v>4725528959</v>
      </c>
      <c r="G95" s="14">
        <v>638446949</v>
      </c>
      <c r="H95" s="14">
        <v>5580908843</v>
      </c>
    </row>
    <row r="96" spans="1:8" hidden="1" x14ac:dyDescent="0.2">
      <c r="A96" t="str">
        <f t="shared" si="3"/>
        <v>2027</v>
      </c>
      <c r="B96" s="19">
        <v>202711</v>
      </c>
      <c r="C96" s="14">
        <v>3091678679</v>
      </c>
      <c r="E96" s="14">
        <v>1475827615</v>
      </c>
      <c r="F96" s="14">
        <v>4707529742</v>
      </c>
      <c r="G96" s="14">
        <v>620447732</v>
      </c>
      <c r="H96" s="14">
        <v>5562909626</v>
      </c>
    </row>
    <row r="97" spans="1:8" hidden="1" x14ac:dyDescent="0.2">
      <c r="A97" t="str">
        <f t="shared" si="3"/>
        <v>2027</v>
      </c>
      <c r="B97" s="19">
        <v>202712</v>
      </c>
      <c r="C97" s="14">
        <v>4676603447</v>
      </c>
      <c r="E97" s="14">
        <v>3060752384</v>
      </c>
      <c r="F97" s="14">
        <v>6292454510</v>
      </c>
      <c r="G97" s="14">
        <v>2205372500</v>
      </c>
      <c r="H97" s="14">
        <v>7147834394</v>
      </c>
    </row>
    <row r="98" spans="1:8" x14ac:dyDescent="0.2">
      <c r="B98" s="15" t="s">
        <v>35</v>
      </c>
      <c r="C98" s="16">
        <f>SUBTOTAL(9,C2:C97)</f>
        <v>39225119743.630005</v>
      </c>
      <c r="D98" s="16">
        <f t="shared" ref="D98:H98" si="4">SUBTOTAL(9,D2:D97)</f>
        <v>18629464840.73</v>
      </c>
      <c r="E98" s="16">
        <f t="shared" si="4"/>
        <v>34377566553.630005</v>
      </c>
      <c r="F98" s="16">
        <f t="shared" si="4"/>
        <v>44072672935.630005</v>
      </c>
      <c r="G98" s="16">
        <f t="shared" si="4"/>
        <v>12759493340</v>
      </c>
      <c r="H98" s="16">
        <f t="shared" si="4"/>
        <v>27586879021</v>
      </c>
    </row>
    <row r="102" spans="1:8" x14ac:dyDescent="0.2">
      <c r="F102" s="57" t="s">
        <v>74</v>
      </c>
    </row>
    <row r="103" spans="1:8" x14ac:dyDescent="0.2">
      <c r="C103" s="84" t="s">
        <v>18</v>
      </c>
      <c r="D103" s="84"/>
      <c r="E103" s="84"/>
      <c r="F103" s="84"/>
    </row>
    <row r="104" spans="1:8" x14ac:dyDescent="0.2">
      <c r="C104" s="33" t="s">
        <v>31</v>
      </c>
      <c r="D104" s="33" t="s">
        <v>73</v>
      </c>
      <c r="E104" s="33" t="s">
        <v>71</v>
      </c>
      <c r="F104" s="33" t="s">
        <v>72</v>
      </c>
    </row>
    <row r="105" spans="1:8" x14ac:dyDescent="0.2">
      <c r="C105">
        <v>2020</v>
      </c>
      <c r="D105" s="18">
        <v>28314.167921730004</v>
      </c>
      <c r="E105" s="55"/>
      <c r="F105" s="55"/>
    </row>
    <row r="106" spans="1:8" x14ac:dyDescent="0.2">
      <c r="C106">
        <v>2021</v>
      </c>
      <c r="D106" s="18">
        <v>30714.244192740007</v>
      </c>
      <c r="E106" s="55"/>
      <c r="F106" s="55"/>
    </row>
    <row r="107" spans="1:8" x14ac:dyDescent="0.2">
      <c r="C107">
        <v>2022</v>
      </c>
      <c r="D107" s="18">
        <v>37248.337432950007</v>
      </c>
      <c r="E107" s="55"/>
      <c r="F107" s="55"/>
    </row>
    <row r="108" spans="1:8" x14ac:dyDescent="0.2">
      <c r="C108">
        <v>2023</v>
      </c>
      <c r="D108" s="18">
        <v>38086.180601710003</v>
      </c>
      <c r="E108" s="55"/>
      <c r="F108" s="55"/>
    </row>
    <row r="109" spans="1:8" x14ac:dyDescent="0.2">
      <c r="C109" s="58">
        <v>2024</v>
      </c>
      <c r="D109" s="59">
        <v>39225.119743630006</v>
      </c>
      <c r="E109" s="59">
        <v>34377.566553630008</v>
      </c>
      <c r="F109" s="59">
        <v>44072.672935630006</v>
      </c>
    </row>
    <row r="110" spans="1:8" x14ac:dyDescent="0.2">
      <c r="C110" s="58">
        <v>2025</v>
      </c>
      <c r="D110" s="59">
        <v>39225.119744000003</v>
      </c>
      <c r="E110" s="59">
        <v>27522.091088000001</v>
      </c>
      <c r="F110" s="59">
        <v>50928.148400999999</v>
      </c>
    </row>
    <row r="111" spans="1:8" x14ac:dyDescent="0.2">
      <c r="C111" s="58">
        <v>2026</v>
      </c>
      <c r="D111" s="59">
        <v>39225.119744000003</v>
      </c>
      <c r="E111" s="59">
        <v>23973.435861000002</v>
      </c>
      <c r="F111" s="59">
        <v>54476.803627000001</v>
      </c>
    </row>
    <row r="112" spans="1:8" x14ac:dyDescent="0.2">
      <c r="C112" s="58">
        <v>2027</v>
      </c>
      <c r="D112" s="59">
        <v>39225.119744000003</v>
      </c>
      <c r="E112" s="59">
        <v>21133.804945</v>
      </c>
      <c r="F112" s="59">
        <v>57316.434543000003</v>
      </c>
    </row>
  </sheetData>
  <autoFilter ref="A1:H97" xr:uid="{EEA8B8B4-FE03-4829-A20C-3100B735670C}">
    <filterColumn colId="0">
      <filters>
        <filter val="2024"/>
      </filters>
    </filterColumn>
  </autoFilter>
  <mergeCells count="1">
    <mergeCell ref="C103:F103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68F17-4985-4410-A113-EBC9BE9A2973}">
  <dimension ref="A1:C55"/>
  <sheetViews>
    <sheetView workbookViewId="0">
      <selection activeCell="D34" sqref="D34"/>
    </sheetView>
  </sheetViews>
  <sheetFormatPr defaultRowHeight="12.75" x14ac:dyDescent="0.2"/>
  <cols>
    <col min="1" max="1" width="8.7109375" bestFit="1" customWidth="1"/>
    <col min="2" max="3" width="17.7109375" bestFit="1" customWidth="1"/>
  </cols>
  <sheetData>
    <row r="1" spans="1:3" x14ac:dyDescent="0.2">
      <c r="A1" s="21" t="s">
        <v>50</v>
      </c>
      <c r="B1" s="21" t="s">
        <v>70</v>
      </c>
      <c r="C1" s="21" t="s">
        <v>24</v>
      </c>
    </row>
    <row r="2" spans="1:3" x14ac:dyDescent="0.2">
      <c r="A2" s="19">
        <v>202001</v>
      </c>
      <c r="B2" s="18">
        <v>1871562843</v>
      </c>
      <c r="C2" s="18">
        <v>1740144671.26</v>
      </c>
    </row>
    <row r="3" spans="1:3" x14ac:dyDescent="0.2">
      <c r="A3" s="19">
        <v>202002</v>
      </c>
      <c r="B3" s="18">
        <v>1960503864.6099999</v>
      </c>
      <c r="C3" s="18">
        <v>1938759007.6000001</v>
      </c>
    </row>
    <row r="4" spans="1:3" x14ac:dyDescent="0.2">
      <c r="A4" s="19">
        <v>202003</v>
      </c>
      <c r="B4" s="18">
        <v>2164757719.7600002</v>
      </c>
      <c r="C4" s="18">
        <v>2108758727.1000001</v>
      </c>
    </row>
    <row r="5" spans="1:3" x14ac:dyDescent="0.2">
      <c r="A5" s="19">
        <v>202004</v>
      </c>
      <c r="B5" s="18">
        <v>2010323196.8799999</v>
      </c>
      <c r="C5" s="18">
        <v>2008474684.3099997</v>
      </c>
    </row>
    <row r="6" spans="1:3" x14ac:dyDescent="0.2">
      <c r="A6" s="19">
        <v>202005</v>
      </c>
      <c r="B6" s="18">
        <v>2181757079.6599998</v>
      </c>
      <c r="C6" s="18">
        <v>1972099530.5199997</v>
      </c>
    </row>
    <row r="7" spans="1:3" x14ac:dyDescent="0.2">
      <c r="A7" s="19">
        <v>202006</v>
      </c>
      <c r="B7" s="18">
        <v>2035662066.73</v>
      </c>
      <c r="C7" s="18">
        <v>2161112275.9299998</v>
      </c>
    </row>
    <row r="8" spans="1:3" x14ac:dyDescent="0.2">
      <c r="A8" s="19">
        <v>202007</v>
      </c>
      <c r="B8" s="18">
        <v>2167706279.4099998</v>
      </c>
      <c r="C8" s="18">
        <v>2105617595.9100001</v>
      </c>
    </row>
    <row r="9" spans="1:3" x14ac:dyDescent="0.2">
      <c r="A9" s="19">
        <v>202008</v>
      </c>
      <c r="B9" s="18">
        <v>2133909641.8200002</v>
      </c>
      <c r="C9" s="18">
        <v>2228658129.9899998</v>
      </c>
    </row>
    <row r="10" spans="1:3" x14ac:dyDescent="0.2">
      <c r="A10" s="19">
        <v>202009</v>
      </c>
      <c r="B10" s="18">
        <v>2151590933.9200001</v>
      </c>
      <c r="C10" s="18">
        <v>2155062325.9100003</v>
      </c>
    </row>
    <row r="11" spans="1:3" x14ac:dyDescent="0.2">
      <c r="A11" s="19">
        <v>202010</v>
      </c>
      <c r="B11" s="18">
        <v>2219601377.29</v>
      </c>
      <c r="C11" s="18">
        <v>2237773468.1300001</v>
      </c>
    </row>
    <row r="12" spans="1:3" x14ac:dyDescent="0.2">
      <c r="A12" s="19">
        <v>202011</v>
      </c>
      <c r="B12" s="18">
        <v>2580165157</v>
      </c>
      <c r="C12" s="18">
        <v>2292635629.5900002</v>
      </c>
    </row>
    <row r="13" spans="1:3" x14ac:dyDescent="0.2">
      <c r="A13" s="19">
        <v>202012</v>
      </c>
      <c r="B13" s="18">
        <v>4836627761.6499996</v>
      </c>
      <c r="C13" s="54">
        <v>3042471632.5900006</v>
      </c>
    </row>
    <row r="14" spans="1:3" x14ac:dyDescent="0.2">
      <c r="A14" s="19">
        <v>202101</v>
      </c>
      <c r="B14" s="18">
        <v>1934917856.7200003</v>
      </c>
      <c r="C14" s="18">
        <v>1831952721.2400002</v>
      </c>
    </row>
    <row r="15" spans="1:3" x14ac:dyDescent="0.2">
      <c r="A15" s="19">
        <v>202102</v>
      </c>
      <c r="B15" s="18">
        <v>2639951076.8000002</v>
      </c>
      <c r="C15" s="18">
        <v>2569270409.4700003</v>
      </c>
    </row>
    <row r="16" spans="1:3" x14ac:dyDescent="0.2">
      <c r="A16" s="19">
        <v>202103</v>
      </c>
      <c r="B16" s="18">
        <v>2203208984.6500001</v>
      </c>
      <c r="C16" s="18">
        <v>2064012769.3900001</v>
      </c>
    </row>
    <row r="17" spans="1:3" x14ac:dyDescent="0.2">
      <c r="A17" s="19">
        <v>202104</v>
      </c>
      <c r="B17" s="18">
        <v>2112051202.7699997</v>
      </c>
      <c r="C17" s="18">
        <v>2214635335.8699999</v>
      </c>
    </row>
    <row r="18" spans="1:3" x14ac:dyDescent="0.2">
      <c r="A18" s="19">
        <v>202105</v>
      </c>
      <c r="B18" s="18">
        <v>2260378967.8599997</v>
      </c>
      <c r="C18" s="18">
        <v>2220666544.8800001</v>
      </c>
    </row>
    <row r="19" spans="1:3" x14ac:dyDescent="0.2">
      <c r="A19" s="19">
        <v>202106</v>
      </c>
      <c r="B19" s="18">
        <v>2311085303.7499995</v>
      </c>
      <c r="C19" s="18">
        <v>2349133158.3899999</v>
      </c>
    </row>
    <row r="20" spans="1:3" x14ac:dyDescent="0.2">
      <c r="A20" s="19">
        <v>202107</v>
      </c>
      <c r="B20" s="18">
        <v>2499271844.3500004</v>
      </c>
      <c r="C20" s="18">
        <v>2392746819.2900004</v>
      </c>
    </row>
    <row r="21" spans="1:3" x14ac:dyDescent="0.2">
      <c r="A21" s="19">
        <v>202108</v>
      </c>
      <c r="B21" s="18">
        <v>2592371208.4300003</v>
      </c>
      <c r="C21" s="18">
        <v>2438785139.0100007</v>
      </c>
    </row>
    <row r="22" spans="1:3" x14ac:dyDescent="0.2">
      <c r="A22" s="19">
        <v>202109</v>
      </c>
      <c r="B22" s="18">
        <v>2548954359.3799996</v>
      </c>
      <c r="C22" s="18">
        <v>2694309103.9499998</v>
      </c>
    </row>
    <row r="23" spans="1:3" x14ac:dyDescent="0.2">
      <c r="A23" s="19">
        <v>202110</v>
      </c>
      <c r="B23" s="18">
        <v>2884337566.27</v>
      </c>
      <c r="C23" s="18">
        <v>2695036517.8499994</v>
      </c>
    </row>
    <row r="24" spans="1:3" x14ac:dyDescent="0.2">
      <c r="A24" s="19">
        <v>202111</v>
      </c>
      <c r="B24" s="18">
        <v>2865162150.9900002</v>
      </c>
      <c r="C24" s="18">
        <v>3059522637.6499996</v>
      </c>
    </row>
    <row r="25" spans="1:3" x14ac:dyDescent="0.2">
      <c r="A25" s="19">
        <v>202112</v>
      </c>
      <c r="B25" s="18">
        <v>3862553670.7699995</v>
      </c>
      <c r="C25" s="18">
        <v>4007002762.9399996</v>
      </c>
    </row>
    <row r="26" spans="1:3" x14ac:dyDescent="0.2">
      <c r="A26" s="19">
        <v>202201</v>
      </c>
      <c r="B26" s="18">
        <v>2411850169.3600001</v>
      </c>
      <c r="C26" s="18">
        <v>2311240857.1000004</v>
      </c>
    </row>
    <row r="27" spans="1:3" x14ac:dyDescent="0.2">
      <c r="A27" s="19">
        <v>202202</v>
      </c>
      <c r="B27" s="18">
        <v>2275448893.77</v>
      </c>
      <c r="C27" s="18">
        <v>2252929401.9399996</v>
      </c>
    </row>
    <row r="28" spans="1:3" x14ac:dyDescent="0.2">
      <c r="A28" s="19">
        <v>202203</v>
      </c>
      <c r="B28" s="18">
        <v>2634864656.8199997</v>
      </c>
      <c r="C28" s="18">
        <v>2563005133.7999997</v>
      </c>
    </row>
    <row r="29" spans="1:3" x14ac:dyDescent="0.2">
      <c r="A29" s="19">
        <v>202204</v>
      </c>
      <c r="B29" s="18">
        <v>2716414449.7000003</v>
      </c>
      <c r="C29" s="18">
        <v>2657999393.48</v>
      </c>
    </row>
    <row r="30" spans="1:3" x14ac:dyDescent="0.2">
      <c r="A30" s="19">
        <v>202205</v>
      </c>
      <c r="B30" s="18">
        <v>2747306432.3600001</v>
      </c>
      <c r="C30" s="18">
        <v>2805555036.3500004</v>
      </c>
    </row>
    <row r="31" spans="1:3" x14ac:dyDescent="0.2">
      <c r="A31" s="19">
        <v>202206</v>
      </c>
      <c r="B31" s="18">
        <v>3192655108.98</v>
      </c>
      <c r="C31" s="18">
        <v>3064855717.6600003</v>
      </c>
    </row>
    <row r="32" spans="1:3" x14ac:dyDescent="0.2">
      <c r="A32" s="19">
        <v>202207</v>
      </c>
      <c r="B32" s="18">
        <v>2666654326.6400003</v>
      </c>
      <c r="C32" s="18">
        <v>2739844198.8400002</v>
      </c>
    </row>
    <row r="33" spans="1:3" x14ac:dyDescent="0.2">
      <c r="A33" s="19">
        <v>202208</v>
      </c>
      <c r="B33" s="18">
        <v>3150864551.0999999</v>
      </c>
      <c r="C33" s="18">
        <v>3204191470.3799996</v>
      </c>
    </row>
    <row r="34" spans="1:3" x14ac:dyDescent="0.2">
      <c r="A34" s="19">
        <v>202209</v>
      </c>
      <c r="B34" s="18">
        <v>2968025403.9699998</v>
      </c>
      <c r="C34" s="18">
        <v>2861934520.73</v>
      </c>
    </row>
    <row r="35" spans="1:3" x14ac:dyDescent="0.2">
      <c r="A35" s="19">
        <v>202210</v>
      </c>
      <c r="B35" s="18">
        <v>5186121351.0300007</v>
      </c>
      <c r="C35" s="54">
        <v>5256673704.1200008</v>
      </c>
    </row>
    <row r="36" spans="1:3" x14ac:dyDescent="0.2">
      <c r="A36" s="19">
        <v>202211</v>
      </c>
      <c r="B36" s="18">
        <v>3178305733.5899997</v>
      </c>
      <c r="C36" s="18">
        <v>3008513950.6399999</v>
      </c>
    </row>
    <row r="37" spans="1:3" x14ac:dyDescent="0.2">
      <c r="A37" s="19">
        <v>202212</v>
      </c>
      <c r="B37" s="18">
        <v>4119826355.6299992</v>
      </c>
      <c r="C37" s="18">
        <v>4396576667.0400009</v>
      </c>
    </row>
    <row r="38" spans="1:3" x14ac:dyDescent="0.2">
      <c r="A38" s="19">
        <v>202301</v>
      </c>
      <c r="B38" s="18">
        <v>2838010458.02</v>
      </c>
      <c r="C38" s="18">
        <v>2720123379.7800002</v>
      </c>
    </row>
    <row r="39" spans="1:3" x14ac:dyDescent="0.2">
      <c r="A39" s="19">
        <v>202302</v>
      </c>
      <c r="B39" s="18">
        <v>2701274511.8499994</v>
      </c>
      <c r="C39" s="18">
        <v>2585638309.6999993</v>
      </c>
    </row>
    <row r="40" spans="1:3" x14ac:dyDescent="0.2">
      <c r="A40" s="19">
        <v>202303</v>
      </c>
      <c r="B40" s="18">
        <v>3076255158.75</v>
      </c>
      <c r="C40" s="18">
        <v>3056284966.48</v>
      </c>
    </row>
    <row r="41" spans="1:3" x14ac:dyDescent="0.2">
      <c r="A41" s="19">
        <v>202304</v>
      </c>
      <c r="B41" s="18">
        <v>2987198010.1100001</v>
      </c>
      <c r="C41" s="18">
        <v>2959343349.6900001</v>
      </c>
    </row>
    <row r="42" spans="1:3" x14ac:dyDescent="0.2">
      <c r="A42" s="19">
        <v>202305</v>
      </c>
      <c r="B42" s="18">
        <v>3133236519.5699997</v>
      </c>
      <c r="C42" s="18">
        <v>2935912032.2799997</v>
      </c>
    </row>
    <row r="43" spans="1:3" x14ac:dyDescent="0.2">
      <c r="A43" s="19">
        <v>202306</v>
      </c>
      <c r="B43" s="18">
        <v>3177019762.9199996</v>
      </c>
      <c r="C43" s="18">
        <v>3216636337.3699999</v>
      </c>
    </row>
    <row r="44" spans="1:3" x14ac:dyDescent="0.2">
      <c r="A44" s="19">
        <v>202307</v>
      </c>
      <c r="B44" s="18">
        <v>2939280636.3800001</v>
      </c>
      <c r="C44" s="18">
        <v>2863386609.5900002</v>
      </c>
    </row>
    <row r="45" spans="1:3" x14ac:dyDescent="0.2">
      <c r="A45" s="19">
        <v>202308</v>
      </c>
      <c r="B45" s="18">
        <v>3150158688.1300001</v>
      </c>
      <c r="C45" s="18">
        <v>3003514608.4400001</v>
      </c>
    </row>
    <row r="46" spans="1:3" x14ac:dyDescent="0.2">
      <c r="A46" s="19">
        <v>202309</v>
      </c>
      <c r="B46" s="18">
        <v>3205786834.27</v>
      </c>
      <c r="C46" s="18">
        <v>3428965422</v>
      </c>
    </row>
    <row r="47" spans="1:3" x14ac:dyDescent="0.2">
      <c r="A47" s="19">
        <v>202310</v>
      </c>
      <c r="B47" s="18">
        <v>3109677895.8199997</v>
      </c>
      <c r="C47" s="18">
        <v>3132491302.9299998</v>
      </c>
    </row>
    <row r="48" spans="1:3" x14ac:dyDescent="0.2">
      <c r="A48" s="19">
        <v>202311</v>
      </c>
      <c r="B48" s="18">
        <v>3091678678.8299999</v>
      </c>
      <c r="C48" s="18">
        <v>3303978700.2199998</v>
      </c>
    </row>
    <row r="49" spans="1:3" x14ac:dyDescent="0.2">
      <c r="A49" s="19">
        <v>202312</v>
      </c>
      <c r="B49" s="18">
        <v>4676603447.0600004</v>
      </c>
      <c r="C49" s="18">
        <v>4739268127.6300001</v>
      </c>
    </row>
    <row r="50" spans="1:3" x14ac:dyDescent="0.2">
      <c r="A50" s="19">
        <v>202401</v>
      </c>
      <c r="B50" s="18">
        <v>2724968361.8900003</v>
      </c>
      <c r="C50" s="18">
        <v>2411459075.5999999</v>
      </c>
    </row>
    <row r="51" spans="1:3" x14ac:dyDescent="0.2">
      <c r="A51" s="19">
        <v>202402</v>
      </c>
      <c r="B51" s="18">
        <v>3090086163.9399996</v>
      </c>
      <c r="C51" s="18">
        <v>2996076238.2399998</v>
      </c>
    </row>
    <row r="52" spans="1:3" x14ac:dyDescent="0.2">
      <c r="A52" s="19">
        <v>202403</v>
      </c>
      <c r="B52" s="18">
        <v>2839248874.3099999</v>
      </c>
      <c r="C52" s="18">
        <v>3047703342.5500002</v>
      </c>
    </row>
    <row r="53" spans="1:3" x14ac:dyDescent="0.2">
      <c r="A53" s="19">
        <v>202404</v>
      </c>
      <c r="B53" s="18">
        <v>3624172851.6100001</v>
      </c>
      <c r="C53" s="18">
        <v>3206902138.04</v>
      </c>
    </row>
    <row r="54" spans="1:3" x14ac:dyDescent="0.2">
      <c r="A54" s="19">
        <v>202405</v>
      </c>
      <c r="B54" s="18">
        <v>3313246239.8399997</v>
      </c>
      <c r="C54" s="18">
        <v>3258091395.0899997</v>
      </c>
    </row>
    <row r="55" spans="1:3" x14ac:dyDescent="0.2">
      <c r="A55" s="19">
        <v>202406</v>
      </c>
      <c r="B55" s="18">
        <v>3460211072.04</v>
      </c>
      <c r="C55" s="18">
        <v>3709232651.2099996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8320-08EC-45AE-A6C8-C1C0CCDFD4DA}">
  <sheetPr>
    <tabColor rgb="FF00B050"/>
  </sheetPr>
  <dimension ref="A1:H332"/>
  <sheetViews>
    <sheetView workbookViewId="0">
      <selection sqref="A1:H331"/>
    </sheetView>
  </sheetViews>
  <sheetFormatPr defaultRowHeight="12.75" x14ac:dyDescent="0.2"/>
  <cols>
    <col min="1" max="1" width="5" bestFit="1" customWidth="1"/>
    <col min="2" max="2" width="4.85546875" bestFit="1" customWidth="1"/>
    <col min="3" max="3" width="29.42578125" bestFit="1" customWidth="1"/>
    <col min="4" max="4" width="7.28515625" bestFit="1" customWidth="1"/>
    <col min="5" max="7" width="18.7109375" style="14" bestFit="1" customWidth="1"/>
    <col min="8" max="8" width="17.7109375" style="14" bestFit="1" customWidth="1"/>
  </cols>
  <sheetData>
    <row r="1" spans="1:8" x14ac:dyDescent="0.2">
      <c r="A1" s="12" t="s">
        <v>31</v>
      </c>
      <c r="B1" s="12" t="s">
        <v>32</v>
      </c>
      <c r="C1" s="12" t="s">
        <v>33</v>
      </c>
      <c r="D1" s="12" t="s">
        <v>34</v>
      </c>
      <c r="E1" s="12" t="s">
        <v>8</v>
      </c>
      <c r="F1" s="12" t="s">
        <v>18</v>
      </c>
      <c r="G1" s="12" t="s">
        <v>24</v>
      </c>
      <c r="H1" s="12" t="s">
        <v>25</v>
      </c>
    </row>
    <row r="2" spans="1:8" x14ac:dyDescent="0.2">
      <c r="A2" s="7">
        <v>2020</v>
      </c>
      <c r="B2" s="8">
        <v>1</v>
      </c>
      <c r="C2" s="9" t="s">
        <v>9</v>
      </c>
      <c r="D2" s="7">
        <v>202001</v>
      </c>
      <c r="E2" s="13">
        <v>1516609600.04</v>
      </c>
      <c r="F2" s="13">
        <v>1513189819.3800001</v>
      </c>
      <c r="G2" s="13">
        <v>1404752491.96</v>
      </c>
      <c r="H2" s="13"/>
    </row>
    <row r="3" spans="1:8" x14ac:dyDescent="0.2">
      <c r="A3" s="7">
        <v>2020</v>
      </c>
      <c r="B3" s="8">
        <v>1</v>
      </c>
      <c r="C3" s="9" t="s">
        <v>9</v>
      </c>
      <c r="D3" s="7">
        <v>202002</v>
      </c>
      <c r="E3" s="13">
        <v>1673238905.6700001</v>
      </c>
      <c r="F3" s="13">
        <v>1515941816.3</v>
      </c>
      <c r="G3" s="13">
        <v>1530445908.45</v>
      </c>
      <c r="H3" s="13"/>
    </row>
    <row r="4" spans="1:8" x14ac:dyDescent="0.2">
      <c r="A4" s="7">
        <v>2020</v>
      </c>
      <c r="B4" s="8">
        <v>1</v>
      </c>
      <c r="C4" s="9" t="s">
        <v>9</v>
      </c>
      <c r="D4" s="7">
        <v>202003</v>
      </c>
      <c r="E4" s="13">
        <v>1545021491.1099999</v>
      </c>
      <c r="F4" s="13">
        <v>1433715516.8</v>
      </c>
      <c r="G4" s="13">
        <v>1429339803.4000001</v>
      </c>
      <c r="H4" s="13"/>
    </row>
    <row r="5" spans="1:8" x14ac:dyDescent="0.2">
      <c r="A5" s="7">
        <v>2020</v>
      </c>
      <c r="B5" s="8">
        <v>1</v>
      </c>
      <c r="C5" s="9" t="s">
        <v>9</v>
      </c>
      <c r="D5" s="7">
        <v>202004</v>
      </c>
      <c r="E5" s="13">
        <v>1421197786.01</v>
      </c>
      <c r="F5" s="13">
        <v>1441269098.5599999</v>
      </c>
      <c r="G5" s="13">
        <v>1422049191.0999999</v>
      </c>
      <c r="H5" s="13"/>
    </row>
    <row r="6" spans="1:8" x14ac:dyDescent="0.2">
      <c r="A6" s="7">
        <v>2020</v>
      </c>
      <c r="B6" s="8">
        <v>1</v>
      </c>
      <c r="C6" s="9" t="s">
        <v>9</v>
      </c>
      <c r="D6" s="7">
        <v>202005</v>
      </c>
      <c r="E6" s="13">
        <v>1419591355.53</v>
      </c>
      <c r="F6" s="13">
        <v>1453359935.5699999</v>
      </c>
      <c r="G6" s="13">
        <v>1336760158.05</v>
      </c>
      <c r="H6" s="13"/>
    </row>
    <row r="7" spans="1:8" x14ac:dyDescent="0.2">
      <c r="A7" s="7">
        <v>2020</v>
      </c>
      <c r="B7" s="8">
        <v>1</v>
      </c>
      <c r="C7" s="9" t="s">
        <v>9</v>
      </c>
      <c r="D7" s="7">
        <v>202006</v>
      </c>
      <c r="E7" s="13">
        <v>1460583657.6600001</v>
      </c>
      <c r="F7" s="13">
        <v>1488226277.8399999</v>
      </c>
      <c r="G7" s="13">
        <v>1577571313.21</v>
      </c>
      <c r="H7" s="13"/>
    </row>
    <row r="8" spans="1:8" x14ac:dyDescent="0.2">
      <c r="A8" s="7">
        <v>2020</v>
      </c>
      <c r="B8" s="8">
        <v>1</v>
      </c>
      <c r="C8" s="9" t="s">
        <v>9</v>
      </c>
      <c r="D8" s="7">
        <v>202007</v>
      </c>
      <c r="E8" s="13">
        <v>1452457214.8299999</v>
      </c>
      <c r="F8" s="13">
        <v>1479055716.79</v>
      </c>
      <c r="G8" s="13">
        <v>1479379565.9300001</v>
      </c>
      <c r="H8" s="13"/>
    </row>
    <row r="9" spans="1:8" x14ac:dyDescent="0.2">
      <c r="A9" s="7">
        <v>2020</v>
      </c>
      <c r="B9" s="8">
        <v>1</v>
      </c>
      <c r="C9" s="9" t="s">
        <v>9</v>
      </c>
      <c r="D9" s="7">
        <v>202008</v>
      </c>
      <c r="E9" s="13">
        <v>1433977981.0799999</v>
      </c>
      <c r="F9" s="13">
        <v>1467425771.6500001</v>
      </c>
      <c r="G9" s="13">
        <v>1491202859.3</v>
      </c>
      <c r="H9" s="13"/>
    </row>
    <row r="10" spans="1:8" x14ac:dyDescent="0.2">
      <c r="A10" s="7">
        <v>2020</v>
      </c>
      <c r="B10" s="8">
        <v>1</v>
      </c>
      <c r="C10" s="9" t="s">
        <v>9</v>
      </c>
      <c r="D10" s="7">
        <v>202009</v>
      </c>
      <c r="E10" s="13">
        <v>1433676887.1800001</v>
      </c>
      <c r="F10" s="13">
        <v>1459135951.74</v>
      </c>
      <c r="G10" s="13">
        <v>1456208100.1900001</v>
      </c>
      <c r="H10" s="13"/>
    </row>
    <row r="11" spans="1:8" x14ac:dyDescent="0.2">
      <c r="A11" s="7">
        <v>2020</v>
      </c>
      <c r="B11" s="8">
        <v>1</v>
      </c>
      <c r="C11" s="9" t="s">
        <v>9</v>
      </c>
      <c r="D11" s="7">
        <v>202010</v>
      </c>
      <c r="E11" s="13">
        <v>1439651822.1800001</v>
      </c>
      <c r="F11" s="13">
        <v>1468511406.6900001</v>
      </c>
      <c r="G11" s="13">
        <v>1490660836.53</v>
      </c>
      <c r="H11" s="13"/>
    </row>
    <row r="12" spans="1:8" x14ac:dyDescent="0.2">
      <c r="A12" s="7">
        <v>2020</v>
      </c>
      <c r="B12" s="8">
        <v>1</v>
      </c>
      <c r="C12" s="9" t="s">
        <v>9</v>
      </c>
      <c r="D12" s="7">
        <v>202011</v>
      </c>
      <c r="E12" s="13">
        <v>1485163090.6500001</v>
      </c>
      <c r="F12" s="13">
        <v>1521857957.71</v>
      </c>
      <c r="G12" s="13">
        <v>1506438870.29</v>
      </c>
      <c r="H12" s="13"/>
    </row>
    <row r="13" spans="1:8" x14ac:dyDescent="0.2">
      <c r="A13" s="7">
        <v>2020</v>
      </c>
      <c r="B13" s="8">
        <v>1</v>
      </c>
      <c r="C13" s="9" t="s">
        <v>9</v>
      </c>
      <c r="D13" s="7">
        <v>202012</v>
      </c>
      <c r="E13" s="13">
        <v>1545010470.48</v>
      </c>
      <c r="F13" s="13">
        <v>1582831272.98</v>
      </c>
      <c r="G13" s="13">
        <v>1694888774.77</v>
      </c>
      <c r="H13" s="13"/>
    </row>
    <row r="14" spans="1:8" x14ac:dyDescent="0.2">
      <c r="A14" s="7">
        <v>2020</v>
      </c>
      <c r="B14" s="8">
        <v>2</v>
      </c>
      <c r="C14" s="9" t="s">
        <v>10</v>
      </c>
      <c r="D14" s="7">
        <v>202001</v>
      </c>
      <c r="E14" s="13">
        <v>3160444.72</v>
      </c>
      <c r="F14" s="13">
        <v>3160444.72</v>
      </c>
      <c r="G14" s="13">
        <v>3160444.72</v>
      </c>
      <c r="H14" s="13"/>
    </row>
    <row r="15" spans="1:8" x14ac:dyDescent="0.2">
      <c r="A15" s="7">
        <v>2020</v>
      </c>
      <c r="B15" s="8">
        <v>2</v>
      </c>
      <c r="C15" s="9" t="s">
        <v>10</v>
      </c>
      <c r="D15" s="7">
        <v>202002</v>
      </c>
      <c r="E15" s="13">
        <v>88591694.150000006</v>
      </c>
      <c r="F15" s="13">
        <v>3329909.01</v>
      </c>
      <c r="G15" s="13">
        <v>3329909.01</v>
      </c>
      <c r="H15" s="13"/>
    </row>
    <row r="16" spans="1:8" x14ac:dyDescent="0.2">
      <c r="A16" s="7">
        <v>2020</v>
      </c>
      <c r="B16" s="8">
        <v>2</v>
      </c>
      <c r="C16" s="9" t="s">
        <v>10</v>
      </c>
      <c r="D16" s="7">
        <v>202003</v>
      </c>
      <c r="E16" s="13">
        <v>2909801.6</v>
      </c>
      <c r="F16" s="13">
        <v>2909801.6</v>
      </c>
      <c r="G16" s="13">
        <v>2909801.6</v>
      </c>
      <c r="H16" s="13"/>
    </row>
    <row r="17" spans="1:8" x14ac:dyDescent="0.2">
      <c r="A17" s="7">
        <v>2020</v>
      </c>
      <c r="B17" s="8">
        <v>2</v>
      </c>
      <c r="C17" s="9" t="s">
        <v>10</v>
      </c>
      <c r="D17" s="7">
        <v>202004</v>
      </c>
      <c r="E17" s="13">
        <v>13397551.51</v>
      </c>
      <c r="F17" s="13">
        <v>12597231.029999999</v>
      </c>
      <c r="G17" s="13">
        <v>12597231.029999999</v>
      </c>
      <c r="H17" s="13"/>
    </row>
    <row r="18" spans="1:8" x14ac:dyDescent="0.2">
      <c r="A18" s="7">
        <v>2020</v>
      </c>
      <c r="B18" s="8">
        <v>2</v>
      </c>
      <c r="C18" s="9" t="s">
        <v>10</v>
      </c>
      <c r="D18" s="7">
        <v>202005</v>
      </c>
      <c r="E18" s="13">
        <v>7490061.9100000001</v>
      </c>
      <c r="F18" s="13">
        <v>2494111.79</v>
      </c>
      <c r="G18" s="13">
        <v>2494111.79</v>
      </c>
      <c r="H18" s="13"/>
    </row>
    <row r="19" spans="1:8" x14ac:dyDescent="0.2">
      <c r="A19" s="7">
        <v>2020</v>
      </c>
      <c r="B19" s="8">
        <v>2</v>
      </c>
      <c r="C19" s="9" t="s">
        <v>10</v>
      </c>
      <c r="D19" s="7">
        <v>202006</v>
      </c>
      <c r="E19" s="13"/>
      <c r="F19" s="13">
        <v>2775715.41</v>
      </c>
      <c r="G19" s="13">
        <v>2775715.41</v>
      </c>
      <c r="H19" s="13"/>
    </row>
    <row r="20" spans="1:8" x14ac:dyDescent="0.2">
      <c r="A20" s="7">
        <v>2020</v>
      </c>
      <c r="B20" s="8">
        <v>2</v>
      </c>
      <c r="C20" s="9" t="s">
        <v>10</v>
      </c>
      <c r="D20" s="7">
        <v>202007</v>
      </c>
      <c r="E20" s="13">
        <v>-55261785.140000001</v>
      </c>
      <c r="F20" s="13">
        <v>511558.66</v>
      </c>
      <c r="G20" s="13">
        <v>511558.66</v>
      </c>
      <c r="H20" s="13"/>
    </row>
    <row r="21" spans="1:8" x14ac:dyDescent="0.2">
      <c r="A21" s="7">
        <v>2020</v>
      </c>
      <c r="B21" s="8">
        <v>2</v>
      </c>
      <c r="C21" s="9" t="s">
        <v>10</v>
      </c>
      <c r="D21" s="7">
        <v>202008</v>
      </c>
      <c r="E21" s="13"/>
      <c r="F21" s="13">
        <v>513243.89</v>
      </c>
      <c r="G21" s="13">
        <v>513243.89</v>
      </c>
      <c r="H21" s="13"/>
    </row>
    <row r="22" spans="1:8" x14ac:dyDescent="0.2">
      <c r="A22" s="7">
        <v>2020</v>
      </c>
      <c r="B22" s="8">
        <v>2</v>
      </c>
      <c r="C22" s="9" t="s">
        <v>10</v>
      </c>
      <c r="D22" s="7">
        <v>202009</v>
      </c>
      <c r="E22" s="13"/>
      <c r="F22" s="13">
        <v>515653.55</v>
      </c>
      <c r="G22" s="13">
        <v>515653.55</v>
      </c>
      <c r="H22" s="13"/>
    </row>
    <row r="23" spans="1:8" x14ac:dyDescent="0.2">
      <c r="A23" s="7">
        <v>2020</v>
      </c>
      <c r="B23" s="8">
        <v>2</v>
      </c>
      <c r="C23" s="9" t="s">
        <v>10</v>
      </c>
      <c r="D23" s="7">
        <v>202010</v>
      </c>
      <c r="E23" s="13">
        <v>732875.88</v>
      </c>
      <c r="F23" s="13">
        <v>10654361.4</v>
      </c>
      <c r="G23" s="13">
        <v>10654361.4</v>
      </c>
      <c r="H23" s="13"/>
    </row>
    <row r="24" spans="1:8" x14ac:dyDescent="0.2">
      <c r="A24" s="7">
        <v>2020</v>
      </c>
      <c r="B24" s="8">
        <v>2</v>
      </c>
      <c r="C24" s="9" t="s">
        <v>10</v>
      </c>
      <c r="D24" s="7">
        <v>202011</v>
      </c>
      <c r="E24" s="13">
        <v>-20101708.350000001</v>
      </c>
      <c r="F24" s="13">
        <v>523510.73</v>
      </c>
      <c r="G24" s="13">
        <v>523510.73</v>
      </c>
      <c r="H24" s="13"/>
    </row>
    <row r="25" spans="1:8" x14ac:dyDescent="0.2">
      <c r="A25" s="7">
        <v>2020</v>
      </c>
      <c r="B25" s="8">
        <v>2</v>
      </c>
      <c r="C25" s="9" t="s">
        <v>10</v>
      </c>
      <c r="D25" s="7">
        <v>202012</v>
      </c>
      <c r="E25" s="13">
        <v>1040190594.61</v>
      </c>
      <c r="F25" s="13">
        <v>1041123989.1</v>
      </c>
      <c r="G25" s="13">
        <v>526810.14</v>
      </c>
      <c r="H25" s="13"/>
    </row>
    <row r="26" spans="1:8" x14ac:dyDescent="0.2">
      <c r="A26" s="7">
        <v>2020</v>
      </c>
      <c r="B26" s="8">
        <v>3</v>
      </c>
      <c r="C26" s="9" t="s">
        <v>11</v>
      </c>
      <c r="D26" s="7">
        <v>202001</v>
      </c>
      <c r="E26" s="13">
        <v>1278865721.5999999</v>
      </c>
      <c r="F26" s="13">
        <v>350206856.77999997</v>
      </c>
      <c r="G26" s="13">
        <v>327281113.56</v>
      </c>
      <c r="H26" s="13"/>
    </row>
    <row r="27" spans="1:8" x14ac:dyDescent="0.2">
      <c r="A27" s="7">
        <v>2020</v>
      </c>
      <c r="B27" s="8">
        <v>3</v>
      </c>
      <c r="C27" s="9" t="s">
        <v>11</v>
      </c>
      <c r="D27" s="7">
        <v>202002</v>
      </c>
      <c r="E27" s="13">
        <v>1964647460.48</v>
      </c>
      <c r="F27" s="13">
        <v>432864156.27999997</v>
      </c>
      <c r="G27" s="13">
        <v>398756458.48000002</v>
      </c>
      <c r="H27" s="13"/>
    </row>
    <row r="28" spans="1:8" x14ac:dyDescent="0.2">
      <c r="A28" s="7">
        <v>2020</v>
      </c>
      <c r="B28" s="8">
        <v>3</v>
      </c>
      <c r="C28" s="9" t="s">
        <v>11</v>
      </c>
      <c r="D28" s="7">
        <v>202003</v>
      </c>
      <c r="E28" s="13">
        <v>990354277.49000001</v>
      </c>
      <c r="F28" s="13">
        <v>710319623.83000004</v>
      </c>
      <c r="G28" s="13">
        <v>658901119.84000003</v>
      </c>
      <c r="H28" s="13"/>
    </row>
    <row r="29" spans="1:8" x14ac:dyDescent="0.2">
      <c r="A29" s="7">
        <v>2020</v>
      </c>
      <c r="B29" s="8">
        <v>3</v>
      </c>
      <c r="C29" s="9" t="s">
        <v>11</v>
      </c>
      <c r="D29" s="7">
        <v>202004</v>
      </c>
      <c r="E29" s="13">
        <v>444254368.5</v>
      </c>
      <c r="F29" s="13">
        <v>541621097.20000005</v>
      </c>
      <c r="G29" s="13">
        <v>560397838.76999998</v>
      </c>
      <c r="H29" s="13"/>
    </row>
    <row r="30" spans="1:8" x14ac:dyDescent="0.2">
      <c r="A30" s="7">
        <v>2020</v>
      </c>
      <c r="B30" s="8">
        <v>3</v>
      </c>
      <c r="C30" s="9" t="s">
        <v>11</v>
      </c>
      <c r="D30" s="7">
        <v>202005</v>
      </c>
      <c r="E30" s="13">
        <v>706061821.27999997</v>
      </c>
      <c r="F30" s="13">
        <v>692508987.47000003</v>
      </c>
      <c r="G30" s="13">
        <v>600854125.98000002</v>
      </c>
      <c r="H30" s="13"/>
    </row>
    <row r="31" spans="1:8" x14ac:dyDescent="0.2">
      <c r="A31" s="7">
        <v>2020</v>
      </c>
      <c r="B31" s="8">
        <v>3</v>
      </c>
      <c r="C31" s="9" t="s">
        <v>11</v>
      </c>
      <c r="D31" s="7">
        <v>202006</v>
      </c>
      <c r="E31" s="13">
        <v>424846648.89999998</v>
      </c>
      <c r="F31" s="13">
        <v>492272937.76999998</v>
      </c>
      <c r="G31" s="13">
        <v>547166378.23000002</v>
      </c>
      <c r="H31" s="13"/>
    </row>
    <row r="32" spans="1:8" x14ac:dyDescent="0.2">
      <c r="A32" s="7">
        <v>2020</v>
      </c>
      <c r="B32" s="8">
        <v>3</v>
      </c>
      <c r="C32" s="9" t="s">
        <v>11</v>
      </c>
      <c r="D32" s="7">
        <v>202007</v>
      </c>
      <c r="E32" s="13">
        <v>460797914.95999998</v>
      </c>
      <c r="F32" s="13">
        <v>632837966.98000002</v>
      </c>
      <c r="G32" s="13">
        <v>600467802.74000001</v>
      </c>
      <c r="H32" s="13"/>
    </row>
    <row r="33" spans="1:8" x14ac:dyDescent="0.2">
      <c r="A33" s="7">
        <v>2020</v>
      </c>
      <c r="B33" s="8">
        <v>3</v>
      </c>
      <c r="C33" s="9" t="s">
        <v>11</v>
      </c>
      <c r="D33" s="7">
        <v>202008</v>
      </c>
      <c r="E33" s="13">
        <v>273651118.74000001</v>
      </c>
      <c r="F33" s="13">
        <v>599986195.61000001</v>
      </c>
      <c r="G33" s="13">
        <v>643505146.34000003</v>
      </c>
      <c r="H33" s="13"/>
    </row>
    <row r="34" spans="1:8" x14ac:dyDescent="0.2">
      <c r="A34" s="7">
        <v>2020</v>
      </c>
      <c r="B34" s="8">
        <v>3</v>
      </c>
      <c r="C34" s="9" t="s">
        <v>11</v>
      </c>
      <c r="D34" s="7">
        <v>202009</v>
      </c>
      <c r="E34" s="13">
        <v>366814381.81</v>
      </c>
      <c r="F34" s="13">
        <v>599661856.71000004</v>
      </c>
      <c r="G34" s="13">
        <v>603202897.40999997</v>
      </c>
      <c r="H34" s="13"/>
    </row>
    <row r="35" spans="1:8" x14ac:dyDescent="0.2">
      <c r="A35" s="7">
        <v>2020</v>
      </c>
      <c r="B35" s="8">
        <v>3</v>
      </c>
      <c r="C35" s="9" t="s">
        <v>11</v>
      </c>
      <c r="D35" s="7">
        <v>202010</v>
      </c>
      <c r="E35" s="13">
        <v>300597792.43000001</v>
      </c>
      <c r="F35" s="13">
        <v>674864110.46000004</v>
      </c>
      <c r="G35" s="13">
        <v>675685522.00999999</v>
      </c>
      <c r="H35" s="13"/>
    </row>
    <row r="36" spans="1:8" x14ac:dyDescent="0.2">
      <c r="A36" s="7">
        <v>2020</v>
      </c>
      <c r="B36" s="8">
        <v>3</v>
      </c>
      <c r="C36" s="9" t="s">
        <v>11</v>
      </c>
      <c r="D36" s="7">
        <v>202011</v>
      </c>
      <c r="E36" s="13">
        <v>379414956.81</v>
      </c>
      <c r="F36" s="13">
        <v>833119233.38</v>
      </c>
      <c r="G36" s="13">
        <v>706028031.41999996</v>
      </c>
      <c r="H36" s="13"/>
    </row>
    <row r="37" spans="1:8" x14ac:dyDescent="0.2">
      <c r="A37" s="7">
        <v>2020</v>
      </c>
      <c r="B37" s="8">
        <v>3</v>
      </c>
      <c r="C37" s="9" t="s">
        <v>11</v>
      </c>
      <c r="D37" s="7">
        <v>202012</v>
      </c>
      <c r="E37" s="13">
        <v>335755005.83999997</v>
      </c>
      <c r="F37" s="13">
        <v>1004595869.09</v>
      </c>
      <c r="G37" s="13">
        <v>1112541365.27</v>
      </c>
      <c r="H37" s="13"/>
    </row>
    <row r="38" spans="1:8" x14ac:dyDescent="0.2">
      <c r="A38" s="7">
        <v>2020</v>
      </c>
      <c r="B38" s="8">
        <v>4</v>
      </c>
      <c r="C38" s="9" t="s">
        <v>12</v>
      </c>
      <c r="D38" s="7">
        <v>202001</v>
      </c>
      <c r="E38" s="13">
        <v>8876445.7599999998</v>
      </c>
      <c r="F38" s="13">
        <v>55101.1</v>
      </c>
      <c r="G38" s="13"/>
      <c r="H38" s="13"/>
    </row>
    <row r="39" spans="1:8" x14ac:dyDescent="0.2">
      <c r="A39" s="7">
        <v>2020</v>
      </c>
      <c r="B39" s="8">
        <v>4</v>
      </c>
      <c r="C39" s="9" t="s">
        <v>12</v>
      </c>
      <c r="D39" s="7">
        <v>202002</v>
      </c>
      <c r="E39" s="13">
        <v>82431454.859999999</v>
      </c>
      <c r="F39" s="13">
        <v>3324888.55</v>
      </c>
      <c r="G39" s="13">
        <v>1183637.19</v>
      </c>
      <c r="H39" s="13"/>
    </row>
    <row r="40" spans="1:8" x14ac:dyDescent="0.2">
      <c r="A40" s="7">
        <v>2020</v>
      </c>
      <c r="B40" s="8">
        <v>4</v>
      </c>
      <c r="C40" s="9" t="s">
        <v>12</v>
      </c>
      <c r="D40" s="7">
        <v>202003</v>
      </c>
      <c r="E40" s="13">
        <v>63051794.43</v>
      </c>
      <c r="F40" s="13">
        <v>12813451.32</v>
      </c>
      <c r="G40" s="13">
        <v>12608676.050000001</v>
      </c>
      <c r="H40" s="13"/>
    </row>
    <row r="41" spans="1:8" x14ac:dyDescent="0.2">
      <c r="A41" s="7">
        <v>2020</v>
      </c>
      <c r="B41" s="8">
        <v>4</v>
      </c>
      <c r="C41" s="9" t="s">
        <v>12</v>
      </c>
      <c r="D41" s="7">
        <v>202004</v>
      </c>
      <c r="E41" s="13">
        <v>52364796.310000002</v>
      </c>
      <c r="F41" s="13">
        <v>7228410.4800000004</v>
      </c>
      <c r="G41" s="13">
        <v>5823063.7999999998</v>
      </c>
      <c r="H41" s="13"/>
    </row>
    <row r="42" spans="1:8" x14ac:dyDescent="0.2">
      <c r="A42" s="7">
        <v>2020</v>
      </c>
      <c r="B42" s="8">
        <v>4</v>
      </c>
      <c r="C42" s="9" t="s">
        <v>12</v>
      </c>
      <c r="D42" s="7">
        <v>202005</v>
      </c>
      <c r="E42" s="13">
        <v>63787820.049999997</v>
      </c>
      <c r="F42" s="13">
        <v>28602897.489999998</v>
      </c>
      <c r="G42" s="13">
        <v>27199987.359999999</v>
      </c>
      <c r="H42" s="13"/>
    </row>
    <row r="43" spans="1:8" x14ac:dyDescent="0.2">
      <c r="A43" s="7">
        <v>2020</v>
      </c>
      <c r="B43" s="8">
        <v>4</v>
      </c>
      <c r="C43" s="9" t="s">
        <v>12</v>
      </c>
      <c r="D43" s="7">
        <v>202006</v>
      </c>
      <c r="E43" s="13">
        <v>137696147.80000001</v>
      </c>
      <c r="F43" s="13">
        <v>47563757.259999998</v>
      </c>
      <c r="G43" s="13">
        <v>28775490.629999999</v>
      </c>
      <c r="H43" s="13"/>
    </row>
    <row r="44" spans="1:8" x14ac:dyDescent="0.2">
      <c r="A44" s="7">
        <v>2020</v>
      </c>
      <c r="B44" s="8">
        <v>4</v>
      </c>
      <c r="C44" s="9" t="s">
        <v>12</v>
      </c>
      <c r="D44" s="7">
        <v>202007</v>
      </c>
      <c r="E44" s="13">
        <v>142180070.03</v>
      </c>
      <c r="F44" s="13">
        <v>54723525.009999998</v>
      </c>
      <c r="G44" s="13">
        <v>24681156.609999999</v>
      </c>
      <c r="H44" s="13"/>
    </row>
    <row r="45" spans="1:8" x14ac:dyDescent="0.2">
      <c r="A45" s="7">
        <v>2020</v>
      </c>
      <c r="B45" s="8">
        <v>4</v>
      </c>
      <c r="C45" s="9" t="s">
        <v>12</v>
      </c>
      <c r="D45" s="7">
        <v>202008</v>
      </c>
      <c r="E45" s="13">
        <v>134876844.41999999</v>
      </c>
      <c r="F45" s="13">
        <v>64522595.880000003</v>
      </c>
      <c r="G45" s="13">
        <v>91986676.239999995</v>
      </c>
      <c r="H45" s="13"/>
    </row>
    <row r="46" spans="1:8" x14ac:dyDescent="0.2">
      <c r="A46" s="7">
        <v>2020</v>
      </c>
      <c r="B46" s="8">
        <v>4</v>
      </c>
      <c r="C46" s="9" t="s">
        <v>12</v>
      </c>
      <c r="D46" s="7">
        <v>202009</v>
      </c>
      <c r="E46" s="13">
        <v>126578855.90000001</v>
      </c>
      <c r="F46" s="13">
        <v>91868499.870000005</v>
      </c>
      <c r="G46" s="13">
        <v>94765072.140000001</v>
      </c>
      <c r="H46" s="13"/>
    </row>
    <row r="47" spans="1:8" x14ac:dyDescent="0.2">
      <c r="A47" s="7">
        <v>2020</v>
      </c>
      <c r="B47" s="8">
        <v>4</v>
      </c>
      <c r="C47" s="9" t="s">
        <v>12</v>
      </c>
      <c r="D47" s="7">
        <v>202010</v>
      </c>
      <c r="E47" s="13">
        <v>31802968.809999999</v>
      </c>
      <c r="F47" s="13">
        <v>50865748.119999997</v>
      </c>
      <c r="G47" s="13">
        <v>46016997.57</v>
      </c>
      <c r="H47" s="13"/>
    </row>
    <row r="48" spans="1:8" x14ac:dyDescent="0.2">
      <c r="A48" s="7">
        <v>2020</v>
      </c>
      <c r="B48" s="8">
        <v>4</v>
      </c>
      <c r="C48" s="9" t="s">
        <v>12</v>
      </c>
      <c r="D48" s="7">
        <v>202011</v>
      </c>
      <c r="E48" s="13">
        <v>223743269.78999999</v>
      </c>
      <c r="F48" s="13">
        <v>223214577.28999999</v>
      </c>
      <c r="G48" s="13">
        <v>78611339.260000005</v>
      </c>
      <c r="H48" s="13"/>
    </row>
    <row r="49" spans="1:8" x14ac:dyDescent="0.2">
      <c r="A49" s="7">
        <v>2020</v>
      </c>
      <c r="B49" s="8">
        <v>4</v>
      </c>
      <c r="C49" s="9" t="s">
        <v>12</v>
      </c>
      <c r="D49" s="7">
        <v>202012</v>
      </c>
      <c r="E49" s="13">
        <v>-144206614.25999999</v>
      </c>
      <c r="F49" s="13">
        <v>76034331.909999996</v>
      </c>
      <c r="G49" s="13">
        <v>233858077.81999999</v>
      </c>
      <c r="H49" s="13"/>
    </row>
    <row r="50" spans="1:8" x14ac:dyDescent="0.2">
      <c r="A50" s="7">
        <v>2020</v>
      </c>
      <c r="B50" s="8">
        <v>5</v>
      </c>
      <c r="C50" s="9" t="s">
        <v>13</v>
      </c>
      <c r="D50" s="7">
        <v>202001</v>
      </c>
      <c r="E50" s="13">
        <v>50000</v>
      </c>
      <c r="F50" s="13"/>
      <c r="G50" s="13"/>
      <c r="H50" s="13"/>
    </row>
    <row r="51" spans="1:8" x14ac:dyDescent="0.2">
      <c r="A51" s="7">
        <v>2020</v>
      </c>
      <c r="B51" s="8">
        <v>5</v>
      </c>
      <c r="C51" s="9" t="s">
        <v>13</v>
      </c>
      <c r="D51" s="7">
        <v>202002</v>
      </c>
      <c r="E51" s="13">
        <v>116000</v>
      </c>
      <c r="F51" s="13">
        <v>90000</v>
      </c>
      <c r="G51" s="13">
        <v>90000</v>
      </c>
      <c r="H51" s="13"/>
    </row>
    <row r="52" spans="1:8" x14ac:dyDescent="0.2">
      <c r="A52" s="7">
        <v>2020</v>
      </c>
      <c r="B52" s="8">
        <v>5</v>
      </c>
      <c r="C52" s="9" t="s">
        <v>13</v>
      </c>
      <c r="D52" s="7">
        <v>202003</v>
      </c>
      <c r="E52" s="13">
        <v>800000</v>
      </c>
      <c r="F52" s="13">
        <v>40000</v>
      </c>
      <c r="G52" s="13">
        <v>40000</v>
      </c>
      <c r="H52" s="13"/>
    </row>
    <row r="53" spans="1:8" x14ac:dyDescent="0.2">
      <c r="A53" s="7">
        <v>2020</v>
      </c>
      <c r="B53" s="8">
        <v>5</v>
      </c>
      <c r="C53" s="9" t="s">
        <v>13</v>
      </c>
      <c r="D53" s="7">
        <v>202004</v>
      </c>
      <c r="E53" s="13">
        <v>50000</v>
      </c>
      <c r="F53" s="13">
        <v>850000</v>
      </c>
      <c r="G53" s="13">
        <v>850000</v>
      </c>
      <c r="H53" s="13"/>
    </row>
    <row r="54" spans="1:8" x14ac:dyDescent="0.2">
      <c r="A54" s="7">
        <v>2020</v>
      </c>
      <c r="B54" s="8">
        <v>5</v>
      </c>
      <c r="C54" s="9" t="s">
        <v>13</v>
      </c>
      <c r="D54" s="7">
        <v>202006</v>
      </c>
      <c r="E54" s="13"/>
      <c r="F54" s="13">
        <v>36000</v>
      </c>
      <c r="G54" s="13">
        <v>36000</v>
      </c>
      <c r="H54" s="13"/>
    </row>
    <row r="55" spans="1:8" x14ac:dyDescent="0.2">
      <c r="A55" s="7">
        <v>2020</v>
      </c>
      <c r="B55" s="8">
        <v>5</v>
      </c>
      <c r="C55" s="9" t="s">
        <v>13</v>
      </c>
      <c r="D55" s="7">
        <v>202007</v>
      </c>
      <c r="E55" s="13">
        <v>1550748.62</v>
      </c>
      <c r="F55" s="13"/>
      <c r="G55" s="13"/>
      <c r="H55" s="13"/>
    </row>
    <row r="56" spans="1:8" x14ac:dyDescent="0.2">
      <c r="A56" s="7">
        <v>2020</v>
      </c>
      <c r="B56" s="8">
        <v>5</v>
      </c>
      <c r="C56" s="9" t="s">
        <v>13</v>
      </c>
      <c r="D56" s="7">
        <v>202008</v>
      </c>
      <c r="E56" s="13"/>
      <c r="F56" s="13">
        <v>1100000</v>
      </c>
      <c r="G56" s="13">
        <v>1088369.43</v>
      </c>
      <c r="H56" s="13"/>
    </row>
    <row r="57" spans="1:8" x14ac:dyDescent="0.2">
      <c r="A57" s="7">
        <v>2020</v>
      </c>
      <c r="B57" s="8">
        <v>5</v>
      </c>
      <c r="C57" s="9" t="s">
        <v>13</v>
      </c>
      <c r="D57" s="7">
        <v>202009</v>
      </c>
      <c r="E57" s="13">
        <v>50000</v>
      </c>
      <c r="F57" s="13">
        <v>50000</v>
      </c>
      <c r="G57" s="13">
        <v>11630.57</v>
      </c>
      <c r="H57" s="13"/>
    </row>
    <row r="58" spans="1:8" x14ac:dyDescent="0.2">
      <c r="A58" s="7">
        <v>2020</v>
      </c>
      <c r="B58" s="8">
        <v>5</v>
      </c>
      <c r="C58" s="9" t="s">
        <v>13</v>
      </c>
      <c r="D58" s="7">
        <v>202010</v>
      </c>
      <c r="E58" s="13"/>
      <c r="F58" s="13"/>
      <c r="G58" s="13">
        <v>50000</v>
      </c>
      <c r="H58" s="13"/>
    </row>
    <row r="59" spans="1:8" x14ac:dyDescent="0.2">
      <c r="A59" s="7">
        <v>2020</v>
      </c>
      <c r="B59" s="8">
        <v>5</v>
      </c>
      <c r="C59" s="9" t="s">
        <v>13</v>
      </c>
      <c r="D59" s="7">
        <v>202011</v>
      </c>
      <c r="E59" s="13">
        <v>4669000</v>
      </c>
      <c r="F59" s="13">
        <v>669000</v>
      </c>
      <c r="G59" s="13">
        <v>253000</v>
      </c>
      <c r="H59" s="13"/>
    </row>
    <row r="60" spans="1:8" x14ac:dyDescent="0.2">
      <c r="A60" s="7">
        <v>2020</v>
      </c>
      <c r="B60" s="8">
        <v>5</v>
      </c>
      <c r="C60" s="9" t="s">
        <v>13</v>
      </c>
      <c r="D60" s="7">
        <v>202012</v>
      </c>
      <c r="E60" s="13">
        <v>90959.46</v>
      </c>
      <c r="F60" s="13">
        <v>4541708.08</v>
      </c>
      <c r="G60" s="13">
        <v>499959.46</v>
      </c>
      <c r="H60" s="13"/>
    </row>
    <row r="61" spans="1:8" x14ac:dyDescent="0.2">
      <c r="A61" s="7">
        <v>2020</v>
      </c>
      <c r="B61" s="8">
        <v>6</v>
      </c>
      <c r="C61" s="9" t="s">
        <v>14</v>
      </c>
      <c r="D61" s="7">
        <v>202001</v>
      </c>
      <c r="E61" s="13">
        <v>4950621.0199999996</v>
      </c>
      <c r="F61" s="13">
        <v>4950621.0199999996</v>
      </c>
      <c r="G61" s="13">
        <v>4950621.0199999996</v>
      </c>
      <c r="H61" s="13"/>
    </row>
    <row r="62" spans="1:8" x14ac:dyDescent="0.2">
      <c r="A62" s="7">
        <v>2020</v>
      </c>
      <c r="B62" s="8">
        <v>6</v>
      </c>
      <c r="C62" s="9" t="s">
        <v>14</v>
      </c>
      <c r="D62" s="7">
        <v>202002</v>
      </c>
      <c r="E62" s="13">
        <v>88342548.879999995</v>
      </c>
      <c r="F62" s="13">
        <v>4953094.47</v>
      </c>
      <c r="G62" s="13">
        <v>4953094.47</v>
      </c>
      <c r="H62" s="13"/>
    </row>
    <row r="63" spans="1:8" x14ac:dyDescent="0.2">
      <c r="A63" s="7">
        <v>2020</v>
      </c>
      <c r="B63" s="8">
        <v>6</v>
      </c>
      <c r="C63" s="9" t="s">
        <v>14</v>
      </c>
      <c r="D63" s="7">
        <v>202003</v>
      </c>
      <c r="E63" s="13">
        <v>4959326.21</v>
      </c>
      <c r="F63" s="13">
        <v>4959326.21</v>
      </c>
      <c r="G63" s="13">
        <v>4959326.21</v>
      </c>
      <c r="H63" s="13"/>
    </row>
    <row r="64" spans="1:8" x14ac:dyDescent="0.2">
      <c r="A64" s="7">
        <v>2020</v>
      </c>
      <c r="B64" s="8">
        <v>6</v>
      </c>
      <c r="C64" s="9" t="s">
        <v>14</v>
      </c>
      <c r="D64" s="7">
        <v>202004</v>
      </c>
      <c r="E64" s="13">
        <v>6757359.6100000003</v>
      </c>
      <c r="F64" s="13">
        <v>6757359.6100000003</v>
      </c>
      <c r="G64" s="13">
        <v>6757359.6100000003</v>
      </c>
      <c r="H64" s="13"/>
    </row>
    <row r="65" spans="1:8" x14ac:dyDescent="0.2">
      <c r="A65" s="7">
        <v>2020</v>
      </c>
      <c r="B65" s="8">
        <v>6</v>
      </c>
      <c r="C65" s="9" t="s">
        <v>14</v>
      </c>
      <c r="D65" s="7">
        <v>202005</v>
      </c>
      <c r="E65" s="13">
        <v>2046478.03</v>
      </c>
      <c r="F65" s="13">
        <v>4791147.34</v>
      </c>
      <c r="G65" s="13">
        <v>4791147.34</v>
      </c>
      <c r="H65" s="13"/>
    </row>
    <row r="66" spans="1:8" x14ac:dyDescent="0.2">
      <c r="A66" s="7">
        <v>2020</v>
      </c>
      <c r="B66" s="8">
        <v>6</v>
      </c>
      <c r="C66" s="9" t="s">
        <v>14</v>
      </c>
      <c r="D66" s="7">
        <v>202006</v>
      </c>
      <c r="E66" s="13"/>
      <c r="F66" s="13">
        <v>4787378.45</v>
      </c>
      <c r="G66" s="13">
        <v>4787378.45</v>
      </c>
      <c r="H66" s="13"/>
    </row>
    <row r="67" spans="1:8" x14ac:dyDescent="0.2">
      <c r="A67" s="7">
        <v>2020</v>
      </c>
      <c r="B67" s="8">
        <v>6</v>
      </c>
      <c r="C67" s="9" t="s">
        <v>14</v>
      </c>
      <c r="D67" s="7">
        <v>202007</v>
      </c>
      <c r="E67" s="13">
        <v>-41389454.409999996</v>
      </c>
      <c r="F67" s="13">
        <v>577511.97</v>
      </c>
      <c r="G67" s="13">
        <v>577511.97</v>
      </c>
      <c r="H67" s="13"/>
    </row>
    <row r="68" spans="1:8" x14ac:dyDescent="0.2">
      <c r="A68" s="7">
        <v>2020</v>
      </c>
      <c r="B68" s="8">
        <v>6</v>
      </c>
      <c r="C68" s="9" t="s">
        <v>14</v>
      </c>
      <c r="D68" s="7">
        <v>202008</v>
      </c>
      <c r="E68" s="13"/>
      <c r="F68" s="13">
        <v>361834.79</v>
      </c>
      <c r="G68" s="13">
        <v>361834.79</v>
      </c>
      <c r="H68" s="13"/>
    </row>
    <row r="69" spans="1:8" x14ac:dyDescent="0.2">
      <c r="A69" s="7">
        <v>2020</v>
      </c>
      <c r="B69" s="8">
        <v>6</v>
      </c>
      <c r="C69" s="9" t="s">
        <v>14</v>
      </c>
      <c r="D69" s="7">
        <v>202009</v>
      </c>
      <c r="E69" s="13">
        <v>1100000</v>
      </c>
      <c r="F69" s="13">
        <v>358972.05</v>
      </c>
      <c r="G69" s="13">
        <v>358972.05</v>
      </c>
      <c r="H69" s="13"/>
    </row>
    <row r="70" spans="1:8" x14ac:dyDescent="0.2">
      <c r="A70" s="7">
        <v>2020</v>
      </c>
      <c r="B70" s="8">
        <v>6</v>
      </c>
      <c r="C70" s="9" t="s">
        <v>14</v>
      </c>
      <c r="D70" s="7">
        <v>202010</v>
      </c>
      <c r="E70" s="13">
        <v>12257195.65</v>
      </c>
      <c r="F70" s="13">
        <v>14705750.619999999</v>
      </c>
      <c r="G70" s="13">
        <v>14705750.619999999</v>
      </c>
      <c r="H70" s="13"/>
    </row>
    <row r="71" spans="1:8" x14ac:dyDescent="0.2">
      <c r="A71" s="7">
        <v>2020</v>
      </c>
      <c r="B71" s="8">
        <v>6</v>
      </c>
      <c r="C71" s="9" t="s">
        <v>14</v>
      </c>
      <c r="D71" s="7">
        <v>202011</v>
      </c>
      <c r="E71" s="13">
        <v>-30562577.41</v>
      </c>
      <c r="F71" s="13">
        <v>780877.89</v>
      </c>
      <c r="G71" s="13">
        <v>780877.89</v>
      </c>
      <c r="H71" s="13"/>
    </row>
    <row r="72" spans="1:8" x14ac:dyDescent="0.2">
      <c r="A72" s="7">
        <v>2020</v>
      </c>
      <c r="B72" s="8">
        <v>6</v>
      </c>
      <c r="C72" s="9" t="s">
        <v>14</v>
      </c>
      <c r="D72" s="7">
        <v>202012</v>
      </c>
      <c r="E72" s="13">
        <v>1127022967.3299999</v>
      </c>
      <c r="F72" s="13">
        <v>1127500590.49</v>
      </c>
      <c r="G72" s="13">
        <v>156645.13</v>
      </c>
      <c r="H72" s="13"/>
    </row>
    <row r="73" spans="1:8" x14ac:dyDescent="0.2">
      <c r="A73" s="7">
        <v>2021</v>
      </c>
      <c r="B73" s="8">
        <v>1</v>
      </c>
      <c r="C73" s="9" t="s">
        <v>9</v>
      </c>
      <c r="D73" s="7">
        <v>202101</v>
      </c>
      <c r="E73" s="13">
        <v>1506364884.5699999</v>
      </c>
      <c r="F73" s="13">
        <v>1501316781.9200001</v>
      </c>
      <c r="G73" s="13">
        <v>1401989197.8099999</v>
      </c>
      <c r="H73" s="13"/>
    </row>
    <row r="74" spans="1:8" x14ac:dyDescent="0.2">
      <c r="A74" s="7">
        <v>2021</v>
      </c>
      <c r="B74" s="8">
        <v>1</v>
      </c>
      <c r="C74" s="9" t="s">
        <v>9</v>
      </c>
      <c r="D74" s="7">
        <v>202102</v>
      </c>
      <c r="E74" s="13">
        <v>1532491752.97</v>
      </c>
      <c r="F74" s="13">
        <v>1527492464.23</v>
      </c>
      <c r="G74" s="13">
        <v>1541325912.8499999</v>
      </c>
      <c r="H74" s="13"/>
    </row>
    <row r="75" spans="1:8" x14ac:dyDescent="0.2">
      <c r="A75" s="7">
        <v>2021</v>
      </c>
      <c r="B75" s="8">
        <v>1</v>
      </c>
      <c r="C75" s="9" t="s">
        <v>9</v>
      </c>
      <c r="D75" s="7">
        <v>202103</v>
      </c>
      <c r="E75" s="13">
        <v>1654771019.51</v>
      </c>
      <c r="F75" s="13">
        <v>1510937753.3800001</v>
      </c>
      <c r="G75" s="13">
        <v>1503957321.47</v>
      </c>
      <c r="H75" s="13"/>
    </row>
    <row r="76" spans="1:8" x14ac:dyDescent="0.2">
      <c r="A76" s="7">
        <v>2021</v>
      </c>
      <c r="B76" s="8">
        <v>1</v>
      </c>
      <c r="C76" s="9" t="s">
        <v>9</v>
      </c>
      <c r="D76" s="7">
        <v>202104</v>
      </c>
      <c r="E76" s="13">
        <v>1601399931.0899999</v>
      </c>
      <c r="F76" s="13">
        <v>1488097866.1700001</v>
      </c>
      <c r="G76" s="13">
        <v>1491986633.79</v>
      </c>
      <c r="H76" s="13"/>
    </row>
    <row r="77" spans="1:8" x14ac:dyDescent="0.2">
      <c r="A77" s="7">
        <v>2021</v>
      </c>
      <c r="B77" s="8">
        <v>1</v>
      </c>
      <c r="C77" s="9" t="s">
        <v>9</v>
      </c>
      <c r="D77" s="7">
        <v>202105</v>
      </c>
      <c r="E77" s="13">
        <v>1468473578.0599999</v>
      </c>
      <c r="F77" s="13">
        <v>1506920560.47</v>
      </c>
      <c r="G77" s="13">
        <v>1501622055.1400001</v>
      </c>
      <c r="H77" s="13"/>
    </row>
    <row r="78" spans="1:8" x14ac:dyDescent="0.2">
      <c r="A78" s="7">
        <v>2021</v>
      </c>
      <c r="B78" s="8">
        <v>1</v>
      </c>
      <c r="C78" s="9" t="s">
        <v>9</v>
      </c>
      <c r="D78" s="7">
        <v>202106</v>
      </c>
      <c r="E78" s="13">
        <v>1542022629.24</v>
      </c>
      <c r="F78" s="13">
        <v>1569721620.8299999</v>
      </c>
      <c r="G78" s="13">
        <v>1574066772.1300001</v>
      </c>
      <c r="H78" s="13"/>
    </row>
    <row r="79" spans="1:8" x14ac:dyDescent="0.2">
      <c r="A79" s="7">
        <v>2021</v>
      </c>
      <c r="B79" s="8">
        <v>1</v>
      </c>
      <c r="C79" s="9" t="s">
        <v>9</v>
      </c>
      <c r="D79" s="7">
        <v>202107</v>
      </c>
      <c r="E79" s="13">
        <v>1505204731.72</v>
      </c>
      <c r="F79" s="13">
        <v>1539382256.0999999</v>
      </c>
      <c r="G79" s="13">
        <v>1477943275.22</v>
      </c>
      <c r="H79" s="13"/>
    </row>
    <row r="80" spans="1:8" x14ac:dyDescent="0.2">
      <c r="A80" s="7">
        <v>2021</v>
      </c>
      <c r="B80" s="8">
        <v>1</v>
      </c>
      <c r="C80" s="9" t="s">
        <v>9</v>
      </c>
      <c r="D80" s="7">
        <v>202108</v>
      </c>
      <c r="E80" s="13">
        <v>1483358100.4200001</v>
      </c>
      <c r="F80" s="13">
        <v>1512076672.6099999</v>
      </c>
      <c r="G80" s="13">
        <v>1564469445.8800001</v>
      </c>
      <c r="H80" s="13"/>
    </row>
    <row r="81" spans="1:8" x14ac:dyDescent="0.2">
      <c r="A81" s="7">
        <v>2021</v>
      </c>
      <c r="B81" s="8">
        <v>1</v>
      </c>
      <c r="C81" s="9" t="s">
        <v>9</v>
      </c>
      <c r="D81" s="7">
        <v>202109</v>
      </c>
      <c r="E81" s="13">
        <v>1509045945.6800001</v>
      </c>
      <c r="F81" s="13">
        <v>1531295874.55</v>
      </c>
      <c r="G81" s="13">
        <v>1537392823.3599999</v>
      </c>
      <c r="H81" s="13"/>
    </row>
    <row r="82" spans="1:8" x14ac:dyDescent="0.2">
      <c r="A82" s="7">
        <v>2021</v>
      </c>
      <c r="B82" s="8">
        <v>1</v>
      </c>
      <c r="C82" s="9" t="s">
        <v>9</v>
      </c>
      <c r="D82" s="7">
        <v>202110</v>
      </c>
      <c r="E82" s="13">
        <v>1561227868.1099999</v>
      </c>
      <c r="F82" s="13">
        <v>1587921032.96</v>
      </c>
      <c r="G82" s="13">
        <v>1580945805.6500001</v>
      </c>
      <c r="H82" s="13"/>
    </row>
    <row r="83" spans="1:8" x14ac:dyDescent="0.2">
      <c r="A83" s="7">
        <v>2021</v>
      </c>
      <c r="B83" s="8">
        <v>1</v>
      </c>
      <c r="C83" s="9" t="s">
        <v>9</v>
      </c>
      <c r="D83" s="7">
        <v>202111</v>
      </c>
      <c r="E83" s="13">
        <v>1576569844.2</v>
      </c>
      <c r="F83" s="13">
        <v>1621339654.8900001</v>
      </c>
      <c r="G83" s="13">
        <v>1620282703.6199999</v>
      </c>
      <c r="H83" s="13"/>
    </row>
    <row r="84" spans="1:8" x14ac:dyDescent="0.2">
      <c r="A84" s="7">
        <v>2021</v>
      </c>
      <c r="B84" s="8">
        <v>1</v>
      </c>
      <c r="C84" s="9" t="s">
        <v>9</v>
      </c>
      <c r="D84" s="7">
        <v>202112</v>
      </c>
      <c r="E84" s="13">
        <v>1830119911.23</v>
      </c>
      <c r="F84" s="13">
        <v>1867761463.8199999</v>
      </c>
      <c r="G84" s="13">
        <v>1967029078.1900001</v>
      </c>
      <c r="H84" s="13"/>
    </row>
    <row r="85" spans="1:8" x14ac:dyDescent="0.2">
      <c r="A85" s="7">
        <v>2021</v>
      </c>
      <c r="B85" s="8">
        <v>2</v>
      </c>
      <c r="C85" s="9" t="s">
        <v>10</v>
      </c>
      <c r="D85" s="7">
        <v>202101</v>
      </c>
      <c r="E85" s="13">
        <v>29943656</v>
      </c>
      <c r="F85" s="13">
        <v>2028188.51</v>
      </c>
      <c r="G85" s="13">
        <v>2028188.51</v>
      </c>
      <c r="H85" s="13"/>
    </row>
    <row r="86" spans="1:8" x14ac:dyDescent="0.2">
      <c r="A86" s="7">
        <v>2021</v>
      </c>
      <c r="B86" s="8">
        <v>2</v>
      </c>
      <c r="C86" s="9" t="s">
        <v>10</v>
      </c>
      <c r="D86" s="7">
        <v>202102</v>
      </c>
      <c r="E86" s="13">
        <v>34151599.719999999</v>
      </c>
      <c r="F86" s="13">
        <v>36409246.549999997</v>
      </c>
      <c r="G86" s="13">
        <v>36409246.549999997</v>
      </c>
      <c r="H86" s="13"/>
    </row>
    <row r="87" spans="1:8" x14ac:dyDescent="0.2">
      <c r="A87" s="7">
        <v>2021</v>
      </c>
      <c r="B87" s="8">
        <v>2</v>
      </c>
      <c r="C87" s="9" t="s">
        <v>10</v>
      </c>
      <c r="D87" s="7">
        <v>202103</v>
      </c>
      <c r="E87" s="13">
        <v>-19087862.84</v>
      </c>
      <c r="F87" s="13">
        <v>2391292.83</v>
      </c>
      <c r="G87" s="13">
        <v>-31860611.829999998</v>
      </c>
      <c r="H87" s="13"/>
    </row>
    <row r="88" spans="1:8" x14ac:dyDescent="0.2">
      <c r="A88" s="7">
        <v>2021</v>
      </c>
      <c r="B88" s="8">
        <v>2</v>
      </c>
      <c r="C88" s="9" t="s">
        <v>10</v>
      </c>
      <c r="D88" s="7">
        <v>202104</v>
      </c>
      <c r="E88" s="13">
        <v>-17994599.719999999</v>
      </c>
      <c r="F88" s="13">
        <v>-31501343.690000001</v>
      </c>
      <c r="G88" s="13">
        <v>2750560.97</v>
      </c>
      <c r="H88" s="13"/>
    </row>
    <row r="89" spans="1:8" x14ac:dyDescent="0.2">
      <c r="A89" s="7">
        <v>2021</v>
      </c>
      <c r="B89" s="8">
        <v>2</v>
      </c>
      <c r="C89" s="9" t="s">
        <v>10</v>
      </c>
      <c r="D89" s="7">
        <v>202105</v>
      </c>
      <c r="E89" s="13"/>
      <c r="F89" s="13">
        <v>2609161.9500000002</v>
      </c>
      <c r="G89" s="13">
        <v>2609161.9500000002</v>
      </c>
      <c r="H89" s="13"/>
    </row>
    <row r="90" spans="1:8" x14ac:dyDescent="0.2">
      <c r="A90" s="7">
        <v>2021</v>
      </c>
      <c r="B90" s="8">
        <v>2</v>
      </c>
      <c r="C90" s="9" t="s">
        <v>10</v>
      </c>
      <c r="D90" s="7">
        <v>202106</v>
      </c>
      <c r="E90" s="13"/>
      <c r="F90" s="13">
        <v>2870599.46</v>
      </c>
      <c r="G90" s="13">
        <v>2870599.46</v>
      </c>
      <c r="H90" s="13"/>
    </row>
    <row r="91" spans="1:8" x14ac:dyDescent="0.2">
      <c r="A91" s="7">
        <v>2021</v>
      </c>
      <c r="B91" s="8">
        <v>2</v>
      </c>
      <c r="C91" s="9" t="s">
        <v>10</v>
      </c>
      <c r="D91" s="7">
        <v>202107</v>
      </c>
      <c r="E91" s="13"/>
      <c r="F91" s="13">
        <v>2888650.87</v>
      </c>
      <c r="G91" s="13">
        <v>2888650.87</v>
      </c>
      <c r="H91" s="13"/>
    </row>
    <row r="92" spans="1:8" x14ac:dyDescent="0.2">
      <c r="A92" s="7">
        <v>2021</v>
      </c>
      <c r="B92" s="8">
        <v>2</v>
      </c>
      <c r="C92" s="9" t="s">
        <v>10</v>
      </c>
      <c r="D92" s="7">
        <v>202108</v>
      </c>
      <c r="E92" s="13">
        <v>60000</v>
      </c>
      <c r="F92" s="13">
        <v>2961585.61</v>
      </c>
      <c r="G92" s="13">
        <v>2961585.61</v>
      </c>
      <c r="H92" s="13"/>
    </row>
    <row r="93" spans="1:8" x14ac:dyDescent="0.2">
      <c r="A93" s="7">
        <v>2021</v>
      </c>
      <c r="B93" s="8">
        <v>2</v>
      </c>
      <c r="C93" s="9" t="s">
        <v>10</v>
      </c>
      <c r="D93" s="7">
        <v>202109</v>
      </c>
      <c r="E93" s="13">
        <v>38250000</v>
      </c>
      <c r="F93" s="13">
        <v>3422667.86</v>
      </c>
      <c r="G93" s="13">
        <v>3422667.86</v>
      </c>
      <c r="H93" s="13"/>
    </row>
    <row r="94" spans="1:8" x14ac:dyDescent="0.2">
      <c r="A94" s="7">
        <v>2021</v>
      </c>
      <c r="B94" s="8">
        <v>2</v>
      </c>
      <c r="C94" s="9" t="s">
        <v>10</v>
      </c>
      <c r="D94" s="7">
        <v>202110</v>
      </c>
      <c r="E94" s="13">
        <v>8193153.9900000002</v>
      </c>
      <c r="F94" s="13">
        <v>27996669.32</v>
      </c>
      <c r="G94" s="13">
        <v>27994669.32</v>
      </c>
      <c r="H94" s="13"/>
    </row>
    <row r="95" spans="1:8" x14ac:dyDescent="0.2">
      <c r="A95" s="7">
        <v>2021</v>
      </c>
      <c r="B95" s="8">
        <v>2</v>
      </c>
      <c r="C95" s="9" t="s">
        <v>10</v>
      </c>
      <c r="D95" s="7">
        <v>202111</v>
      </c>
      <c r="E95" s="13">
        <v>10252.49</v>
      </c>
      <c r="F95" s="13">
        <v>3705652.22</v>
      </c>
      <c r="G95" s="13">
        <v>3611746.02</v>
      </c>
      <c r="H95" s="13"/>
    </row>
    <row r="96" spans="1:8" x14ac:dyDescent="0.2">
      <c r="A96" s="7">
        <v>2021</v>
      </c>
      <c r="B96" s="8">
        <v>2</v>
      </c>
      <c r="C96" s="9" t="s">
        <v>10</v>
      </c>
      <c r="D96" s="7">
        <v>202112</v>
      </c>
      <c r="E96" s="13">
        <v>-1509297.51</v>
      </c>
      <c r="F96" s="13">
        <v>16234530.640000001</v>
      </c>
      <c r="G96" s="13">
        <v>16330436.84</v>
      </c>
      <c r="H96" s="13"/>
    </row>
    <row r="97" spans="1:8" x14ac:dyDescent="0.2">
      <c r="A97" s="7">
        <v>2021</v>
      </c>
      <c r="B97" s="8">
        <v>3</v>
      </c>
      <c r="C97" s="9" t="s">
        <v>11</v>
      </c>
      <c r="D97" s="7">
        <v>202101</v>
      </c>
      <c r="E97" s="13">
        <v>644775481.21000004</v>
      </c>
      <c r="F97" s="13">
        <v>426311926.97000003</v>
      </c>
      <c r="G97" s="13">
        <v>422674375.60000002</v>
      </c>
      <c r="H97" s="13"/>
    </row>
    <row r="98" spans="1:8" x14ac:dyDescent="0.2">
      <c r="A98" s="7">
        <v>2021</v>
      </c>
      <c r="B98" s="8">
        <v>3</v>
      </c>
      <c r="C98" s="9" t="s">
        <v>11</v>
      </c>
      <c r="D98" s="7">
        <v>202102</v>
      </c>
      <c r="E98" s="13">
        <v>2754312887.8499999</v>
      </c>
      <c r="F98" s="13">
        <v>951972286.13</v>
      </c>
      <c r="G98" s="13">
        <v>880860553.24000001</v>
      </c>
      <c r="H98" s="13"/>
    </row>
    <row r="99" spans="1:8" x14ac:dyDescent="0.2">
      <c r="A99" s="7">
        <v>2021</v>
      </c>
      <c r="B99" s="8">
        <v>3</v>
      </c>
      <c r="C99" s="9" t="s">
        <v>11</v>
      </c>
      <c r="D99" s="7">
        <v>202103</v>
      </c>
      <c r="E99" s="13">
        <v>1636928189.5999999</v>
      </c>
      <c r="F99" s="13">
        <v>646510447.24000001</v>
      </c>
      <c r="G99" s="13">
        <v>644357536.96000004</v>
      </c>
      <c r="H99" s="13"/>
    </row>
    <row r="100" spans="1:8" x14ac:dyDescent="0.2">
      <c r="A100" s="7">
        <v>2021</v>
      </c>
      <c r="B100" s="8">
        <v>3</v>
      </c>
      <c r="C100" s="9" t="s">
        <v>11</v>
      </c>
      <c r="D100" s="7">
        <v>202104</v>
      </c>
      <c r="E100" s="13">
        <v>723966457.04999995</v>
      </c>
      <c r="F100" s="13">
        <v>697472171.63999999</v>
      </c>
      <c r="G100" s="13">
        <v>673194349.47000003</v>
      </c>
      <c r="H100" s="13"/>
    </row>
    <row r="101" spans="1:8" x14ac:dyDescent="0.2">
      <c r="A101" s="7">
        <v>2021</v>
      </c>
      <c r="B101" s="8">
        <v>3</v>
      </c>
      <c r="C101" s="9" t="s">
        <v>11</v>
      </c>
      <c r="D101" s="7">
        <v>202105</v>
      </c>
      <c r="E101" s="13">
        <v>424653761.74000001</v>
      </c>
      <c r="F101" s="13">
        <v>698902992.45000005</v>
      </c>
      <c r="G101" s="13">
        <v>669200202.58000004</v>
      </c>
      <c r="H101" s="13"/>
    </row>
    <row r="102" spans="1:8" x14ac:dyDescent="0.2">
      <c r="A102" s="7">
        <v>2021</v>
      </c>
      <c r="B102" s="8">
        <v>3</v>
      </c>
      <c r="C102" s="9" t="s">
        <v>11</v>
      </c>
      <c r="D102" s="7">
        <v>202106</v>
      </c>
      <c r="E102" s="13">
        <v>532406529.76999998</v>
      </c>
      <c r="F102" s="13">
        <v>654859043.49000001</v>
      </c>
      <c r="G102" s="13">
        <v>695162025.52999997</v>
      </c>
      <c r="H102" s="13"/>
    </row>
    <row r="103" spans="1:8" x14ac:dyDescent="0.2">
      <c r="A103" s="7">
        <v>2021</v>
      </c>
      <c r="B103" s="8">
        <v>3</v>
      </c>
      <c r="C103" s="9" t="s">
        <v>11</v>
      </c>
      <c r="D103" s="7">
        <v>202107</v>
      </c>
      <c r="E103" s="13">
        <v>739130994.66000104</v>
      </c>
      <c r="F103" s="13">
        <v>687437688.75</v>
      </c>
      <c r="G103" s="13">
        <v>681383286.53999996</v>
      </c>
      <c r="H103" s="13"/>
    </row>
    <row r="104" spans="1:8" x14ac:dyDescent="0.2">
      <c r="A104" s="7">
        <v>2021</v>
      </c>
      <c r="B104" s="8">
        <v>3</v>
      </c>
      <c r="C104" s="9" t="s">
        <v>11</v>
      </c>
      <c r="D104" s="7">
        <v>202108</v>
      </c>
      <c r="E104" s="13">
        <v>598719948.24000001</v>
      </c>
      <c r="F104" s="13">
        <v>751446565</v>
      </c>
      <c r="G104" s="13">
        <v>633929816.10000002</v>
      </c>
      <c r="H104" s="13"/>
    </row>
    <row r="105" spans="1:8" x14ac:dyDescent="0.2">
      <c r="A105" s="7">
        <v>2021</v>
      </c>
      <c r="B105" s="8">
        <v>3</v>
      </c>
      <c r="C105" s="9" t="s">
        <v>11</v>
      </c>
      <c r="D105" s="7">
        <v>202109</v>
      </c>
      <c r="E105" s="13">
        <v>663650771.63000095</v>
      </c>
      <c r="F105" s="13">
        <v>797860487.16999996</v>
      </c>
      <c r="G105" s="13">
        <v>880751313.16999996</v>
      </c>
      <c r="H105" s="13"/>
    </row>
    <row r="106" spans="1:8" x14ac:dyDescent="0.2">
      <c r="A106" s="7">
        <v>2021</v>
      </c>
      <c r="B106" s="8">
        <v>3</v>
      </c>
      <c r="C106" s="9" t="s">
        <v>11</v>
      </c>
      <c r="D106" s="7">
        <v>202110</v>
      </c>
      <c r="E106" s="13">
        <v>290138760.50999999</v>
      </c>
      <c r="F106" s="13">
        <v>908893835.30999994</v>
      </c>
      <c r="G106" s="13">
        <v>823976276.26999998</v>
      </c>
      <c r="H106" s="13"/>
    </row>
    <row r="107" spans="1:8" x14ac:dyDescent="0.2">
      <c r="A107" s="7">
        <v>2021</v>
      </c>
      <c r="B107" s="8">
        <v>3</v>
      </c>
      <c r="C107" s="9" t="s">
        <v>11</v>
      </c>
      <c r="D107" s="7">
        <v>202111</v>
      </c>
      <c r="E107" s="13">
        <v>551274673.30999994</v>
      </c>
      <c r="F107" s="13">
        <v>1038764498.95</v>
      </c>
      <c r="G107" s="13">
        <v>1095868684.5799999</v>
      </c>
      <c r="H107" s="13"/>
    </row>
    <row r="108" spans="1:8" x14ac:dyDescent="0.2">
      <c r="A108" s="7">
        <v>2021</v>
      </c>
      <c r="B108" s="8">
        <v>3</v>
      </c>
      <c r="C108" s="9" t="s">
        <v>11</v>
      </c>
      <c r="D108" s="7">
        <v>202112</v>
      </c>
      <c r="E108" s="13">
        <v>789863189.88999999</v>
      </c>
      <c r="F108" s="13">
        <v>1046992460.37</v>
      </c>
      <c r="G108" s="13">
        <v>1132357162.01</v>
      </c>
      <c r="H108" s="13"/>
    </row>
    <row r="109" spans="1:8" x14ac:dyDescent="0.2">
      <c r="A109" s="7">
        <v>2021</v>
      </c>
      <c r="B109" s="8">
        <v>4</v>
      </c>
      <c r="C109" s="9" t="s">
        <v>12</v>
      </c>
      <c r="D109" s="7">
        <v>202101</v>
      </c>
      <c r="E109" s="13">
        <v>2733871.43</v>
      </c>
      <c r="F109" s="13">
        <v>691801.43</v>
      </c>
      <c r="G109" s="13">
        <v>691801.43</v>
      </c>
      <c r="H109" s="13"/>
    </row>
    <row r="110" spans="1:8" x14ac:dyDescent="0.2">
      <c r="A110" s="7">
        <v>2021</v>
      </c>
      <c r="B110" s="8">
        <v>4</v>
      </c>
      <c r="C110" s="9" t="s">
        <v>12</v>
      </c>
      <c r="D110" s="7">
        <v>202102</v>
      </c>
      <c r="E110" s="13">
        <v>132149177.55</v>
      </c>
      <c r="F110" s="13">
        <v>20847341.609999999</v>
      </c>
      <c r="G110" s="13">
        <v>7444958.5499999998</v>
      </c>
      <c r="H110" s="13"/>
    </row>
    <row r="111" spans="1:8" x14ac:dyDescent="0.2">
      <c r="A111" s="7">
        <v>2021</v>
      </c>
      <c r="B111" s="8">
        <v>4</v>
      </c>
      <c r="C111" s="9" t="s">
        <v>12</v>
      </c>
      <c r="D111" s="7">
        <v>202103</v>
      </c>
      <c r="E111" s="13">
        <v>463189695.31</v>
      </c>
      <c r="F111" s="13">
        <v>38199423.560000002</v>
      </c>
      <c r="G111" s="13">
        <v>41443369.219999999</v>
      </c>
      <c r="H111" s="13"/>
    </row>
    <row r="112" spans="1:8" x14ac:dyDescent="0.2">
      <c r="A112" s="7">
        <v>2021</v>
      </c>
      <c r="B112" s="8">
        <v>4</v>
      </c>
      <c r="C112" s="9" t="s">
        <v>12</v>
      </c>
      <c r="D112" s="7">
        <v>202104</v>
      </c>
      <c r="E112" s="13">
        <v>94515424.310000002</v>
      </c>
      <c r="F112" s="13">
        <v>48308983.789999999</v>
      </c>
      <c r="G112" s="13">
        <v>39896269.039999999</v>
      </c>
      <c r="H112" s="13"/>
    </row>
    <row r="113" spans="1:8" x14ac:dyDescent="0.2">
      <c r="A113" s="7">
        <v>2021</v>
      </c>
      <c r="B113" s="8">
        <v>4</v>
      </c>
      <c r="C113" s="9" t="s">
        <v>12</v>
      </c>
      <c r="D113" s="7">
        <v>202105</v>
      </c>
      <c r="E113" s="13">
        <v>362180915.56</v>
      </c>
      <c r="F113" s="13">
        <v>48736558.960000001</v>
      </c>
      <c r="G113" s="13">
        <v>42499722.210000001</v>
      </c>
      <c r="H113" s="13"/>
    </row>
    <row r="114" spans="1:8" x14ac:dyDescent="0.2">
      <c r="A114" s="7">
        <v>2021</v>
      </c>
      <c r="B114" s="8">
        <v>4</v>
      </c>
      <c r="C114" s="9" t="s">
        <v>12</v>
      </c>
      <c r="D114" s="7">
        <v>202106</v>
      </c>
      <c r="E114" s="13">
        <v>196135274.66</v>
      </c>
      <c r="F114" s="13">
        <v>77673300.730000004</v>
      </c>
      <c r="G114" s="13">
        <v>71073022.030000001</v>
      </c>
      <c r="H114" s="13"/>
    </row>
    <row r="115" spans="1:8" x14ac:dyDescent="0.2">
      <c r="A115" s="7">
        <v>2021</v>
      </c>
      <c r="B115" s="8">
        <v>4</v>
      </c>
      <c r="C115" s="9" t="s">
        <v>12</v>
      </c>
      <c r="D115" s="7">
        <v>202107</v>
      </c>
      <c r="E115" s="13">
        <v>262096248.88999999</v>
      </c>
      <c r="F115" s="13">
        <v>254057183.80000001</v>
      </c>
      <c r="G115" s="13">
        <v>215037541.83000001</v>
      </c>
      <c r="H115" s="13"/>
    </row>
    <row r="116" spans="1:8" x14ac:dyDescent="0.2">
      <c r="A116" s="7">
        <v>2021</v>
      </c>
      <c r="B116" s="8">
        <v>4</v>
      </c>
      <c r="C116" s="9" t="s">
        <v>12</v>
      </c>
      <c r="D116" s="7">
        <v>202108</v>
      </c>
      <c r="E116" s="13">
        <v>435470068.04000002</v>
      </c>
      <c r="F116" s="13">
        <v>319712926.89999998</v>
      </c>
      <c r="G116" s="13">
        <v>231250833.11000001</v>
      </c>
      <c r="H116" s="13"/>
    </row>
    <row r="117" spans="1:8" x14ac:dyDescent="0.2">
      <c r="A117" s="7">
        <v>2021</v>
      </c>
      <c r="B117" s="8">
        <v>4</v>
      </c>
      <c r="C117" s="9" t="s">
        <v>12</v>
      </c>
      <c r="D117" s="7">
        <v>202109</v>
      </c>
      <c r="E117" s="13">
        <v>232361034.21000001</v>
      </c>
      <c r="F117" s="13">
        <v>210196720.59999999</v>
      </c>
      <c r="G117" s="13">
        <v>266551690.36000001</v>
      </c>
      <c r="H117" s="13"/>
    </row>
    <row r="118" spans="1:8" x14ac:dyDescent="0.2">
      <c r="A118" s="7">
        <v>2021</v>
      </c>
      <c r="B118" s="8">
        <v>4</v>
      </c>
      <c r="C118" s="9" t="s">
        <v>12</v>
      </c>
      <c r="D118" s="7">
        <v>202110</v>
      </c>
      <c r="E118" s="13">
        <v>381631648.30000001</v>
      </c>
      <c r="F118" s="13">
        <v>340729280.48000002</v>
      </c>
      <c r="G118" s="13">
        <v>243323018.41</v>
      </c>
      <c r="H118" s="13"/>
    </row>
    <row r="119" spans="1:8" x14ac:dyDescent="0.2">
      <c r="A119" s="7">
        <v>2021</v>
      </c>
      <c r="B119" s="8">
        <v>4</v>
      </c>
      <c r="C119" s="9" t="s">
        <v>12</v>
      </c>
      <c r="D119" s="7">
        <v>202111</v>
      </c>
      <c r="E119" s="13">
        <v>340459112.95999998</v>
      </c>
      <c r="F119" s="13">
        <v>195116852.91</v>
      </c>
      <c r="G119" s="13">
        <v>333574011.41000003</v>
      </c>
      <c r="H119" s="13"/>
    </row>
    <row r="120" spans="1:8" x14ac:dyDescent="0.2">
      <c r="A120" s="7">
        <v>2021</v>
      </c>
      <c r="B120" s="8">
        <v>4</v>
      </c>
      <c r="C120" s="9" t="s">
        <v>12</v>
      </c>
      <c r="D120" s="7">
        <v>202112</v>
      </c>
      <c r="E120" s="13">
        <v>1683911142.6500001</v>
      </c>
      <c r="F120" s="13">
        <v>770440989.95000005</v>
      </c>
      <c r="G120" s="13">
        <v>730111859.90999997</v>
      </c>
      <c r="H120" s="13"/>
    </row>
    <row r="121" spans="1:8" x14ac:dyDescent="0.2">
      <c r="A121" s="7">
        <v>2021</v>
      </c>
      <c r="B121" s="8">
        <v>5</v>
      </c>
      <c r="C121" s="9" t="s">
        <v>13</v>
      </c>
      <c r="D121" s="7">
        <v>202101</v>
      </c>
      <c r="E121" s="13">
        <v>95959.46</v>
      </c>
      <c r="F121" s="13">
        <v>95959.46</v>
      </c>
      <c r="G121" s="13">
        <v>95959.46</v>
      </c>
      <c r="H121" s="13"/>
    </row>
    <row r="122" spans="1:8" x14ac:dyDescent="0.2">
      <c r="A122" s="7">
        <v>2021</v>
      </c>
      <c r="B122" s="8">
        <v>5</v>
      </c>
      <c r="C122" s="9" t="s">
        <v>13</v>
      </c>
      <c r="D122" s="7">
        <v>202102</v>
      </c>
      <c r="E122" s="13">
        <v>779045.2</v>
      </c>
      <c r="F122" s="13">
        <v>95959.46</v>
      </c>
      <c r="G122" s="13">
        <v>95959.46</v>
      </c>
      <c r="H122" s="13"/>
    </row>
    <row r="123" spans="1:8" x14ac:dyDescent="0.2">
      <c r="A123" s="7">
        <v>2021</v>
      </c>
      <c r="B123" s="8">
        <v>5</v>
      </c>
      <c r="C123" s="9" t="s">
        <v>13</v>
      </c>
      <c r="D123" s="7">
        <v>202103</v>
      </c>
      <c r="E123" s="13">
        <v>46747</v>
      </c>
      <c r="F123" s="13">
        <v>537913.81999999995</v>
      </c>
      <c r="G123" s="13">
        <v>142706.46</v>
      </c>
      <c r="H123" s="13"/>
    </row>
    <row r="124" spans="1:8" x14ac:dyDescent="0.2">
      <c r="A124" s="7">
        <v>2021</v>
      </c>
      <c r="B124" s="8">
        <v>5</v>
      </c>
      <c r="C124" s="9" t="s">
        <v>13</v>
      </c>
      <c r="D124" s="7">
        <v>202104</v>
      </c>
      <c r="E124" s="13">
        <v>1525708.97</v>
      </c>
      <c r="F124" s="13">
        <v>1621668.43</v>
      </c>
      <c r="G124" s="13">
        <v>95959.46</v>
      </c>
      <c r="H124" s="13"/>
    </row>
    <row r="125" spans="1:8" x14ac:dyDescent="0.2">
      <c r="A125" s="7">
        <v>2021</v>
      </c>
      <c r="B125" s="8">
        <v>5</v>
      </c>
      <c r="C125" s="9" t="s">
        <v>13</v>
      </c>
      <c r="D125" s="7">
        <v>202105</v>
      </c>
      <c r="E125" s="13">
        <v>-1520708.97</v>
      </c>
      <c r="F125" s="13">
        <v>-1424749.51</v>
      </c>
      <c r="G125" s="13">
        <v>100959.46</v>
      </c>
      <c r="H125" s="13"/>
    </row>
    <row r="126" spans="1:8" x14ac:dyDescent="0.2">
      <c r="A126" s="7">
        <v>2021</v>
      </c>
      <c r="B126" s="8">
        <v>5</v>
      </c>
      <c r="C126" s="9" t="s">
        <v>13</v>
      </c>
      <c r="D126" s="7">
        <v>202106</v>
      </c>
      <c r="E126" s="13">
        <v>1325061.6599999999</v>
      </c>
      <c r="F126" s="13">
        <v>1325061.6599999999</v>
      </c>
      <c r="G126" s="13">
        <v>1325061.6599999999</v>
      </c>
      <c r="H126" s="13"/>
    </row>
    <row r="127" spans="1:8" x14ac:dyDescent="0.2">
      <c r="A127" s="7">
        <v>2021</v>
      </c>
      <c r="B127" s="8">
        <v>5</v>
      </c>
      <c r="C127" s="9" t="s">
        <v>13</v>
      </c>
      <c r="D127" s="7">
        <v>202107</v>
      </c>
      <c r="E127" s="13">
        <v>18596752.530000001</v>
      </c>
      <c r="F127" s="13">
        <v>10869098.01</v>
      </c>
      <c r="G127" s="13">
        <v>10857098.01</v>
      </c>
      <c r="H127" s="13"/>
    </row>
    <row r="128" spans="1:8" x14ac:dyDescent="0.2">
      <c r="A128" s="7">
        <v>2021</v>
      </c>
      <c r="B128" s="8">
        <v>5</v>
      </c>
      <c r="C128" s="9" t="s">
        <v>13</v>
      </c>
      <c r="D128" s="7">
        <v>202108</v>
      </c>
      <c r="E128" s="13"/>
      <c r="F128" s="13">
        <v>1535134.3</v>
      </c>
      <c r="G128" s="13">
        <v>1535134.3</v>
      </c>
      <c r="H128" s="13"/>
    </row>
    <row r="129" spans="1:8" x14ac:dyDescent="0.2">
      <c r="A129" s="7">
        <v>2021</v>
      </c>
      <c r="B129" s="8">
        <v>5</v>
      </c>
      <c r="C129" s="9" t="s">
        <v>13</v>
      </c>
      <c r="D129" s="7">
        <v>202109</v>
      </c>
      <c r="E129" s="13"/>
      <c r="F129" s="13">
        <v>1538834.64</v>
      </c>
      <c r="G129" s="13">
        <v>1550834.64</v>
      </c>
      <c r="H129" s="13"/>
    </row>
    <row r="130" spans="1:8" x14ac:dyDescent="0.2">
      <c r="A130" s="7">
        <v>2021</v>
      </c>
      <c r="B130" s="8">
        <v>5</v>
      </c>
      <c r="C130" s="9" t="s">
        <v>13</v>
      </c>
      <c r="D130" s="7">
        <v>202110</v>
      </c>
      <c r="E130" s="13">
        <v>50000</v>
      </c>
      <c r="F130" s="13">
        <v>1592621.02</v>
      </c>
      <c r="G130" s="13">
        <v>1592621.02</v>
      </c>
      <c r="H130" s="13"/>
    </row>
    <row r="131" spans="1:8" x14ac:dyDescent="0.2">
      <c r="A131" s="7">
        <v>2021</v>
      </c>
      <c r="B131" s="8">
        <v>5</v>
      </c>
      <c r="C131" s="9" t="s">
        <v>13</v>
      </c>
      <c r="D131" s="7">
        <v>202111</v>
      </c>
      <c r="E131" s="13">
        <v>31445065.059999999</v>
      </c>
      <c r="F131" s="13">
        <v>1596837.68</v>
      </c>
      <c r="G131" s="13">
        <v>1546837.68</v>
      </c>
      <c r="H131" s="13"/>
    </row>
    <row r="132" spans="1:8" x14ac:dyDescent="0.2">
      <c r="A132" s="7">
        <v>2021</v>
      </c>
      <c r="B132" s="8">
        <v>5</v>
      </c>
      <c r="C132" s="9" t="s">
        <v>13</v>
      </c>
      <c r="D132" s="7">
        <v>202112</v>
      </c>
      <c r="E132" s="13">
        <v>131737004.69</v>
      </c>
      <c r="F132" s="13">
        <v>151195674.75</v>
      </c>
      <c r="G132" s="13">
        <v>151245674.75</v>
      </c>
      <c r="H132" s="13"/>
    </row>
    <row r="133" spans="1:8" x14ac:dyDescent="0.2">
      <c r="A133" s="7">
        <v>2021</v>
      </c>
      <c r="B133" s="8">
        <v>6</v>
      </c>
      <c r="C133" s="9" t="s">
        <v>14</v>
      </c>
      <c r="D133" s="7">
        <v>202101</v>
      </c>
      <c r="E133" s="13">
        <v>53971011</v>
      </c>
      <c r="F133" s="13">
        <v>4473198.43</v>
      </c>
      <c r="G133" s="13">
        <v>4473198.43</v>
      </c>
      <c r="H133" s="13"/>
    </row>
    <row r="134" spans="1:8" x14ac:dyDescent="0.2">
      <c r="A134" s="7">
        <v>2021</v>
      </c>
      <c r="B134" s="8">
        <v>6</v>
      </c>
      <c r="C134" s="9" t="s">
        <v>14</v>
      </c>
      <c r="D134" s="7">
        <v>202102</v>
      </c>
      <c r="E134" s="13">
        <v>98659706.709999993</v>
      </c>
      <c r="F134" s="13">
        <v>103133778.81999999</v>
      </c>
      <c r="G134" s="13">
        <v>103133778.81999999</v>
      </c>
      <c r="H134" s="13"/>
    </row>
    <row r="135" spans="1:8" x14ac:dyDescent="0.2">
      <c r="A135" s="7">
        <v>2021</v>
      </c>
      <c r="B135" s="8">
        <v>6</v>
      </c>
      <c r="C135" s="9" t="s">
        <v>14</v>
      </c>
      <c r="D135" s="7">
        <v>202103</v>
      </c>
      <c r="E135" s="13">
        <v>-40391586.640000001</v>
      </c>
      <c r="F135" s="13">
        <v>4632153.82</v>
      </c>
      <c r="G135" s="13">
        <v>-94027552.890000001</v>
      </c>
      <c r="H135" s="13"/>
    </row>
    <row r="136" spans="1:8" x14ac:dyDescent="0.2">
      <c r="A136" s="7">
        <v>2021</v>
      </c>
      <c r="B136" s="8">
        <v>6</v>
      </c>
      <c r="C136" s="9" t="s">
        <v>14</v>
      </c>
      <c r="D136" s="7">
        <v>202104</v>
      </c>
      <c r="E136" s="13">
        <v>-53031706.710000001</v>
      </c>
      <c r="F136" s="13">
        <v>-91948143.569999993</v>
      </c>
      <c r="G136" s="13">
        <v>6711563.1399999997</v>
      </c>
      <c r="H136" s="13"/>
    </row>
    <row r="137" spans="1:8" x14ac:dyDescent="0.2">
      <c r="A137" s="7">
        <v>2021</v>
      </c>
      <c r="B137" s="8">
        <v>6</v>
      </c>
      <c r="C137" s="9" t="s">
        <v>14</v>
      </c>
      <c r="D137" s="7">
        <v>202105</v>
      </c>
      <c r="E137" s="13"/>
      <c r="F137" s="13">
        <v>4634443.54</v>
      </c>
      <c r="G137" s="13">
        <v>4634443.54</v>
      </c>
      <c r="H137" s="13"/>
    </row>
    <row r="138" spans="1:8" x14ac:dyDescent="0.2">
      <c r="A138" s="7">
        <v>2021</v>
      </c>
      <c r="B138" s="8">
        <v>6</v>
      </c>
      <c r="C138" s="9" t="s">
        <v>14</v>
      </c>
      <c r="D138" s="7">
        <v>202106</v>
      </c>
      <c r="E138" s="13"/>
      <c r="F138" s="13">
        <v>4635677.58</v>
      </c>
      <c r="G138" s="13">
        <v>4635677.58</v>
      </c>
      <c r="H138" s="13"/>
    </row>
    <row r="139" spans="1:8" x14ac:dyDescent="0.2">
      <c r="A139" s="7">
        <v>2021</v>
      </c>
      <c r="B139" s="8">
        <v>6</v>
      </c>
      <c r="C139" s="9" t="s">
        <v>14</v>
      </c>
      <c r="D139" s="7">
        <v>202107</v>
      </c>
      <c r="E139" s="13"/>
      <c r="F139" s="13">
        <v>4636966.82</v>
      </c>
      <c r="G139" s="13">
        <v>4636966.82</v>
      </c>
      <c r="H139" s="13"/>
    </row>
    <row r="140" spans="1:8" x14ac:dyDescent="0.2">
      <c r="A140" s="7">
        <v>2021</v>
      </c>
      <c r="B140" s="8">
        <v>6</v>
      </c>
      <c r="C140" s="9" t="s">
        <v>14</v>
      </c>
      <c r="D140" s="7">
        <v>202108</v>
      </c>
      <c r="E140" s="13">
        <v>-1745525.78</v>
      </c>
      <c r="F140" s="13">
        <v>4638324.01</v>
      </c>
      <c r="G140" s="13">
        <v>4638324.01</v>
      </c>
      <c r="H140" s="13"/>
    </row>
    <row r="141" spans="1:8" x14ac:dyDescent="0.2">
      <c r="A141" s="7">
        <v>2021</v>
      </c>
      <c r="B141" s="8">
        <v>6</v>
      </c>
      <c r="C141" s="9" t="s">
        <v>14</v>
      </c>
      <c r="D141" s="7">
        <v>202109</v>
      </c>
      <c r="E141" s="13">
        <v>17000000</v>
      </c>
      <c r="F141" s="13">
        <v>4639774.5599999996</v>
      </c>
      <c r="G141" s="13">
        <v>4639774.5599999996</v>
      </c>
      <c r="H141" s="13"/>
    </row>
    <row r="142" spans="1:8" x14ac:dyDescent="0.2">
      <c r="A142" s="7">
        <v>2021</v>
      </c>
      <c r="B142" s="8">
        <v>6</v>
      </c>
      <c r="C142" s="9" t="s">
        <v>14</v>
      </c>
      <c r="D142" s="7">
        <v>202110</v>
      </c>
      <c r="E142" s="13">
        <v>2068175.77</v>
      </c>
      <c r="F142" s="13">
        <v>17204127.18</v>
      </c>
      <c r="G142" s="13">
        <v>17204127.18</v>
      </c>
      <c r="H142" s="13"/>
    </row>
    <row r="143" spans="1:8" x14ac:dyDescent="0.2">
      <c r="A143" s="7">
        <v>2021</v>
      </c>
      <c r="B143" s="8">
        <v>6</v>
      </c>
      <c r="C143" s="9" t="s">
        <v>14</v>
      </c>
      <c r="D143" s="7">
        <v>202111</v>
      </c>
      <c r="E143" s="13"/>
      <c r="F143" s="13">
        <v>4638654.34</v>
      </c>
      <c r="G143" s="13">
        <v>4638654.34</v>
      </c>
      <c r="H143" s="13"/>
    </row>
    <row r="144" spans="1:8" x14ac:dyDescent="0.2">
      <c r="A144" s="7">
        <v>2021</v>
      </c>
      <c r="B144" s="8">
        <v>6</v>
      </c>
      <c r="C144" s="9" t="s">
        <v>14</v>
      </c>
      <c r="D144" s="7">
        <v>202112</v>
      </c>
      <c r="E144" s="13">
        <v>-1282567.58</v>
      </c>
      <c r="F144" s="13">
        <v>9928551.2400000002</v>
      </c>
      <c r="G144" s="13">
        <v>9928551.2400000002</v>
      </c>
      <c r="H144" s="13"/>
    </row>
    <row r="145" spans="1:8" x14ac:dyDescent="0.2">
      <c r="A145" s="7">
        <v>2022</v>
      </c>
      <c r="B145" s="8">
        <v>1</v>
      </c>
      <c r="C145" s="9" t="s">
        <v>9</v>
      </c>
      <c r="D145" s="7">
        <v>202201</v>
      </c>
      <c r="E145" s="13">
        <v>6372948689.9099998</v>
      </c>
      <c r="F145" s="13">
        <v>1552166876.99</v>
      </c>
      <c r="G145" s="13">
        <v>1489114770.6300001</v>
      </c>
      <c r="H145" s="13"/>
    </row>
    <row r="146" spans="1:8" x14ac:dyDescent="0.2">
      <c r="A146" s="7">
        <v>2022</v>
      </c>
      <c r="B146" s="8">
        <v>1</v>
      </c>
      <c r="C146" s="9" t="s">
        <v>9</v>
      </c>
      <c r="D146" s="7">
        <v>202202</v>
      </c>
      <c r="E146" s="13">
        <v>1920642618.52</v>
      </c>
      <c r="F146" s="13">
        <v>1525999582.5599999</v>
      </c>
      <c r="G146" s="13">
        <v>1558042657.29</v>
      </c>
      <c r="H146" s="13"/>
    </row>
    <row r="147" spans="1:8" x14ac:dyDescent="0.2">
      <c r="A147" s="7">
        <v>2022</v>
      </c>
      <c r="B147" s="8">
        <v>1</v>
      </c>
      <c r="C147" s="9" t="s">
        <v>9</v>
      </c>
      <c r="D147" s="7">
        <v>202203</v>
      </c>
      <c r="E147" s="13">
        <v>1183879410.21</v>
      </c>
      <c r="F147" s="13">
        <v>1676408065.73</v>
      </c>
      <c r="G147" s="13">
        <v>1667223465.1900001</v>
      </c>
      <c r="H147" s="13"/>
    </row>
    <row r="148" spans="1:8" x14ac:dyDescent="0.2">
      <c r="A148" s="7">
        <v>2022</v>
      </c>
      <c r="B148" s="8">
        <v>1</v>
      </c>
      <c r="C148" s="9" t="s">
        <v>9</v>
      </c>
      <c r="D148" s="7">
        <v>202204</v>
      </c>
      <c r="E148" s="13">
        <v>1200244096.22</v>
      </c>
      <c r="F148" s="13">
        <v>1669155536.8</v>
      </c>
      <c r="G148" s="13">
        <v>1667922813.51</v>
      </c>
      <c r="H148" s="13"/>
    </row>
    <row r="149" spans="1:8" x14ac:dyDescent="0.2">
      <c r="A149" s="7">
        <v>2022</v>
      </c>
      <c r="B149" s="8">
        <v>1</v>
      </c>
      <c r="C149" s="9" t="s">
        <v>9</v>
      </c>
      <c r="D149" s="7">
        <v>202205</v>
      </c>
      <c r="E149" s="13">
        <v>1148529504.9000001</v>
      </c>
      <c r="F149" s="13">
        <v>1680933671.52</v>
      </c>
      <c r="G149" s="13">
        <v>1678563505.75</v>
      </c>
      <c r="H149" s="13"/>
    </row>
    <row r="150" spans="1:8" x14ac:dyDescent="0.2">
      <c r="A150" s="7">
        <v>2022</v>
      </c>
      <c r="B150" s="8">
        <v>1</v>
      </c>
      <c r="C150" s="9" t="s">
        <v>9</v>
      </c>
      <c r="D150" s="7">
        <v>202206</v>
      </c>
      <c r="E150" s="13">
        <v>1287171343.5799999</v>
      </c>
      <c r="F150" s="13">
        <v>1767598435.98</v>
      </c>
      <c r="G150" s="13">
        <v>1759957598.74</v>
      </c>
      <c r="H150" s="13"/>
    </row>
    <row r="151" spans="1:8" x14ac:dyDescent="0.2">
      <c r="A151" s="7">
        <v>2022</v>
      </c>
      <c r="B151" s="8">
        <v>1</v>
      </c>
      <c r="C151" s="9" t="s">
        <v>9</v>
      </c>
      <c r="D151" s="7">
        <v>202207</v>
      </c>
      <c r="E151" s="13">
        <v>1174563898.78</v>
      </c>
      <c r="F151" s="13">
        <v>1717297295.1400001</v>
      </c>
      <c r="G151" s="13">
        <v>1719150535.48</v>
      </c>
      <c r="H151" s="13"/>
    </row>
    <row r="152" spans="1:8" x14ac:dyDescent="0.2">
      <c r="A152" s="7">
        <v>2022</v>
      </c>
      <c r="B152" s="8">
        <v>1</v>
      </c>
      <c r="C152" s="9" t="s">
        <v>9</v>
      </c>
      <c r="D152" s="7">
        <v>202208</v>
      </c>
      <c r="E152" s="13">
        <v>1165176243.23</v>
      </c>
      <c r="F152" s="13">
        <v>1739018918.9100001</v>
      </c>
      <c r="G152" s="13">
        <v>1740530766.23</v>
      </c>
      <c r="H152" s="13"/>
    </row>
    <row r="153" spans="1:8" x14ac:dyDescent="0.2">
      <c r="A153" s="7">
        <v>2022</v>
      </c>
      <c r="B153" s="8">
        <v>1</v>
      </c>
      <c r="C153" s="9" t="s">
        <v>9</v>
      </c>
      <c r="D153" s="7">
        <v>202209</v>
      </c>
      <c r="E153" s="13">
        <v>1224900098.3900001</v>
      </c>
      <c r="F153" s="13">
        <v>1727079250.52</v>
      </c>
      <c r="G153" s="13">
        <v>1726653621.6800001</v>
      </c>
      <c r="H153" s="13"/>
    </row>
    <row r="154" spans="1:8" x14ac:dyDescent="0.2">
      <c r="A154" s="7">
        <v>2022</v>
      </c>
      <c r="B154" s="8">
        <v>1</v>
      </c>
      <c r="C154" s="9" t="s">
        <v>9</v>
      </c>
      <c r="D154" s="7">
        <v>202210</v>
      </c>
      <c r="E154" s="13">
        <v>1211621886.3499999</v>
      </c>
      <c r="F154" s="13">
        <v>1732204602.72</v>
      </c>
      <c r="G154" s="13">
        <v>1709459186.3199999</v>
      </c>
      <c r="H154" s="13"/>
    </row>
    <row r="155" spans="1:8" x14ac:dyDescent="0.2">
      <c r="A155" s="7">
        <v>2022</v>
      </c>
      <c r="B155" s="8">
        <v>1</v>
      </c>
      <c r="C155" s="9" t="s">
        <v>9</v>
      </c>
      <c r="D155" s="7">
        <v>202211</v>
      </c>
      <c r="E155" s="13">
        <v>1318083901.55</v>
      </c>
      <c r="F155" s="13">
        <v>1804252280.8</v>
      </c>
      <c r="G155" s="13">
        <v>1806217524.1800001</v>
      </c>
      <c r="H155" s="13"/>
    </row>
    <row r="156" spans="1:8" x14ac:dyDescent="0.2">
      <c r="A156" s="7">
        <v>2022</v>
      </c>
      <c r="B156" s="8">
        <v>1</v>
      </c>
      <c r="C156" s="9" t="s">
        <v>9</v>
      </c>
      <c r="D156" s="7">
        <v>202212</v>
      </c>
      <c r="E156" s="13">
        <v>1825947078.53</v>
      </c>
      <c r="F156" s="13">
        <v>2441202547.4299998</v>
      </c>
      <c r="G156" s="13">
        <v>2500731788.6399999</v>
      </c>
      <c r="H156" s="13"/>
    </row>
    <row r="157" spans="1:8" x14ac:dyDescent="0.2">
      <c r="A157" s="7">
        <v>2022</v>
      </c>
      <c r="B157" s="8">
        <v>2</v>
      </c>
      <c r="C157" s="9" t="s">
        <v>10</v>
      </c>
      <c r="D157" s="7">
        <v>202201</v>
      </c>
      <c r="E157" s="13">
        <v>31268300</v>
      </c>
      <c r="F157" s="13">
        <v>4554067.96</v>
      </c>
      <c r="G157" s="13">
        <v>4554067.96</v>
      </c>
      <c r="H157" s="13"/>
    </row>
    <row r="158" spans="1:8" x14ac:dyDescent="0.2">
      <c r="A158" s="7">
        <v>2022</v>
      </c>
      <c r="B158" s="8">
        <v>2</v>
      </c>
      <c r="C158" s="9" t="s">
        <v>10</v>
      </c>
      <c r="D158" s="7">
        <v>202202</v>
      </c>
      <c r="E158" s="13">
        <v>186547966.41</v>
      </c>
      <c r="F158" s="13">
        <v>4854723.59</v>
      </c>
      <c r="G158" s="13">
        <v>4854723.59</v>
      </c>
      <c r="H158" s="13"/>
    </row>
    <row r="159" spans="1:8" x14ac:dyDescent="0.2">
      <c r="A159" s="7">
        <v>2022</v>
      </c>
      <c r="B159" s="8">
        <v>2</v>
      </c>
      <c r="C159" s="9" t="s">
        <v>10</v>
      </c>
      <c r="D159" s="7">
        <v>202203</v>
      </c>
      <c r="E159" s="13"/>
      <c r="F159" s="13">
        <v>38110535.07</v>
      </c>
      <c r="G159" s="13">
        <v>38110535.07</v>
      </c>
      <c r="H159" s="13"/>
    </row>
    <row r="160" spans="1:8" x14ac:dyDescent="0.2">
      <c r="A160" s="7">
        <v>2022</v>
      </c>
      <c r="B160" s="8">
        <v>2</v>
      </c>
      <c r="C160" s="9" t="s">
        <v>10</v>
      </c>
      <c r="D160" s="7">
        <v>202204</v>
      </c>
      <c r="E160" s="13"/>
      <c r="F160" s="13">
        <v>4962222.0599999996</v>
      </c>
      <c r="G160" s="13">
        <v>4962222.0599999996</v>
      </c>
      <c r="H160" s="13"/>
    </row>
    <row r="161" spans="1:8" x14ac:dyDescent="0.2">
      <c r="A161" s="7">
        <v>2022</v>
      </c>
      <c r="B161" s="8">
        <v>2</v>
      </c>
      <c r="C161" s="9" t="s">
        <v>10</v>
      </c>
      <c r="D161" s="7">
        <v>202205</v>
      </c>
      <c r="E161" s="13">
        <v>-168166.41</v>
      </c>
      <c r="F161" s="13">
        <v>22819603.84</v>
      </c>
      <c r="G161" s="13">
        <v>22819603.84</v>
      </c>
      <c r="H161" s="13"/>
    </row>
    <row r="162" spans="1:8" x14ac:dyDescent="0.2">
      <c r="A162" s="7">
        <v>2022</v>
      </c>
      <c r="B162" s="8">
        <v>2</v>
      </c>
      <c r="C162" s="9" t="s">
        <v>10</v>
      </c>
      <c r="D162" s="7">
        <v>202206</v>
      </c>
      <c r="E162" s="13">
        <v>2000000</v>
      </c>
      <c r="F162" s="13">
        <v>23391704.739999998</v>
      </c>
      <c r="G162" s="13">
        <v>23391704.739999998</v>
      </c>
      <c r="H162" s="13"/>
    </row>
    <row r="163" spans="1:8" x14ac:dyDescent="0.2">
      <c r="A163" s="7">
        <v>2022</v>
      </c>
      <c r="B163" s="8">
        <v>2</v>
      </c>
      <c r="C163" s="9" t="s">
        <v>10</v>
      </c>
      <c r="D163" s="7">
        <v>202207</v>
      </c>
      <c r="E163" s="13">
        <v>24000000</v>
      </c>
      <c r="F163" s="13">
        <v>23941669.850000001</v>
      </c>
      <c r="G163" s="13">
        <v>23941669.850000001</v>
      </c>
      <c r="H163" s="13"/>
    </row>
    <row r="164" spans="1:8" x14ac:dyDescent="0.2">
      <c r="A164" s="7">
        <v>2022</v>
      </c>
      <c r="B164" s="8">
        <v>2</v>
      </c>
      <c r="C164" s="9" t="s">
        <v>10</v>
      </c>
      <c r="D164" s="7">
        <v>202208</v>
      </c>
      <c r="E164" s="13"/>
      <c r="F164" s="13">
        <v>25158161.670000002</v>
      </c>
      <c r="G164" s="13">
        <v>25158161.670000002</v>
      </c>
      <c r="H164" s="13"/>
    </row>
    <row r="165" spans="1:8" x14ac:dyDescent="0.2">
      <c r="A165" s="7">
        <v>2022</v>
      </c>
      <c r="B165" s="8">
        <v>2</v>
      </c>
      <c r="C165" s="9" t="s">
        <v>10</v>
      </c>
      <c r="D165" s="7">
        <v>202209</v>
      </c>
      <c r="E165" s="13">
        <v>1100000</v>
      </c>
      <c r="F165" s="13">
        <v>25453827.579999998</v>
      </c>
      <c r="G165" s="13">
        <v>25453827.579999998</v>
      </c>
      <c r="H165" s="13"/>
    </row>
    <row r="166" spans="1:8" x14ac:dyDescent="0.2">
      <c r="A166" s="7">
        <v>2022</v>
      </c>
      <c r="B166" s="8">
        <v>2</v>
      </c>
      <c r="C166" s="9" t="s">
        <v>10</v>
      </c>
      <c r="D166" s="7">
        <v>202210</v>
      </c>
      <c r="E166" s="13">
        <v>119770081.34</v>
      </c>
      <c r="F166" s="13">
        <v>130360563.45999999</v>
      </c>
      <c r="G166" s="13">
        <v>130260153.87</v>
      </c>
      <c r="H166" s="13"/>
    </row>
    <row r="167" spans="1:8" x14ac:dyDescent="0.2">
      <c r="A167" s="7">
        <v>2022</v>
      </c>
      <c r="B167" s="8">
        <v>2</v>
      </c>
      <c r="C167" s="9" t="s">
        <v>10</v>
      </c>
      <c r="D167" s="7">
        <v>202211</v>
      </c>
      <c r="E167" s="13">
        <v>10805199.08</v>
      </c>
      <c r="F167" s="13">
        <v>26885455.34</v>
      </c>
      <c r="G167" s="13">
        <v>26884864.350000001</v>
      </c>
      <c r="H167" s="13"/>
    </row>
    <row r="168" spans="1:8" x14ac:dyDescent="0.2">
      <c r="A168" s="7">
        <v>2022</v>
      </c>
      <c r="B168" s="8">
        <v>2</v>
      </c>
      <c r="C168" s="9" t="s">
        <v>10</v>
      </c>
      <c r="D168" s="7">
        <v>202212</v>
      </c>
      <c r="E168" s="13">
        <v>-17189327.309999999</v>
      </c>
      <c r="F168" s="13">
        <v>27641517.949999999</v>
      </c>
      <c r="G168" s="13">
        <v>27742518.530000001</v>
      </c>
      <c r="H168" s="13"/>
    </row>
    <row r="169" spans="1:8" x14ac:dyDescent="0.2">
      <c r="A169" s="7">
        <v>2022</v>
      </c>
      <c r="B169" s="8">
        <v>3</v>
      </c>
      <c r="C169" s="9" t="s">
        <v>11</v>
      </c>
      <c r="D169" s="7">
        <v>202201</v>
      </c>
      <c r="E169" s="13">
        <v>4229866244.5</v>
      </c>
      <c r="F169" s="13">
        <v>842250762.45000005</v>
      </c>
      <c r="G169" s="13">
        <v>806983820.09000003</v>
      </c>
      <c r="H169" s="13"/>
    </row>
    <row r="170" spans="1:8" x14ac:dyDescent="0.2">
      <c r="A170" s="7">
        <v>2022</v>
      </c>
      <c r="B170" s="8">
        <v>3</v>
      </c>
      <c r="C170" s="9" t="s">
        <v>11</v>
      </c>
      <c r="D170" s="7">
        <v>202202</v>
      </c>
      <c r="E170" s="13">
        <v>3034077043.04</v>
      </c>
      <c r="F170" s="13">
        <v>690509698.37</v>
      </c>
      <c r="G170" s="13">
        <v>643374096.01999998</v>
      </c>
      <c r="H170" s="13"/>
    </row>
    <row r="171" spans="1:8" x14ac:dyDescent="0.2">
      <c r="A171" s="7">
        <v>2022</v>
      </c>
      <c r="B171" s="8">
        <v>3</v>
      </c>
      <c r="C171" s="9" t="s">
        <v>11</v>
      </c>
      <c r="D171" s="7">
        <v>202203</v>
      </c>
      <c r="E171" s="13">
        <v>946962011.56000102</v>
      </c>
      <c r="F171" s="13">
        <v>838736346.63</v>
      </c>
      <c r="G171" s="13">
        <v>798816039.54999995</v>
      </c>
      <c r="H171" s="13"/>
    </row>
    <row r="172" spans="1:8" x14ac:dyDescent="0.2">
      <c r="A172" s="7">
        <v>2022</v>
      </c>
      <c r="B172" s="8">
        <v>3</v>
      </c>
      <c r="C172" s="9" t="s">
        <v>11</v>
      </c>
      <c r="D172" s="7">
        <v>202204</v>
      </c>
      <c r="E172" s="13">
        <v>304368392.89999998</v>
      </c>
      <c r="F172" s="13">
        <v>965076802.73000002</v>
      </c>
      <c r="G172" s="13">
        <v>917084049.27999997</v>
      </c>
      <c r="H172" s="13"/>
    </row>
    <row r="173" spans="1:8" x14ac:dyDescent="0.2">
      <c r="A173" s="7">
        <v>2022</v>
      </c>
      <c r="B173" s="8">
        <v>3</v>
      </c>
      <c r="C173" s="9" t="s">
        <v>11</v>
      </c>
      <c r="D173" s="7">
        <v>202205</v>
      </c>
      <c r="E173" s="13">
        <v>926226801.01000094</v>
      </c>
      <c r="F173" s="13">
        <v>914069727.74000001</v>
      </c>
      <c r="G173" s="13">
        <v>988319476.65999997</v>
      </c>
      <c r="H173" s="13"/>
    </row>
    <row r="174" spans="1:8" x14ac:dyDescent="0.2">
      <c r="A174" s="7">
        <v>2022</v>
      </c>
      <c r="B174" s="8">
        <v>3</v>
      </c>
      <c r="C174" s="9" t="s">
        <v>11</v>
      </c>
      <c r="D174" s="7">
        <v>202206</v>
      </c>
      <c r="E174" s="13">
        <v>482799031.63999897</v>
      </c>
      <c r="F174" s="13">
        <v>1131730361.9400001</v>
      </c>
      <c r="G174" s="13">
        <v>1029962416.0700001</v>
      </c>
      <c r="H174" s="13"/>
    </row>
    <row r="175" spans="1:8" x14ac:dyDescent="0.2">
      <c r="A175" s="7">
        <v>2022</v>
      </c>
      <c r="B175" s="8">
        <v>3</v>
      </c>
      <c r="C175" s="9" t="s">
        <v>11</v>
      </c>
      <c r="D175" s="7">
        <v>202207</v>
      </c>
      <c r="E175" s="13">
        <v>390225379.95999998</v>
      </c>
      <c r="F175" s="13">
        <v>813484680.90999997</v>
      </c>
      <c r="G175" s="13">
        <v>853911192.5</v>
      </c>
      <c r="H175" s="13"/>
    </row>
    <row r="176" spans="1:8" x14ac:dyDescent="0.2">
      <c r="A176" s="7">
        <v>2022</v>
      </c>
      <c r="B176" s="8">
        <v>3</v>
      </c>
      <c r="C176" s="9" t="s">
        <v>11</v>
      </c>
      <c r="D176" s="7">
        <v>202208</v>
      </c>
      <c r="E176" s="13">
        <v>617022972.84000003</v>
      </c>
      <c r="F176" s="13">
        <v>1201495776.0599999</v>
      </c>
      <c r="G176" s="13">
        <v>1260972576.6800001</v>
      </c>
      <c r="H176" s="13"/>
    </row>
    <row r="177" spans="1:8" x14ac:dyDescent="0.2">
      <c r="A177" s="7">
        <v>2022</v>
      </c>
      <c r="B177" s="8">
        <v>3</v>
      </c>
      <c r="C177" s="9" t="s">
        <v>11</v>
      </c>
      <c r="D177" s="7">
        <v>202209</v>
      </c>
      <c r="E177" s="13">
        <v>234272743.21000001</v>
      </c>
      <c r="F177" s="13">
        <v>1030730118.35</v>
      </c>
      <c r="G177" s="13">
        <v>925834273.76999998</v>
      </c>
      <c r="H177" s="13"/>
    </row>
    <row r="178" spans="1:8" x14ac:dyDescent="0.2">
      <c r="A178" s="7">
        <v>2022</v>
      </c>
      <c r="B178" s="8">
        <v>3</v>
      </c>
      <c r="C178" s="9" t="s">
        <v>11</v>
      </c>
      <c r="D178" s="7">
        <v>202210</v>
      </c>
      <c r="E178" s="13">
        <v>621574167.51999998</v>
      </c>
      <c r="F178" s="13">
        <v>702530381.22000003</v>
      </c>
      <c r="G178" s="13">
        <v>823860592.44000006</v>
      </c>
      <c r="H178" s="13"/>
    </row>
    <row r="179" spans="1:8" x14ac:dyDescent="0.2">
      <c r="A179" s="7">
        <v>2022</v>
      </c>
      <c r="B179" s="8">
        <v>3</v>
      </c>
      <c r="C179" s="9" t="s">
        <v>11</v>
      </c>
      <c r="D179" s="7">
        <v>202211</v>
      </c>
      <c r="E179" s="13">
        <v>327198163.26999998</v>
      </c>
      <c r="F179" s="13">
        <v>1118109670.9400001</v>
      </c>
      <c r="G179" s="13">
        <v>983384223.45000005</v>
      </c>
      <c r="H179" s="13"/>
    </row>
    <row r="180" spans="1:8" x14ac:dyDescent="0.2">
      <c r="A180" s="7">
        <v>2022</v>
      </c>
      <c r="B180" s="8">
        <v>3</v>
      </c>
      <c r="C180" s="9" t="s">
        <v>11</v>
      </c>
      <c r="D180" s="7">
        <v>202212</v>
      </c>
      <c r="E180" s="13">
        <v>22832866.440000899</v>
      </c>
      <c r="F180" s="13">
        <v>1309133264.55</v>
      </c>
      <c r="G180" s="13">
        <v>1470135255.9000001</v>
      </c>
      <c r="H180" s="13"/>
    </row>
    <row r="181" spans="1:8" x14ac:dyDescent="0.2">
      <c r="A181" s="7">
        <v>2022</v>
      </c>
      <c r="B181" s="8">
        <v>4</v>
      </c>
      <c r="C181" s="9" t="s">
        <v>12</v>
      </c>
      <c r="D181" s="7">
        <v>202201</v>
      </c>
      <c r="E181" s="13">
        <v>147824209.13</v>
      </c>
      <c r="F181" s="13">
        <v>6675396.96</v>
      </c>
      <c r="G181" s="13">
        <v>4385133.42</v>
      </c>
      <c r="H181" s="13"/>
    </row>
    <row r="182" spans="1:8" x14ac:dyDescent="0.2">
      <c r="A182" s="7">
        <v>2022</v>
      </c>
      <c r="B182" s="8">
        <v>4</v>
      </c>
      <c r="C182" s="9" t="s">
        <v>12</v>
      </c>
      <c r="D182" s="7">
        <v>202202</v>
      </c>
      <c r="E182" s="13">
        <v>210968303.06999999</v>
      </c>
      <c r="F182" s="13">
        <v>47873581.57</v>
      </c>
      <c r="G182" s="13">
        <v>40446617.359999999</v>
      </c>
      <c r="H182" s="13"/>
    </row>
    <row r="183" spans="1:8" x14ac:dyDescent="0.2">
      <c r="A183" s="7">
        <v>2022</v>
      </c>
      <c r="B183" s="8">
        <v>4</v>
      </c>
      <c r="C183" s="9" t="s">
        <v>12</v>
      </c>
      <c r="D183" s="7">
        <v>202203</v>
      </c>
      <c r="E183" s="13">
        <v>445594934.37</v>
      </c>
      <c r="F183" s="13">
        <v>59933886.460000001</v>
      </c>
      <c r="G183" s="13">
        <v>37179271.060000002</v>
      </c>
      <c r="H183" s="13"/>
    </row>
    <row r="184" spans="1:8" x14ac:dyDescent="0.2">
      <c r="A184" s="7">
        <v>2022</v>
      </c>
      <c r="B184" s="8">
        <v>4</v>
      </c>
      <c r="C184" s="9" t="s">
        <v>12</v>
      </c>
      <c r="D184" s="7">
        <v>202204</v>
      </c>
      <c r="E184" s="13">
        <v>320277169.25999999</v>
      </c>
      <c r="F184" s="13">
        <v>67851088.519999996</v>
      </c>
      <c r="G184" s="13">
        <v>59040746.039999999</v>
      </c>
      <c r="H184" s="13"/>
    </row>
    <row r="185" spans="1:8" x14ac:dyDescent="0.2">
      <c r="A185" s="7">
        <v>2022</v>
      </c>
      <c r="B185" s="8">
        <v>4</v>
      </c>
      <c r="C185" s="9" t="s">
        <v>12</v>
      </c>
      <c r="D185" s="7">
        <v>202205</v>
      </c>
      <c r="E185" s="13">
        <v>427006194.97000003</v>
      </c>
      <c r="F185" s="13">
        <v>110796674.29000001</v>
      </c>
      <c r="G185" s="13">
        <v>101134458.13</v>
      </c>
      <c r="H185" s="13"/>
    </row>
    <row r="186" spans="1:8" x14ac:dyDescent="0.2">
      <c r="A186" s="7">
        <v>2022</v>
      </c>
      <c r="B186" s="8">
        <v>4</v>
      </c>
      <c r="C186" s="9" t="s">
        <v>12</v>
      </c>
      <c r="D186" s="7">
        <v>202206</v>
      </c>
      <c r="E186" s="13">
        <v>166350172.37</v>
      </c>
      <c r="F186" s="13">
        <v>255510232.80000001</v>
      </c>
      <c r="G186" s="13">
        <v>236927624.59</v>
      </c>
      <c r="H186" s="13"/>
    </row>
    <row r="187" spans="1:8" x14ac:dyDescent="0.2">
      <c r="A187" s="7">
        <v>2022</v>
      </c>
      <c r="B187" s="8">
        <v>4</v>
      </c>
      <c r="C187" s="9" t="s">
        <v>12</v>
      </c>
      <c r="D187" s="7">
        <v>202207</v>
      </c>
      <c r="E187" s="13">
        <v>208920461.18000001</v>
      </c>
      <c r="F187" s="13">
        <v>95105958.609999999</v>
      </c>
      <c r="G187" s="13">
        <v>123820726.97</v>
      </c>
      <c r="H187" s="13"/>
    </row>
    <row r="188" spans="1:8" x14ac:dyDescent="0.2">
      <c r="A188" s="7">
        <v>2022</v>
      </c>
      <c r="B188" s="8">
        <v>4</v>
      </c>
      <c r="C188" s="9" t="s">
        <v>12</v>
      </c>
      <c r="D188" s="7">
        <v>202208</v>
      </c>
      <c r="E188" s="13">
        <v>77741585.559999898</v>
      </c>
      <c r="F188" s="13">
        <v>170060770.41</v>
      </c>
      <c r="G188" s="13">
        <v>162454761.97999999</v>
      </c>
      <c r="H188" s="13"/>
    </row>
    <row r="189" spans="1:8" x14ac:dyDescent="0.2">
      <c r="A189" s="7">
        <v>2022</v>
      </c>
      <c r="B189" s="8">
        <v>4</v>
      </c>
      <c r="C189" s="9" t="s">
        <v>12</v>
      </c>
      <c r="D189" s="7">
        <v>202209</v>
      </c>
      <c r="E189" s="13">
        <v>72780780.019999996</v>
      </c>
      <c r="F189" s="13">
        <v>170998277.96000001</v>
      </c>
      <c r="G189" s="13">
        <v>168212499.81999999</v>
      </c>
      <c r="H189" s="13"/>
    </row>
    <row r="190" spans="1:8" x14ac:dyDescent="0.2">
      <c r="A190" s="7">
        <v>2022</v>
      </c>
      <c r="B190" s="8">
        <v>4</v>
      </c>
      <c r="C190" s="9" t="s">
        <v>12</v>
      </c>
      <c r="D190" s="7">
        <v>202210</v>
      </c>
      <c r="E190" s="13">
        <v>136116992.97</v>
      </c>
      <c r="F190" s="13">
        <v>155591677.06</v>
      </c>
      <c r="G190" s="13">
        <v>127659644.92</v>
      </c>
      <c r="H190" s="13"/>
    </row>
    <row r="191" spans="1:8" x14ac:dyDescent="0.2">
      <c r="A191" s="7">
        <v>2022</v>
      </c>
      <c r="B191" s="8">
        <v>4</v>
      </c>
      <c r="C191" s="9" t="s">
        <v>12</v>
      </c>
      <c r="D191" s="7">
        <v>202211</v>
      </c>
      <c r="E191" s="13">
        <v>-93249328.25</v>
      </c>
      <c r="F191" s="13">
        <v>212786990.44999999</v>
      </c>
      <c r="G191" s="13">
        <v>175756002.59999999</v>
      </c>
      <c r="H191" s="13"/>
    </row>
    <row r="192" spans="1:8" x14ac:dyDescent="0.2">
      <c r="A192" s="7">
        <v>2022</v>
      </c>
      <c r="B192" s="8">
        <v>4</v>
      </c>
      <c r="C192" s="9" t="s">
        <v>12</v>
      </c>
      <c r="D192" s="7">
        <v>202212</v>
      </c>
      <c r="E192" s="13">
        <v>488426975.68000001</v>
      </c>
      <c r="F192" s="13">
        <v>322678000.18000001</v>
      </c>
      <c r="G192" s="13">
        <v>378796078.44999999</v>
      </c>
      <c r="H192" s="13"/>
    </row>
    <row r="193" spans="1:8" x14ac:dyDescent="0.2">
      <c r="A193" s="7">
        <v>2022</v>
      </c>
      <c r="B193" s="8">
        <v>5</v>
      </c>
      <c r="C193" s="9" t="s">
        <v>13</v>
      </c>
      <c r="D193" s="7">
        <v>202201</v>
      </c>
      <c r="E193" s="13">
        <v>1558541.04</v>
      </c>
      <c r="F193" s="13">
        <v>1558541.04</v>
      </c>
      <c r="G193" s="13">
        <v>1558541.04</v>
      </c>
      <c r="H193" s="13"/>
    </row>
    <row r="194" spans="1:8" x14ac:dyDescent="0.2">
      <c r="A194" s="7">
        <v>2022</v>
      </c>
      <c r="B194" s="8">
        <v>5</v>
      </c>
      <c r="C194" s="9" t="s">
        <v>13</v>
      </c>
      <c r="D194" s="7">
        <v>202202</v>
      </c>
      <c r="E194" s="13">
        <v>1564822.98</v>
      </c>
      <c r="F194" s="13">
        <v>1564822.98</v>
      </c>
      <c r="G194" s="13">
        <v>1564822.98</v>
      </c>
      <c r="H194" s="13"/>
    </row>
    <row r="195" spans="1:8" x14ac:dyDescent="0.2">
      <c r="A195" s="7">
        <v>2022</v>
      </c>
      <c r="B195" s="8">
        <v>5</v>
      </c>
      <c r="C195" s="9" t="s">
        <v>13</v>
      </c>
      <c r="D195" s="7">
        <v>202203</v>
      </c>
      <c r="E195" s="13">
        <v>1571363.1</v>
      </c>
      <c r="F195" s="13">
        <v>1571363.1</v>
      </c>
      <c r="G195" s="13">
        <v>1571363.1</v>
      </c>
      <c r="H195" s="13"/>
    </row>
    <row r="196" spans="1:8" x14ac:dyDescent="0.2">
      <c r="A196" s="7">
        <v>2022</v>
      </c>
      <c r="B196" s="8">
        <v>5</v>
      </c>
      <c r="C196" s="9" t="s">
        <v>13</v>
      </c>
      <c r="D196" s="7">
        <v>202204</v>
      </c>
      <c r="E196" s="13">
        <v>3253969.51</v>
      </c>
      <c r="F196" s="13">
        <v>2993969.51</v>
      </c>
      <c r="G196" s="13">
        <v>2614732.5099999998</v>
      </c>
      <c r="H196" s="13"/>
    </row>
    <row r="197" spans="1:8" x14ac:dyDescent="0.2">
      <c r="A197" s="7">
        <v>2022</v>
      </c>
      <c r="B197" s="8">
        <v>5</v>
      </c>
      <c r="C197" s="9" t="s">
        <v>13</v>
      </c>
      <c r="D197" s="7">
        <v>202205</v>
      </c>
      <c r="E197" s="13">
        <v>5688663.7599999998</v>
      </c>
      <c r="F197" s="13">
        <v>5948663.7599999998</v>
      </c>
      <c r="G197" s="13">
        <v>1979900.76</v>
      </c>
      <c r="H197" s="13"/>
    </row>
    <row r="198" spans="1:8" x14ac:dyDescent="0.2">
      <c r="A198" s="7">
        <v>2022</v>
      </c>
      <c r="B198" s="8">
        <v>5</v>
      </c>
      <c r="C198" s="9" t="s">
        <v>13</v>
      </c>
      <c r="D198" s="7">
        <v>202206</v>
      </c>
      <c r="E198" s="13">
        <v>1453388.58</v>
      </c>
      <c r="F198" s="13">
        <v>1453388.58</v>
      </c>
      <c r="G198" s="13">
        <v>1645388.58</v>
      </c>
      <c r="H198" s="13"/>
    </row>
    <row r="199" spans="1:8" x14ac:dyDescent="0.2">
      <c r="A199" s="7">
        <v>2022</v>
      </c>
      <c r="B199" s="8">
        <v>5</v>
      </c>
      <c r="C199" s="9" t="s">
        <v>13</v>
      </c>
      <c r="D199" s="7">
        <v>202207</v>
      </c>
      <c r="E199" s="13">
        <v>3561819.62</v>
      </c>
      <c r="F199" s="13">
        <v>3561819.62</v>
      </c>
      <c r="G199" s="13">
        <v>5757171.5300000003</v>
      </c>
      <c r="H199" s="13"/>
    </row>
    <row r="200" spans="1:8" x14ac:dyDescent="0.2">
      <c r="A200" s="7">
        <v>2022</v>
      </c>
      <c r="B200" s="8">
        <v>5</v>
      </c>
      <c r="C200" s="9" t="s">
        <v>13</v>
      </c>
      <c r="D200" s="7">
        <v>202208</v>
      </c>
      <c r="E200" s="13">
        <v>1584719.81</v>
      </c>
      <c r="F200" s="13">
        <v>1584719.81</v>
      </c>
      <c r="G200" s="13">
        <v>1528999.58</v>
      </c>
      <c r="H200" s="13"/>
    </row>
    <row r="201" spans="1:8" x14ac:dyDescent="0.2">
      <c r="A201" s="7">
        <v>2022</v>
      </c>
      <c r="B201" s="8">
        <v>5</v>
      </c>
      <c r="C201" s="9" t="s">
        <v>13</v>
      </c>
      <c r="D201" s="7">
        <v>202209</v>
      </c>
      <c r="E201" s="13">
        <v>-480604.82</v>
      </c>
      <c r="F201" s="13">
        <v>-480604.82</v>
      </c>
      <c r="G201" s="13">
        <v>1535763.5</v>
      </c>
      <c r="H201" s="13"/>
    </row>
    <row r="202" spans="1:8" x14ac:dyDescent="0.2">
      <c r="A202" s="7">
        <v>2022</v>
      </c>
      <c r="B202" s="8">
        <v>5</v>
      </c>
      <c r="C202" s="9" t="s">
        <v>13</v>
      </c>
      <c r="D202" s="7">
        <v>202210</v>
      </c>
      <c r="E202" s="13">
        <v>1795345.13</v>
      </c>
      <c r="F202" s="13">
        <v>1795345.13</v>
      </c>
      <c r="G202" s="13">
        <v>1795345.13</v>
      </c>
      <c r="H202" s="13"/>
    </row>
    <row r="203" spans="1:8" x14ac:dyDescent="0.2">
      <c r="A203" s="7">
        <v>2022</v>
      </c>
      <c r="B203" s="8">
        <v>5</v>
      </c>
      <c r="C203" s="9" t="s">
        <v>13</v>
      </c>
      <c r="D203" s="7">
        <v>202211</v>
      </c>
      <c r="E203" s="13">
        <v>1508991.38</v>
      </c>
      <c r="F203" s="13">
        <v>1508991.38</v>
      </c>
      <c r="G203" s="13">
        <v>1508991.38</v>
      </c>
      <c r="H203" s="13"/>
    </row>
    <row r="204" spans="1:8" x14ac:dyDescent="0.2">
      <c r="A204" s="7">
        <v>2022</v>
      </c>
      <c r="B204" s="8">
        <v>5</v>
      </c>
      <c r="C204" s="9" t="s">
        <v>13</v>
      </c>
      <c r="D204" s="7">
        <v>202212</v>
      </c>
      <c r="E204" s="13">
        <v>2254494.12</v>
      </c>
      <c r="F204" s="13">
        <v>2254494.12</v>
      </c>
      <c r="G204" s="13">
        <v>2254494.12</v>
      </c>
      <c r="H204" s="13"/>
    </row>
    <row r="205" spans="1:8" x14ac:dyDescent="0.2">
      <c r="A205" s="7">
        <v>2022</v>
      </c>
      <c r="B205" s="8">
        <v>6</v>
      </c>
      <c r="C205" s="9" t="s">
        <v>14</v>
      </c>
      <c r="D205" s="7">
        <v>202201</v>
      </c>
      <c r="E205" s="13">
        <v>60130400</v>
      </c>
      <c r="F205" s="13">
        <v>4644523.96</v>
      </c>
      <c r="G205" s="13">
        <v>4644523.96</v>
      </c>
      <c r="H205" s="13"/>
    </row>
    <row r="206" spans="1:8" x14ac:dyDescent="0.2">
      <c r="A206" s="7">
        <v>2022</v>
      </c>
      <c r="B206" s="8">
        <v>6</v>
      </c>
      <c r="C206" s="9" t="s">
        <v>14</v>
      </c>
      <c r="D206" s="7">
        <v>202202</v>
      </c>
      <c r="E206" s="13">
        <v>81825500</v>
      </c>
      <c r="F206" s="13">
        <v>4646484.7</v>
      </c>
      <c r="G206" s="13">
        <v>4646484.7</v>
      </c>
      <c r="H206" s="13"/>
    </row>
    <row r="207" spans="1:8" x14ac:dyDescent="0.2">
      <c r="A207" s="7">
        <v>2022</v>
      </c>
      <c r="B207" s="8">
        <v>6</v>
      </c>
      <c r="C207" s="9" t="s">
        <v>14</v>
      </c>
      <c r="D207" s="7">
        <v>202203</v>
      </c>
      <c r="E207" s="13"/>
      <c r="F207" s="13">
        <v>20104459.829999998</v>
      </c>
      <c r="G207" s="13">
        <v>20104459.829999998</v>
      </c>
      <c r="H207" s="13"/>
    </row>
    <row r="208" spans="1:8" x14ac:dyDescent="0.2">
      <c r="A208" s="7">
        <v>2022</v>
      </c>
      <c r="B208" s="8">
        <v>6</v>
      </c>
      <c r="C208" s="9" t="s">
        <v>14</v>
      </c>
      <c r="D208" s="7">
        <v>202204</v>
      </c>
      <c r="E208" s="13"/>
      <c r="F208" s="13">
        <v>6374830.0800000001</v>
      </c>
      <c r="G208" s="13">
        <v>6374830.0800000001</v>
      </c>
      <c r="H208" s="13"/>
    </row>
    <row r="209" spans="1:8" x14ac:dyDescent="0.2">
      <c r="A209" s="7">
        <v>2022</v>
      </c>
      <c r="B209" s="8">
        <v>6</v>
      </c>
      <c r="C209" s="9" t="s">
        <v>14</v>
      </c>
      <c r="D209" s="7">
        <v>202205</v>
      </c>
      <c r="E209" s="13"/>
      <c r="F209" s="13">
        <v>12738091.210000001</v>
      </c>
      <c r="G209" s="13">
        <v>12738091.210000001</v>
      </c>
      <c r="H209" s="13"/>
    </row>
    <row r="210" spans="1:8" x14ac:dyDescent="0.2">
      <c r="A210" s="7">
        <v>2022</v>
      </c>
      <c r="B210" s="8">
        <v>6</v>
      </c>
      <c r="C210" s="9" t="s">
        <v>14</v>
      </c>
      <c r="D210" s="7">
        <v>202206</v>
      </c>
      <c r="E210" s="13"/>
      <c r="F210" s="13">
        <v>12970984.939999999</v>
      </c>
      <c r="G210" s="13">
        <v>12970984.939999999</v>
      </c>
      <c r="H210" s="13"/>
    </row>
    <row r="211" spans="1:8" x14ac:dyDescent="0.2">
      <c r="A211" s="7">
        <v>2022</v>
      </c>
      <c r="B211" s="8">
        <v>6</v>
      </c>
      <c r="C211" s="9" t="s">
        <v>14</v>
      </c>
      <c r="D211" s="7">
        <v>202207</v>
      </c>
      <c r="E211" s="13"/>
      <c r="F211" s="13">
        <v>13262902.51</v>
      </c>
      <c r="G211" s="13">
        <v>13262902.51</v>
      </c>
      <c r="H211" s="13"/>
    </row>
    <row r="212" spans="1:8" x14ac:dyDescent="0.2">
      <c r="A212" s="7">
        <v>2022</v>
      </c>
      <c r="B212" s="8">
        <v>6</v>
      </c>
      <c r="C212" s="9" t="s">
        <v>14</v>
      </c>
      <c r="D212" s="7">
        <v>202208</v>
      </c>
      <c r="E212" s="13"/>
      <c r="F212" s="13">
        <v>13546204.24</v>
      </c>
      <c r="G212" s="13">
        <v>13546204.24</v>
      </c>
      <c r="H212" s="13"/>
    </row>
    <row r="213" spans="1:8" x14ac:dyDescent="0.2">
      <c r="A213" s="7">
        <v>2022</v>
      </c>
      <c r="B213" s="8">
        <v>6</v>
      </c>
      <c r="C213" s="9" t="s">
        <v>14</v>
      </c>
      <c r="D213" s="7">
        <v>202209</v>
      </c>
      <c r="E213" s="13"/>
      <c r="F213" s="13">
        <v>14244534.380000001</v>
      </c>
      <c r="G213" s="13">
        <v>14244534.380000001</v>
      </c>
      <c r="H213" s="13"/>
    </row>
    <row r="214" spans="1:8" x14ac:dyDescent="0.2">
      <c r="A214" s="7">
        <v>2022</v>
      </c>
      <c r="B214" s="8">
        <v>6</v>
      </c>
      <c r="C214" s="9" t="s">
        <v>14</v>
      </c>
      <c r="D214" s="7">
        <v>202210</v>
      </c>
      <c r="E214" s="13">
        <v>2449537220.1599998</v>
      </c>
      <c r="F214" s="13">
        <v>2463638781.4400001</v>
      </c>
      <c r="G214" s="13">
        <v>2463638781.4400001</v>
      </c>
      <c r="H214" s="13"/>
    </row>
    <row r="215" spans="1:8" x14ac:dyDescent="0.2">
      <c r="A215" s="7">
        <v>2022</v>
      </c>
      <c r="B215" s="8">
        <v>6</v>
      </c>
      <c r="C215" s="9" t="s">
        <v>14</v>
      </c>
      <c r="D215" s="7">
        <v>202211</v>
      </c>
      <c r="E215" s="13">
        <v>7507000</v>
      </c>
      <c r="F215" s="13">
        <v>14762344.68</v>
      </c>
      <c r="G215" s="13">
        <v>14762344.68</v>
      </c>
      <c r="H215" s="13"/>
    </row>
    <row r="216" spans="1:8" x14ac:dyDescent="0.2">
      <c r="A216" s="7">
        <v>2022</v>
      </c>
      <c r="B216" s="8">
        <v>6</v>
      </c>
      <c r="C216" s="9" t="s">
        <v>14</v>
      </c>
      <c r="D216" s="7">
        <v>202212</v>
      </c>
      <c r="E216" s="13">
        <v>-1149446.7899994899</v>
      </c>
      <c r="F216" s="13">
        <v>16916531.400000099</v>
      </c>
      <c r="G216" s="13">
        <v>16916531.400000099</v>
      </c>
      <c r="H216" s="13"/>
    </row>
    <row r="217" spans="1:8" x14ac:dyDescent="0.2">
      <c r="A217" s="7">
        <v>2023</v>
      </c>
      <c r="B217" s="8">
        <v>1</v>
      </c>
      <c r="C217" s="9" t="s">
        <v>9</v>
      </c>
      <c r="D217" s="7">
        <v>202301</v>
      </c>
      <c r="E217" s="13">
        <v>3818257757.4699998</v>
      </c>
      <c r="F217" s="13">
        <v>1790523350.2</v>
      </c>
      <c r="G217" s="13">
        <v>1733858391.8900001</v>
      </c>
      <c r="H217" s="13"/>
    </row>
    <row r="218" spans="1:8" x14ac:dyDescent="0.2">
      <c r="A218" s="7">
        <v>2023</v>
      </c>
      <c r="B218" s="8">
        <v>1</v>
      </c>
      <c r="C218" s="9" t="s">
        <v>9</v>
      </c>
      <c r="D218" s="7">
        <v>202302</v>
      </c>
      <c r="E218" s="13">
        <v>11865544335.77</v>
      </c>
      <c r="F218" s="13">
        <v>1731147450.1800001</v>
      </c>
      <c r="G218" s="13">
        <v>1735658274.49</v>
      </c>
      <c r="H218" s="13"/>
    </row>
    <row r="219" spans="1:8" x14ac:dyDescent="0.2">
      <c r="A219" s="7">
        <v>2023</v>
      </c>
      <c r="B219" s="8">
        <v>1</v>
      </c>
      <c r="C219" s="9" t="s">
        <v>9</v>
      </c>
      <c r="D219" s="7">
        <v>202303</v>
      </c>
      <c r="E219" s="13">
        <v>634494221.15999997</v>
      </c>
      <c r="F219" s="13">
        <v>1758202549.05</v>
      </c>
      <c r="G219" s="13">
        <v>1758028935.28</v>
      </c>
      <c r="H219" s="13"/>
    </row>
    <row r="220" spans="1:8" x14ac:dyDescent="0.2">
      <c r="A220" s="7">
        <v>2023</v>
      </c>
      <c r="B220" s="8">
        <v>1</v>
      </c>
      <c r="C220" s="9" t="s">
        <v>9</v>
      </c>
      <c r="D220" s="7">
        <v>202304</v>
      </c>
      <c r="E220" s="13">
        <v>686978429.66999996</v>
      </c>
      <c r="F220" s="13">
        <v>1830663107.77</v>
      </c>
      <c r="G220" s="13">
        <v>1823813168.72</v>
      </c>
      <c r="H220" s="13"/>
    </row>
    <row r="221" spans="1:8" x14ac:dyDescent="0.2">
      <c r="A221" s="7">
        <v>2023</v>
      </c>
      <c r="B221" s="8">
        <v>1</v>
      </c>
      <c r="C221" s="9" t="s">
        <v>9</v>
      </c>
      <c r="D221" s="7">
        <v>202305</v>
      </c>
      <c r="E221" s="13">
        <v>695627047.21000004</v>
      </c>
      <c r="F221" s="13">
        <v>1840255468.98</v>
      </c>
      <c r="G221" s="13">
        <v>1837189125.55</v>
      </c>
      <c r="H221" s="13"/>
    </row>
    <row r="222" spans="1:8" x14ac:dyDescent="0.2">
      <c r="A222" s="7">
        <v>2023</v>
      </c>
      <c r="B222" s="8">
        <v>1</v>
      </c>
      <c r="C222" s="9" t="s">
        <v>9</v>
      </c>
      <c r="D222" s="7">
        <v>202306</v>
      </c>
      <c r="E222" s="13">
        <v>753011145.24000001</v>
      </c>
      <c r="F222" s="13">
        <v>2011492922.75</v>
      </c>
      <c r="G222" s="13">
        <v>2009623628.5999999</v>
      </c>
      <c r="H222" s="13"/>
    </row>
    <row r="223" spans="1:8" x14ac:dyDescent="0.2">
      <c r="A223" s="7">
        <v>2023</v>
      </c>
      <c r="B223" s="8">
        <v>1</v>
      </c>
      <c r="C223" s="9" t="s">
        <v>9</v>
      </c>
      <c r="D223" s="7">
        <v>202307</v>
      </c>
      <c r="E223" s="13">
        <v>653492755.85000098</v>
      </c>
      <c r="F223" s="13">
        <v>1871404771.1500001</v>
      </c>
      <c r="G223" s="13">
        <v>1856822103.0999999</v>
      </c>
      <c r="H223" s="13"/>
    </row>
    <row r="224" spans="1:8" x14ac:dyDescent="0.2">
      <c r="A224" s="7">
        <v>2023</v>
      </c>
      <c r="B224" s="8">
        <v>1</v>
      </c>
      <c r="C224" s="9" t="s">
        <v>9</v>
      </c>
      <c r="D224" s="7">
        <v>202308</v>
      </c>
      <c r="E224" s="13">
        <v>716143482.00999999</v>
      </c>
      <c r="F224" s="13">
        <v>1945280334.7</v>
      </c>
      <c r="G224" s="13">
        <v>1824793934.24</v>
      </c>
      <c r="H224" s="13"/>
    </row>
    <row r="225" spans="1:8" x14ac:dyDescent="0.2">
      <c r="A225" s="7">
        <v>2023</v>
      </c>
      <c r="B225" s="8">
        <v>1</v>
      </c>
      <c r="C225" s="9" t="s">
        <v>9</v>
      </c>
      <c r="D225" s="7">
        <v>202309</v>
      </c>
      <c r="E225" s="13">
        <v>535758030.75999999</v>
      </c>
      <c r="F225" s="13">
        <v>1738438886.78</v>
      </c>
      <c r="G225" s="13">
        <v>1871412854.24</v>
      </c>
      <c r="H225" s="13"/>
    </row>
    <row r="226" spans="1:8" x14ac:dyDescent="0.2">
      <c r="A226" s="7">
        <v>2023</v>
      </c>
      <c r="B226" s="8">
        <v>1</v>
      </c>
      <c r="C226" s="9" t="s">
        <v>9</v>
      </c>
      <c r="D226" s="7">
        <v>202310</v>
      </c>
      <c r="E226" s="13">
        <v>812386268.82000005</v>
      </c>
      <c r="F226" s="13">
        <v>1871981317.8199999</v>
      </c>
      <c r="G226" s="13">
        <v>1836379627.3599999</v>
      </c>
      <c r="H226" s="13"/>
    </row>
    <row r="227" spans="1:8" x14ac:dyDescent="0.2">
      <c r="A227" s="7">
        <v>2023</v>
      </c>
      <c r="B227" s="8">
        <v>1</v>
      </c>
      <c r="C227" s="9" t="s">
        <v>9</v>
      </c>
      <c r="D227" s="7">
        <v>202311</v>
      </c>
      <c r="E227" s="13">
        <v>721094895.36999905</v>
      </c>
      <c r="F227" s="13">
        <v>1934405079.8</v>
      </c>
      <c r="G227" s="13">
        <v>1952594573.55</v>
      </c>
      <c r="H227" s="13"/>
    </row>
    <row r="228" spans="1:8" x14ac:dyDescent="0.2">
      <c r="A228" s="7">
        <v>2023</v>
      </c>
      <c r="B228" s="8">
        <v>1</v>
      </c>
      <c r="C228" s="9" t="s">
        <v>9</v>
      </c>
      <c r="D228" s="7">
        <v>202312</v>
      </c>
      <c r="E228" s="13">
        <v>1153749773.53</v>
      </c>
      <c r="F228" s="13">
        <v>2713915677.2800002</v>
      </c>
      <c r="G228" s="13">
        <v>2784618059.9899998</v>
      </c>
      <c r="H228" s="13"/>
    </row>
    <row r="229" spans="1:8" x14ac:dyDescent="0.2">
      <c r="A229" s="7">
        <v>2023</v>
      </c>
      <c r="B229" s="8">
        <v>2</v>
      </c>
      <c r="C229" s="9" t="s">
        <v>10</v>
      </c>
      <c r="D229" s="7">
        <v>202301</v>
      </c>
      <c r="E229" s="13">
        <v>554959000</v>
      </c>
      <c r="F229" s="13">
        <v>28288371.739999998</v>
      </c>
      <c r="G229" s="13">
        <v>28288371.739999998</v>
      </c>
      <c r="H229" s="13"/>
    </row>
    <row r="230" spans="1:8" x14ac:dyDescent="0.2">
      <c r="A230" s="7">
        <v>2023</v>
      </c>
      <c r="B230" s="8">
        <v>2</v>
      </c>
      <c r="C230" s="9" t="s">
        <v>10</v>
      </c>
      <c r="D230" s="7">
        <v>202302</v>
      </c>
      <c r="E230" s="13"/>
      <c r="F230" s="13">
        <v>35634428.850000001</v>
      </c>
      <c r="G230" s="13">
        <v>35634428.850000001</v>
      </c>
      <c r="H230" s="13"/>
    </row>
    <row r="231" spans="1:8" x14ac:dyDescent="0.2">
      <c r="A231" s="7">
        <v>2023</v>
      </c>
      <c r="B231" s="8">
        <v>2</v>
      </c>
      <c r="C231" s="9" t="s">
        <v>10</v>
      </c>
      <c r="D231" s="7">
        <v>202303</v>
      </c>
      <c r="E231" s="13">
        <v>-246173561.75999999</v>
      </c>
      <c r="F231" s="13">
        <v>30591884.41</v>
      </c>
      <c r="G231" s="13">
        <v>30591884.41</v>
      </c>
      <c r="H231" s="13"/>
    </row>
    <row r="232" spans="1:8" x14ac:dyDescent="0.2">
      <c r="A232" s="7">
        <v>2023</v>
      </c>
      <c r="B232" s="8">
        <v>2</v>
      </c>
      <c r="C232" s="9" t="s">
        <v>10</v>
      </c>
      <c r="D232" s="7">
        <v>202304</v>
      </c>
      <c r="E232" s="13">
        <v>30019916.760000002</v>
      </c>
      <c r="F232" s="13">
        <v>34620935.579999998</v>
      </c>
      <c r="G232" s="13">
        <v>34620935.579999998</v>
      </c>
      <c r="H232" s="13"/>
    </row>
    <row r="233" spans="1:8" x14ac:dyDescent="0.2">
      <c r="A233" s="7">
        <v>2023</v>
      </c>
      <c r="B233" s="8">
        <v>2</v>
      </c>
      <c r="C233" s="9" t="s">
        <v>10</v>
      </c>
      <c r="D233" s="7">
        <v>202305</v>
      </c>
      <c r="E233" s="13">
        <v>47826998.369999997</v>
      </c>
      <c r="F233" s="13">
        <v>34918062</v>
      </c>
      <c r="G233" s="13">
        <v>34918062</v>
      </c>
      <c r="H233" s="13"/>
    </row>
    <row r="234" spans="1:8" x14ac:dyDescent="0.2">
      <c r="A234" s="7">
        <v>2023</v>
      </c>
      <c r="B234" s="8">
        <v>2</v>
      </c>
      <c r="C234" s="9" t="s">
        <v>10</v>
      </c>
      <c r="D234" s="7">
        <v>202306</v>
      </c>
      <c r="E234" s="13">
        <v>25518210.210000001</v>
      </c>
      <c r="F234" s="13">
        <v>114426698.17</v>
      </c>
      <c r="G234" s="13">
        <v>114426698.17</v>
      </c>
      <c r="H234" s="13"/>
    </row>
    <row r="235" spans="1:8" x14ac:dyDescent="0.2">
      <c r="A235" s="7">
        <v>2023</v>
      </c>
      <c r="B235" s="8">
        <v>2</v>
      </c>
      <c r="C235" s="9" t="s">
        <v>10</v>
      </c>
      <c r="D235" s="7">
        <v>202307</v>
      </c>
      <c r="E235" s="13">
        <v>33175081.960000001</v>
      </c>
      <c r="F235" s="13">
        <v>38283528.600000001</v>
      </c>
      <c r="G235" s="13">
        <v>38283528.600000001</v>
      </c>
      <c r="H235" s="13"/>
    </row>
    <row r="236" spans="1:8" x14ac:dyDescent="0.2">
      <c r="A236" s="7">
        <v>2023</v>
      </c>
      <c r="B236" s="8">
        <v>2</v>
      </c>
      <c r="C236" s="9" t="s">
        <v>10</v>
      </c>
      <c r="D236" s="7">
        <v>202308</v>
      </c>
      <c r="E236" s="13">
        <v>-7602376.6799999997</v>
      </c>
      <c r="F236" s="13">
        <v>46118440.149999999</v>
      </c>
      <c r="G236" s="13">
        <v>46118440.149999999</v>
      </c>
      <c r="H236" s="13"/>
    </row>
    <row r="237" spans="1:8" x14ac:dyDescent="0.2">
      <c r="A237" s="7">
        <v>2023</v>
      </c>
      <c r="B237" s="8">
        <v>2</v>
      </c>
      <c r="C237" s="9" t="s">
        <v>10</v>
      </c>
      <c r="D237" s="7">
        <v>202309</v>
      </c>
      <c r="E237" s="13">
        <v>34434367.380000003</v>
      </c>
      <c r="F237" s="13">
        <v>38939463.450000003</v>
      </c>
      <c r="G237" s="13">
        <v>38939463.450000003</v>
      </c>
      <c r="H237" s="13"/>
    </row>
    <row r="238" spans="1:8" x14ac:dyDescent="0.2">
      <c r="A238" s="7">
        <v>2023</v>
      </c>
      <c r="B238" s="8">
        <v>2</v>
      </c>
      <c r="C238" s="9" t="s">
        <v>10</v>
      </c>
      <c r="D238" s="7">
        <v>202310</v>
      </c>
      <c r="E238" s="13">
        <v>34979949.469999999</v>
      </c>
      <c r="F238" s="13">
        <v>40832254.969999999</v>
      </c>
      <c r="G238" s="13">
        <v>40832254.969999999</v>
      </c>
      <c r="H238" s="13"/>
    </row>
    <row r="239" spans="1:8" x14ac:dyDescent="0.2">
      <c r="A239" s="7">
        <v>2023</v>
      </c>
      <c r="B239" s="8">
        <v>2</v>
      </c>
      <c r="C239" s="9" t="s">
        <v>10</v>
      </c>
      <c r="D239" s="7">
        <v>202311</v>
      </c>
      <c r="E239" s="13">
        <v>35633619.210000001</v>
      </c>
      <c r="F239" s="13">
        <v>39875074.57</v>
      </c>
      <c r="G239" s="13">
        <v>39875074.57</v>
      </c>
      <c r="H239" s="13"/>
    </row>
    <row r="240" spans="1:8" x14ac:dyDescent="0.2">
      <c r="A240" s="7">
        <v>2023</v>
      </c>
      <c r="B240" s="8">
        <v>2</v>
      </c>
      <c r="C240" s="9" t="s">
        <v>10</v>
      </c>
      <c r="D240" s="7">
        <v>202312</v>
      </c>
      <c r="E240" s="13">
        <v>45565908.93</v>
      </c>
      <c r="F240" s="13">
        <v>105703493.98999999</v>
      </c>
      <c r="G240" s="13">
        <v>105703493.98999999</v>
      </c>
      <c r="H240" s="13"/>
    </row>
    <row r="241" spans="1:8" x14ac:dyDescent="0.2">
      <c r="A241" s="7">
        <v>2023</v>
      </c>
      <c r="B241" s="8">
        <v>3</v>
      </c>
      <c r="C241" s="9" t="s">
        <v>11</v>
      </c>
      <c r="D241" s="7">
        <v>202301</v>
      </c>
      <c r="E241" s="13">
        <v>5280264082.7999897</v>
      </c>
      <c r="F241" s="13">
        <v>995475281.49000001</v>
      </c>
      <c r="G241" s="13">
        <v>938511982.39999998</v>
      </c>
      <c r="H241" s="13"/>
    </row>
    <row r="242" spans="1:8" x14ac:dyDescent="0.2">
      <c r="A242" s="7">
        <v>2023</v>
      </c>
      <c r="B242" s="8">
        <v>3</v>
      </c>
      <c r="C242" s="9" t="s">
        <v>11</v>
      </c>
      <c r="D242" s="7">
        <v>202302</v>
      </c>
      <c r="E242" s="13">
        <v>3724550909.6199999</v>
      </c>
      <c r="F242" s="13">
        <v>865175100.78999996</v>
      </c>
      <c r="G242" s="13">
        <v>752063274.80999994</v>
      </c>
      <c r="H242" s="13"/>
    </row>
    <row r="243" spans="1:8" x14ac:dyDescent="0.2">
      <c r="A243" s="7">
        <v>2023</v>
      </c>
      <c r="B243" s="8">
        <v>3</v>
      </c>
      <c r="C243" s="9" t="s">
        <v>11</v>
      </c>
      <c r="D243" s="7">
        <v>202303</v>
      </c>
      <c r="E243" s="13">
        <v>1176109474.3699999</v>
      </c>
      <c r="F243" s="13">
        <v>1191731375.8099999</v>
      </c>
      <c r="G243" s="13">
        <v>1183316811.4000001</v>
      </c>
      <c r="H243" s="13"/>
    </row>
    <row r="244" spans="1:8" x14ac:dyDescent="0.2">
      <c r="A244" s="7">
        <v>2023</v>
      </c>
      <c r="B244" s="8">
        <v>3</v>
      </c>
      <c r="C244" s="9" t="s">
        <v>11</v>
      </c>
      <c r="D244" s="7">
        <v>202304</v>
      </c>
      <c r="E244" s="13">
        <v>605468061.69000006</v>
      </c>
      <c r="F244" s="13">
        <v>984497801.52999997</v>
      </c>
      <c r="G244" s="13">
        <v>971413797.84000003</v>
      </c>
      <c r="H244" s="13"/>
    </row>
    <row r="245" spans="1:8" x14ac:dyDescent="0.2">
      <c r="A245" s="7">
        <v>2023</v>
      </c>
      <c r="B245" s="8">
        <v>3</v>
      </c>
      <c r="C245" s="9" t="s">
        <v>11</v>
      </c>
      <c r="D245" s="7">
        <v>202305</v>
      </c>
      <c r="E245" s="13">
        <v>-862492492.20999801</v>
      </c>
      <c r="F245" s="13">
        <v>1091702496.04</v>
      </c>
      <c r="G245" s="13">
        <v>907208332.97000003</v>
      </c>
      <c r="H245" s="13"/>
    </row>
    <row r="246" spans="1:8" x14ac:dyDescent="0.2">
      <c r="A246" s="7">
        <v>2023</v>
      </c>
      <c r="B246" s="8">
        <v>3</v>
      </c>
      <c r="C246" s="9" t="s">
        <v>11</v>
      </c>
      <c r="D246" s="7">
        <v>202306</v>
      </c>
      <c r="E246" s="13">
        <v>860427286.35000002</v>
      </c>
      <c r="F246" s="13">
        <v>906378627.77999997</v>
      </c>
      <c r="G246" s="13">
        <v>927440850.98000002</v>
      </c>
      <c r="H246" s="13"/>
    </row>
    <row r="247" spans="1:8" x14ac:dyDescent="0.2">
      <c r="A247" s="7">
        <v>2023</v>
      </c>
      <c r="B247" s="8">
        <v>3</v>
      </c>
      <c r="C247" s="9" t="s">
        <v>11</v>
      </c>
      <c r="D247" s="7">
        <v>202307</v>
      </c>
      <c r="E247" s="13">
        <v>202982230.71000001</v>
      </c>
      <c r="F247" s="13">
        <v>875082876.92999995</v>
      </c>
      <c r="G247" s="13">
        <v>821717121.94000006</v>
      </c>
      <c r="H247" s="13"/>
    </row>
    <row r="248" spans="1:8" x14ac:dyDescent="0.2">
      <c r="A248" s="7">
        <v>2023</v>
      </c>
      <c r="B248" s="8">
        <v>3</v>
      </c>
      <c r="C248" s="9" t="s">
        <v>11</v>
      </c>
      <c r="D248" s="7">
        <v>202308</v>
      </c>
      <c r="E248" s="13">
        <v>-15758285.1300001</v>
      </c>
      <c r="F248" s="13">
        <v>531777709.16000003</v>
      </c>
      <c r="G248" s="13">
        <v>611896455.12</v>
      </c>
      <c r="H248" s="13"/>
    </row>
    <row r="249" spans="1:8" x14ac:dyDescent="0.2">
      <c r="A249" s="7">
        <v>2023</v>
      </c>
      <c r="B249" s="8">
        <v>3</v>
      </c>
      <c r="C249" s="9" t="s">
        <v>11</v>
      </c>
      <c r="D249" s="7">
        <v>202309</v>
      </c>
      <c r="E249" s="13">
        <v>684807171.48000097</v>
      </c>
      <c r="F249" s="13">
        <v>1087864528</v>
      </c>
      <c r="G249" s="13">
        <v>1078294318.0799999</v>
      </c>
      <c r="H249" s="13"/>
    </row>
    <row r="250" spans="1:8" x14ac:dyDescent="0.2">
      <c r="A250" s="7">
        <v>2023</v>
      </c>
      <c r="B250" s="8">
        <v>3</v>
      </c>
      <c r="C250" s="9" t="s">
        <v>11</v>
      </c>
      <c r="D250" s="7">
        <v>202310</v>
      </c>
      <c r="E250" s="13">
        <v>193464272.97</v>
      </c>
      <c r="F250" s="13">
        <v>906633434.58000004</v>
      </c>
      <c r="G250" s="13">
        <v>958085704.53999996</v>
      </c>
      <c r="H250" s="13"/>
    </row>
    <row r="251" spans="1:8" x14ac:dyDescent="0.2">
      <c r="A251" s="7">
        <v>2023</v>
      </c>
      <c r="B251" s="8">
        <v>3</v>
      </c>
      <c r="C251" s="9" t="s">
        <v>11</v>
      </c>
      <c r="D251" s="7">
        <v>202311</v>
      </c>
      <c r="E251" s="13">
        <v>87697533.050000399</v>
      </c>
      <c r="F251" s="13">
        <v>822506095.22000003</v>
      </c>
      <c r="G251" s="13">
        <v>1021503780.4</v>
      </c>
      <c r="H251" s="13"/>
    </row>
    <row r="252" spans="1:8" x14ac:dyDescent="0.2">
      <c r="A252" s="7">
        <v>2023</v>
      </c>
      <c r="B252" s="8">
        <v>3</v>
      </c>
      <c r="C252" s="9" t="s">
        <v>11</v>
      </c>
      <c r="D252" s="7">
        <v>202312</v>
      </c>
      <c r="E252" s="13">
        <v>224274409.09</v>
      </c>
      <c r="F252" s="13">
        <v>1328015728.97</v>
      </c>
      <c r="G252" s="13">
        <v>1303688160.5</v>
      </c>
      <c r="H252" s="13"/>
    </row>
    <row r="253" spans="1:8" x14ac:dyDescent="0.2">
      <c r="A253" s="7">
        <v>2023</v>
      </c>
      <c r="B253" s="8">
        <v>4</v>
      </c>
      <c r="C253" s="9" t="s">
        <v>12</v>
      </c>
      <c r="D253" s="7">
        <v>202301</v>
      </c>
      <c r="E253" s="13">
        <v>194701083.08000001</v>
      </c>
      <c r="F253" s="13">
        <v>7000317.8499999996</v>
      </c>
      <c r="G253" s="13">
        <v>2741497.01</v>
      </c>
      <c r="H253" s="13"/>
    </row>
    <row r="254" spans="1:8" x14ac:dyDescent="0.2">
      <c r="A254" s="7">
        <v>2023</v>
      </c>
      <c r="B254" s="8">
        <v>4</v>
      </c>
      <c r="C254" s="9" t="s">
        <v>12</v>
      </c>
      <c r="D254" s="7">
        <v>202302</v>
      </c>
      <c r="E254" s="13">
        <v>231219117.30000001</v>
      </c>
      <c r="F254" s="13">
        <v>43484169.369999997</v>
      </c>
      <c r="G254" s="13">
        <v>36453968.890000001</v>
      </c>
      <c r="H254" s="13"/>
    </row>
    <row r="255" spans="1:8" x14ac:dyDescent="0.2">
      <c r="A255" s="7">
        <v>2023</v>
      </c>
      <c r="B255" s="8">
        <v>4</v>
      </c>
      <c r="C255" s="9" t="s">
        <v>12</v>
      </c>
      <c r="D255" s="7">
        <v>202303</v>
      </c>
      <c r="E255" s="13">
        <v>279847895.31</v>
      </c>
      <c r="F255" s="13">
        <v>65092275.479999997</v>
      </c>
      <c r="G255" s="13">
        <v>53705261.390000001</v>
      </c>
      <c r="H255" s="13"/>
    </row>
    <row r="256" spans="1:8" x14ac:dyDescent="0.2">
      <c r="A256" s="7">
        <v>2023</v>
      </c>
      <c r="B256" s="8">
        <v>4</v>
      </c>
      <c r="C256" s="9" t="s">
        <v>12</v>
      </c>
      <c r="D256" s="7">
        <v>202304</v>
      </c>
      <c r="E256" s="13">
        <v>214984584.94999999</v>
      </c>
      <c r="F256" s="13">
        <v>106629618.75</v>
      </c>
      <c r="G256" s="13">
        <v>98708901.069999993</v>
      </c>
      <c r="H256" s="13"/>
    </row>
    <row r="257" spans="1:8" x14ac:dyDescent="0.2">
      <c r="A257" s="7">
        <v>2023</v>
      </c>
      <c r="B257" s="8">
        <v>4</v>
      </c>
      <c r="C257" s="9" t="s">
        <v>12</v>
      </c>
      <c r="D257" s="7">
        <v>202305</v>
      </c>
      <c r="E257" s="13">
        <v>453963301.00999999</v>
      </c>
      <c r="F257" s="13">
        <v>137672823.37</v>
      </c>
      <c r="G257" s="13">
        <v>127908842.58</v>
      </c>
      <c r="H257" s="13"/>
    </row>
    <row r="258" spans="1:8" x14ac:dyDescent="0.2">
      <c r="A258" s="7">
        <v>2023</v>
      </c>
      <c r="B258" s="8">
        <v>4</v>
      </c>
      <c r="C258" s="9" t="s">
        <v>12</v>
      </c>
      <c r="D258" s="7">
        <v>202306</v>
      </c>
      <c r="E258" s="13">
        <v>252783126.41999999</v>
      </c>
      <c r="F258" s="13">
        <v>118103016.68000001</v>
      </c>
      <c r="G258" s="13">
        <v>138526662.08000001</v>
      </c>
      <c r="H258" s="13"/>
    </row>
    <row r="259" spans="1:8" x14ac:dyDescent="0.2">
      <c r="A259" s="7">
        <v>2023</v>
      </c>
      <c r="B259" s="8">
        <v>4</v>
      </c>
      <c r="C259" s="9" t="s">
        <v>12</v>
      </c>
      <c r="D259" s="7">
        <v>202307</v>
      </c>
      <c r="E259" s="13">
        <v>181954491.52000001</v>
      </c>
      <c r="F259" s="13">
        <v>127298839.42</v>
      </c>
      <c r="G259" s="13">
        <v>119353235.67</v>
      </c>
      <c r="H259" s="13"/>
    </row>
    <row r="260" spans="1:8" x14ac:dyDescent="0.2">
      <c r="A260" s="7">
        <v>2023</v>
      </c>
      <c r="B260" s="8">
        <v>4</v>
      </c>
      <c r="C260" s="9" t="s">
        <v>12</v>
      </c>
      <c r="D260" s="7">
        <v>202308</v>
      </c>
      <c r="E260" s="13">
        <v>616068316.62</v>
      </c>
      <c r="F260" s="13">
        <v>590846640.34000003</v>
      </c>
      <c r="G260" s="13">
        <v>484570215.14999998</v>
      </c>
      <c r="H260" s="13"/>
    </row>
    <row r="261" spans="1:8" x14ac:dyDescent="0.2">
      <c r="A261" s="7">
        <v>2023</v>
      </c>
      <c r="B261" s="8">
        <v>4</v>
      </c>
      <c r="C261" s="9" t="s">
        <v>12</v>
      </c>
      <c r="D261" s="7">
        <v>202309</v>
      </c>
      <c r="E261" s="13">
        <v>320998597.51999998</v>
      </c>
      <c r="F261" s="13">
        <v>312480861.64999998</v>
      </c>
      <c r="G261" s="13">
        <v>412255691.83999997</v>
      </c>
      <c r="H261" s="13"/>
    </row>
    <row r="262" spans="1:8" x14ac:dyDescent="0.2">
      <c r="A262" s="7">
        <v>2023</v>
      </c>
      <c r="B262" s="8">
        <v>4</v>
      </c>
      <c r="C262" s="9" t="s">
        <v>12</v>
      </c>
      <c r="D262" s="7">
        <v>202310</v>
      </c>
      <c r="E262" s="13">
        <v>139021265.31</v>
      </c>
      <c r="F262" s="13">
        <v>256568775.81</v>
      </c>
      <c r="G262" s="13">
        <v>263531603.41999999</v>
      </c>
      <c r="H262" s="13"/>
    </row>
    <row r="263" spans="1:8" x14ac:dyDescent="0.2">
      <c r="A263" s="7">
        <v>2023</v>
      </c>
      <c r="B263" s="8">
        <v>4</v>
      </c>
      <c r="C263" s="9" t="s">
        <v>12</v>
      </c>
      <c r="D263" s="7">
        <v>202311</v>
      </c>
      <c r="E263" s="13">
        <v>-291067730.32999998</v>
      </c>
      <c r="F263" s="13">
        <v>266373397.13999999</v>
      </c>
      <c r="G263" s="13">
        <v>261486239.59999999</v>
      </c>
      <c r="H263" s="13"/>
    </row>
    <row r="264" spans="1:8" x14ac:dyDescent="0.2">
      <c r="A264" s="7">
        <v>2023</v>
      </c>
      <c r="B264" s="8">
        <v>4</v>
      </c>
      <c r="C264" s="9" t="s">
        <v>12</v>
      </c>
      <c r="D264" s="7">
        <v>202312</v>
      </c>
      <c r="E264" s="13">
        <v>689400037.72000003</v>
      </c>
      <c r="F264" s="13">
        <v>501794778.81</v>
      </c>
      <c r="G264" s="13">
        <v>518084645.13999999</v>
      </c>
      <c r="H264" s="13"/>
    </row>
    <row r="265" spans="1:8" x14ac:dyDescent="0.2">
      <c r="A265" s="7">
        <v>2023</v>
      </c>
      <c r="B265" s="8">
        <v>5</v>
      </c>
      <c r="C265" s="9" t="s">
        <v>13</v>
      </c>
      <c r="D265" s="7">
        <v>202301</v>
      </c>
      <c r="E265" s="13">
        <v>1528402.16</v>
      </c>
      <c r="F265" s="13">
        <v>1528402.16</v>
      </c>
      <c r="G265" s="13">
        <v>1528402.16</v>
      </c>
      <c r="H265" s="13"/>
    </row>
    <row r="266" spans="1:8" x14ac:dyDescent="0.2">
      <c r="A266" s="7">
        <v>2023</v>
      </c>
      <c r="B266" s="8">
        <v>5</v>
      </c>
      <c r="C266" s="9" t="s">
        <v>13</v>
      </c>
      <c r="D266" s="7">
        <v>202302</v>
      </c>
      <c r="E266" s="13">
        <v>1649339.16</v>
      </c>
      <c r="F266" s="13">
        <v>1649339.16</v>
      </c>
      <c r="G266" s="13">
        <v>1644339.16</v>
      </c>
      <c r="H266" s="13"/>
    </row>
    <row r="267" spans="1:8" x14ac:dyDescent="0.2">
      <c r="A267" s="7">
        <v>2023</v>
      </c>
      <c r="B267" s="8">
        <v>5</v>
      </c>
      <c r="C267" s="9" t="s">
        <v>13</v>
      </c>
      <c r="D267" s="7">
        <v>202303</v>
      </c>
      <c r="E267" s="13">
        <v>1547447.1</v>
      </c>
      <c r="F267" s="13">
        <v>1547447.1</v>
      </c>
      <c r="G267" s="13">
        <v>1552447.1</v>
      </c>
      <c r="H267" s="13"/>
    </row>
    <row r="268" spans="1:8" x14ac:dyDescent="0.2">
      <c r="A268" s="7">
        <v>2023</v>
      </c>
      <c r="B268" s="8">
        <v>5</v>
      </c>
      <c r="C268" s="9" t="s">
        <v>13</v>
      </c>
      <c r="D268" s="7">
        <v>202304</v>
      </c>
      <c r="E268" s="13">
        <v>1558211.04</v>
      </c>
      <c r="F268" s="13">
        <v>1558211.04</v>
      </c>
      <c r="G268" s="13">
        <v>1558211.04</v>
      </c>
      <c r="H268" s="13"/>
    </row>
    <row r="269" spans="1:8" x14ac:dyDescent="0.2">
      <c r="A269" s="7">
        <v>2023</v>
      </c>
      <c r="B269" s="8">
        <v>5</v>
      </c>
      <c r="C269" s="9" t="s">
        <v>13</v>
      </c>
      <c r="D269" s="7">
        <v>202305</v>
      </c>
      <c r="E269" s="13">
        <v>1566674.98</v>
      </c>
      <c r="F269" s="13">
        <v>1566674.98</v>
      </c>
      <c r="G269" s="13">
        <v>1566674.98</v>
      </c>
      <c r="H269" s="13"/>
    </row>
    <row r="270" spans="1:8" x14ac:dyDescent="0.2">
      <c r="A270" s="7">
        <v>2023</v>
      </c>
      <c r="B270" s="8">
        <v>5</v>
      </c>
      <c r="C270" s="9" t="s">
        <v>13</v>
      </c>
      <c r="D270" s="7">
        <v>202306</v>
      </c>
      <c r="E270" s="13">
        <v>1576978.9</v>
      </c>
      <c r="F270" s="13">
        <v>1576978.9</v>
      </c>
      <c r="G270" s="13">
        <v>1576978.9</v>
      </c>
      <c r="H270" s="13"/>
    </row>
    <row r="271" spans="1:8" x14ac:dyDescent="0.2">
      <c r="A271" s="7">
        <v>2023</v>
      </c>
      <c r="B271" s="8">
        <v>5</v>
      </c>
      <c r="C271" s="9" t="s">
        <v>13</v>
      </c>
      <c r="D271" s="7">
        <v>202307</v>
      </c>
      <c r="E271" s="13">
        <v>5136822.82</v>
      </c>
      <c r="F271" s="13">
        <v>1586822.82</v>
      </c>
      <c r="G271" s="13">
        <v>1586822.82</v>
      </c>
      <c r="H271" s="13"/>
    </row>
    <row r="272" spans="1:8" x14ac:dyDescent="0.2">
      <c r="A272" s="7">
        <v>2023</v>
      </c>
      <c r="B272" s="8">
        <v>5</v>
      </c>
      <c r="C272" s="9" t="s">
        <v>13</v>
      </c>
      <c r="D272" s="7">
        <v>202308</v>
      </c>
      <c r="E272" s="13">
        <v>89441998.799999997</v>
      </c>
      <c r="F272" s="13">
        <v>1719165.58</v>
      </c>
      <c r="G272" s="13">
        <v>1719165.58</v>
      </c>
      <c r="H272" s="13"/>
    </row>
    <row r="273" spans="1:8" x14ac:dyDescent="0.2">
      <c r="A273" s="7">
        <v>2023</v>
      </c>
      <c r="B273" s="8">
        <v>5</v>
      </c>
      <c r="C273" s="9" t="s">
        <v>13</v>
      </c>
      <c r="D273" s="7">
        <v>202309</v>
      </c>
      <c r="E273" s="13"/>
      <c r="F273" s="13">
        <v>1826654.69</v>
      </c>
      <c r="G273" s="13">
        <v>1826654.69</v>
      </c>
      <c r="H273" s="13"/>
    </row>
    <row r="274" spans="1:8" x14ac:dyDescent="0.2">
      <c r="A274" s="7">
        <v>2023</v>
      </c>
      <c r="B274" s="8">
        <v>5</v>
      </c>
      <c r="C274" s="9" t="s">
        <v>13</v>
      </c>
      <c r="D274" s="7">
        <v>202310</v>
      </c>
      <c r="E274" s="13">
        <v>20000</v>
      </c>
      <c r="F274" s="13">
        <v>5186078.6399999997</v>
      </c>
      <c r="G274" s="13">
        <v>5186078.6399999997</v>
      </c>
      <c r="H274" s="13"/>
    </row>
    <row r="275" spans="1:8" x14ac:dyDescent="0.2">
      <c r="A275" s="7">
        <v>2023</v>
      </c>
      <c r="B275" s="8">
        <v>5</v>
      </c>
      <c r="C275" s="9" t="s">
        <v>13</v>
      </c>
      <c r="D275" s="7">
        <v>202311</v>
      </c>
      <c r="E275" s="13">
        <v>50</v>
      </c>
      <c r="F275" s="13">
        <v>1625328.56</v>
      </c>
      <c r="G275" s="13">
        <v>1625328.56</v>
      </c>
      <c r="H275" s="13"/>
    </row>
    <row r="276" spans="1:8" x14ac:dyDescent="0.2">
      <c r="A276" s="7">
        <v>2023</v>
      </c>
      <c r="B276" s="8">
        <v>5</v>
      </c>
      <c r="C276" s="9" t="s">
        <v>13</v>
      </c>
      <c r="D276" s="7">
        <v>202312</v>
      </c>
      <c r="E276" s="13">
        <v>-74221078.840000004</v>
      </c>
      <c r="F276" s="13">
        <v>8433742.4900000002</v>
      </c>
      <c r="G276" s="13">
        <v>8433742.4900000002</v>
      </c>
      <c r="H276" s="13"/>
    </row>
    <row r="277" spans="1:8" x14ac:dyDescent="0.2">
      <c r="A277" s="7">
        <v>2023</v>
      </c>
      <c r="B277" s="8">
        <v>6</v>
      </c>
      <c r="C277" s="9" t="s">
        <v>14</v>
      </c>
      <c r="D277" s="7">
        <v>202301</v>
      </c>
      <c r="E277" s="13">
        <v>230332000</v>
      </c>
      <c r="F277" s="13">
        <v>15194734.58</v>
      </c>
      <c r="G277" s="13">
        <v>15194734.58</v>
      </c>
      <c r="H277" s="13"/>
    </row>
    <row r="278" spans="1:8" x14ac:dyDescent="0.2">
      <c r="A278" s="7">
        <v>2023</v>
      </c>
      <c r="B278" s="8">
        <v>6</v>
      </c>
      <c r="C278" s="9" t="s">
        <v>14</v>
      </c>
      <c r="D278" s="7">
        <v>202302</v>
      </c>
      <c r="E278" s="13"/>
      <c r="F278" s="13">
        <v>24184023.5</v>
      </c>
      <c r="G278" s="13">
        <v>24184023.5</v>
      </c>
      <c r="H278" s="13"/>
    </row>
    <row r="279" spans="1:8" x14ac:dyDescent="0.2">
      <c r="A279" s="7">
        <v>2023</v>
      </c>
      <c r="B279" s="8">
        <v>6</v>
      </c>
      <c r="C279" s="9" t="s">
        <v>14</v>
      </c>
      <c r="D279" s="7">
        <v>202303</v>
      </c>
      <c r="E279" s="13">
        <v>-107723335.58</v>
      </c>
      <c r="F279" s="13">
        <v>29089626.899999999</v>
      </c>
      <c r="G279" s="13">
        <v>29089626.899999999</v>
      </c>
      <c r="H279" s="13"/>
    </row>
    <row r="280" spans="1:8" x14ac:dyDescent="0.2">
      <c r="A280" s="7">
        <v>2023</v>
      </c>
      <c r="B280" s="8">
        <v>6</v>
      </c>
      <c r="C280" s="9" t="s">
        <v>14</v>
      </c>
      <c r="D280" s="7">
        <v>202304</v>
      </c>
      <c r="E280" s="13">
        <v>109844303.7</v>
      </c>
      <c r="F280" s="13">
        <v>29228335.440000001</v>
      </c>
      <c r="G280" s="13">
        <v>29228335.440000001</v>
      </c>
      <c r="H280" s="13"/>
    </row>
    <row r="281" spans="1:8" x14ac:dyDescent="0.2">
      <c r="A281" s="7">
        <v>2023</v>
      </c>
      <c r="B281" s="8">
        <v>6</v>
      </c>
      <c r="C281" s="9" t="s">
        <v>14</v>
      </c>
      <c r="D281" s="7">
        <v>202305</v>
      </c>
      <c r="E281" s="13">
        <v>11982432.17</v>
      </c>
      <c r="F281" s="13">
        <v>27120994.199999999</v>
      </c>
      <c r="G281" s="13">
        <v>27120994.199999999</v>
      </c>
      <c r="H281" s="13"/>
    </row>
    <row r="282" spans="1:8" x14ac:dyDescent="0.2">
      <c r="A282" s="7">
        <v>2023</v>
      </c>
      <c r="B282" s="8">
        <v>6</v>
      </c>
      <c r="C282" s="9" t="s">
        <v>14</v>
      </c>
      <c r="D282" s="7">
        <v>202306</v>
      </c>
      <c r="E282" s="13">
        <v>12202326.1</v>
      </c>
      <c r="F282" s="13">
        <v>25041518.640000001</v>
      </c>
      <c r="G282" s="13">
        <v>25041518.640000001</v>
      </c>
      <c r="H282" s="13"/>
    </row>
    <row r="283" spans="1:8" x14ac:dyDescent="0.2">
      <c r="A283" s="7">
        <v>2023</v>
      </c>
      <c r="B283" s="8">
        <v>6</v>
      </c>
      <c r="C283" s="9" t="s">
        <v>14</v>
      </c>
      <c r="D283" s="7">
        <v>202307</v>
      </c>
      <c r="E283" s="13">
        <v>21117273.57</v>
      </c>
      <c r="F283" s="13">
        <v>25623797.460000001</v>
      </c>
      <c r="G283" s="13">
        <v>25623797.460000001</v>
      </c>
      <c r="H283" s="13"/>
    </row>
    <row r="284" spans="1:8" x14ac:dyDescent="0.2">
      <c r="A284" s="7">
        <v>2023</v>
      </c>
      <c r="B284" s="8">
        <v>6</v>
      </c>
      <c r="C284" s="9" t="s">
        <v>14</v>
      </c>
      <c r="D284" s="7">
        <v>202308</v>
      </c>
      <c r="E284" s="13">
        <v>-47552006.799999997</v>
      </c>
      <c r="F284" s="13">
        <v>34416398.200000003</v>
      </c>
      <c r="G284" s="13">
        <v>34416398.200000003</v>
      </c>
      <c r="H284" s="13"/>
    </row>
    <row r="285" spans="1:8" x14ac:dyDescent="0.2">
      <c r="A285" s="7">
        <v>2023</v>
      </c>
      <c r="B285" s="8">
        <v>6</v>
      </c>
      <c r="C285" s="9" t="s">
        <v>14</v>
      </c>
      <c r="D285" s="7">
        <v>202309</v>
      </c>
      <c r="E285" s="13">
        <v>21727037.93</v>
      </c>
      <c r="F285" s="13">
        <v>26236439.699999999</v>
      </c>
      <c r="G285" s="13">
        <v>26236439.699999999</v>
      </c>
      <c r="H285" s="13"/>
    </row>
    <row r="286" spans="1:8" x14ac:dyDescent="0.2">
      <c r="A286" s="7">
        <v>2023</v>
      </c>
      <c r="B286" s="8">
        <v>6</v>
      </c>
      <c r="C286" s="9" t="s">
        <v>14</v>
      </c>
      <c r="D286" s="7">
        <v>202310</v>
      </c>
      <c r="E286" s="13">
        <v>21726061.469999999</v>
      </c>
      <c r="F286" s="13">
        <v>28476034</v>
      </c>
      <c r="G286" s="13">
        <v>28476034</v>
      </c>
      <c r="H286" s="13"/>
    </row>
    <row r="287" spans="1:8" x14ac:dyDescent="0.2">
      <c r="A287" s="7">
        <v>2023</v>
      </c>
      <c r="B287" s="8">
        <v>6</v>
      </c>
      <c r="C287" s="9" t="s">
        <v>14</v>
      </c>
      <c r="D287" s="7">
        <v>202311</v>
      </c>
      <c r="E287" s="13">
        <v>22381716.52</v>
      </c>
      <c r="F287" s="13">
        <v>26893703.539999999</v>
      </c>
      <c r="G287" s="13">
        <v>26893703.539999999</v>
      </c>
      <c r="H287" s="13"/>
    </row>
    <row r="288" spans="1:8" x14ac:dyDescent="0.2">
      <c r="A288" s="7">
        <v>2023</v>
      </c>
      <c r="B288" s="8">
        <v>6</v>
      </c>
      <c r="C288" s="9" t="s">
        <v>14</v>
      </c>
      <c r="D288" s="7">
        <v>202312</v>
      </c>
      <c r="E288" s="13">
        <v>14207822.6</v>
      </c>
      <c r="F288" s="13">
        <v>18740025.52</v>
      </c>
      <c r="G288" s="13">
        <v>18740025.52</v>
      </c>
      <c r="H288" s="13"/>
    </row>
    <row r="289" spans="1:8" x14ac:dyDescent="0.2">
      <c r="A289" s="7">
        <v>2024</v>
      </c>
      <c r="B289" s="8">
        <v>1</v>
      </c>
      <c r="C289" s="9" t="s">
        <v>9</v>
      </c>
      <c r="D289" s="7">
        <v>202401</v>
      </c>
      <c r="E289" s="13">
        <v>4024272937.7199998</v>
      </c>
      <c r="F289" s="13">
        <v>1905027110.3800001</v>
      </c>
      <c r="G289" s="13">
        <v>1849425880.0899999</v>
      </c>
      <c r="H289" s="13">
        <v>24498592164.299999</v>
      </c>
    </row>
    <row r="290" spans="1:8" x14ac:dyDescent="0.2">
      <c r="A290" s="7">
        <v>2024</v>
      </c>
      <c r="B290" s="8">
        <v>1</v>
      </c>
      <c r="C290" s="9" t="s">
        <v>9</v>
      </c>
      <c r="D290" s="7">
        <v>202402</v>
      </c>
      <c r="E290" s="13">
        <v>277153146.37</v>
      </c>
      <c r="F290" s="13">
        <v>1939994671.76</v>
      </c>
      <c r="G290" s="13">
        <v>1921256074.22</v>
      </c>
      <c r="H290" s="13">
        <v>217313225.16</v>
      </c>
    </row>
    <row r="291" spans="1:8" x14ac:dyDescent="0.2">
      <c r="A291" s="7">
        <v>2024</v>
      </c>
      <c r="B291" s="8">
        <v>1</v>
      </c>
      <c r="C291" s="9" t="s">
        <v>9</v>
      </c>
      <c r="D291" s="7">
        <v>202403</v>
      </c>
      <c r="E291" s="13">
        <v>1847449777.46</v>
      </c>
      <c r="F291" s="13">
        <v>1901472945.01</v>
      </c>
      <c r="G291" s="13">
        <v>1882751183.1900001</v>
      </c>
      <c r="H291" s="13">
        <v>38000</v>
      </c>
    </row>
    <row r="292" spans="1:8" x14ac:dyDescent="0.2">
      <c r="A292" s="7">
        <v>2024</v>
      </c>
      <c r="B292" s="8">
        <v>1</v>
      </c>
      <c r="C292" s="9" t="s">
        <v>9</v>
      </c>
      <c r="D292" s="7">
        <v>202404</v>
      </c>
      <c r="E292" s="13">
        <v>2050089210.6500001</v>
      </c>
      <c r="F292" s="13">
        <v>2088707144.4000001</v>
      </c>
      <c r="G292" s="13">
        <v>1899476884.46</v>
      </c>
      <c r="H292" s="13">
        <v>5315420.24</v>
      </c>
    </row>
    <row r="293" spans="1:8" x14ac:dyDescent="0.2">
      <c r="A293" s="7">
        <v>2024</v>
      </c>
      <c r="B293" s="8">
        <v>1</v>
      </c>
      <c r="C293" s="9" t="s">
        <v>9</v>
      </c>
      <c r="D293" s="7">
        <v>202405</v>
      </c>
      <c r="E293" s="13">
        <v>1924230024.8099999</v>
      </c>
      <c r="F293" s="13">
        <v>1957953479.0599999</v>
      </c>
      <c r="G293" s="13">
        <v>1958506977.1099999</v>
      </c>
      <c r="H293" s="13"/>
    </row>
    <row r="294" spans="1:8" x14ac:dyDescent="0.2">
      <c r="A294" s="7">
        <v>2024</v>
      </c>
      <c r="B294" s="8">
        <v>1</v>
      </c>
      <c r="C294" s="9" t="s">
        <v>9</v>
      </c>
      <c r="D294" s="7">
        <v>202406</v>
      </c>
      <c r="E294" s="13">
        <v>2077158436.26</v>
      </c>
      <c r="F294" s="13">
        <v>2124647653.75</v>
      </c>
      <c r="G294" s="13">
        <v>2118405199.3399999</v>
      </c>
      <c r="H294" s="13">
        <v>3000000</v>
      </c>
    </row>
    <row r="295" spans="1:8" x14ac:dyDescent="0.2">
      <c r="A295" s="7">
        <v>2024</v>
      </c>
      <c r="B295" s="8">
        <v>1</v>
      </c>
      <c r="C295" s="9" t="s">
        <v>9</v>
      </c>
      <c r="D295" s="7">
        <v>202407</v>
      </c>
      <c r="E295" s="13">
        <v>6636120.0099999998</v>
      </c>
      <c r="F295" s="13">
        <v>-471824.22</v>
      </c>
      <c r="G295" s="13">
        <v>1833782.18</v>
      </c>
      <c r="H295" s="13"/>
    </row>
    <row r="296" spans="1:8" x14ac:dyDescent="0.2">
      <c r="A296" s="7">
        <v>2024</v>
      </c>
      <c r="B296" s="8">
        <v>2</v>
      </c>
      <c r="C296" s="9" t="s">
        <v>10</v>
      </c>
      <c r="D296" s="7">
        <v>202401</v>
      </c>
      <c r="E296" s="13">
        <v>500120708.32999998</v>
      </c>
      <c r="F296" s="13">
        <v>40912652.490000002</v>
      </c>
      <c r="G296" s="13">
        <v>40912652.490000002</v>
      </c>
      <c r="H296" s="13">
        <v>784688000</v>
      </c>
    </row>
    <row r="297" spans="1:8" x14ac:dyDescent="0.2">
      <c r="A297" s="7">
        <v>2024</v>
      </c>
      <c r="B297" s="8">
        <v>2</v>
      </c>
      <c r="C297" s="9" t="s">
        <v>10</v>
      </c>
      <c r="D297" s="7">
        <v>202402</v>
      </c>
      <c r="E297" s="13">
        <v>143986000</v>
      </c>
      <c r="F297" s="13">
        <v>48344496.119999997</v>
      </c>
      <c r="G297" s="13">
        <v>48341870.950000003</v>
      </c>
      <c r="H297" s="13"/>
    </row>
    <row r="298" spans="1:8" x14ac:dyDescent="0.2">
      <c r="A298" s="7">
        <v>2024</v>
      </c>
      <c r="B298" s="8">
        <v>2</v>
      </c>
      <c r="C298" s="9" t="s">
        <v>10</v>
      </c>
      <c r="D298" s="7">
        <v>202403</v>
      </c>
      <c r="E298" s="13">
        <v>103679367.06</v>
      </c>
      <c r="F298" s="13">
        <v>49095196.990000002</v>
      </c>
      <c r="G298" s="13">
        <v>49097822.159999996</v>
      </c>
      <c r="H298" s="13"/>
    </row>
    <row r="299" spans="1:8" x14ac:dyDescent="0.2">
      <c r="A299" s="7">
        <v>2024</v>
      </c>
      <c r="B299" s="8">
        <v>2</v>
      </c>
      <c r="C299" s="9" t="s">
        <v>10</v>
      </c>
      <c r="D299" s="7">
        <v>202404</v>
      </c>
      <c r="E299" s="13">
        <v>-436944.63</v>
      </c>
      <c r="F299" s="13">
        <v>50822046.030000001</v>
      </c>
      <c r="G299" s="13">
        <v>50822046.030000001</v>
      </c>
      <c r="H299" s="13"/>
    </row>
    <row r="300" spans="1:8" x14ac:dyDescent="0.2">
      <c r="A300" s="7">
        <v>2024</v>
      </c>
      <c r="B300" s="8">
        <v>2</v>
      </c>
      <c r="C300" s="9" t="s">
        <v>10</v>
      </c>
      <c r="D300" s="7">
        <v>202405</v>
      </c>
      <c r="E300" s="13"/>
      <c r="F300" s="13">
        <v>49760358.270000003</v>
      </c>
      <c r="G300" s="13">
        <v>49760358.270000003</v>
      </c>
      <c r="H300" s="13"/>
    </row>
    <row r="301" spans="1:8" x14ac:dyDescent="0.2">
      <c r="A301" s="7">
        <v>2024</v>
      </c>
      <c r="B301" s="8">
        <v>2</v>
      </c>
      <c r="C301" s="9" t="s">
        <v>10</v>
      </c>
      <c r="D301" s="7">
        <v>202406</v>
      </c>
      <c r="E301" s="13"/>
      <c r="F301" s="13">
        <v>133406360.23</v>
      </c>
      <c r="G301" s="13">
        <v>133406360.22</v>
      </c>
      <c r="H301" s="13"/>
    </row>
    <row r="302" spans="1:8" x14ac:dyDescent="0.2">
      <c r="A302" s="7">
        <v>2024</v>
      </c>
      <c r="B302" s="8">
        <v>2</v>
      </c>
      <c r="C302" s="9" t="s">
        <v>10</v>
      </c>
      <c r="D302" s="7">
        <v>202407</v>
      </c>
      <c r="E302" s="13"/>
      <c r="F302" s="13">
        <v>47482962.93</v>
      </c>
      <c r="G302" s="13">
        <v>47482962.93</v>
      </c>
      <c r="H302" s="13"/>
    </row>
    <row r="303" spans="1:8" x14ac:dyDescent="0.2">
      <c r="A303" s="7">
        <v>2024</v>
      </c>
      <c r="B303" s="8">
        <v>3</v>
      </c>
      <c r="C303" s="9" t="s">
        <v>11</v>
      </c>
      <c r="D303" s="7">
        <v>202401</v>
      </c>
      <c r="E303" s="13">
        <v>5305430062.1999998</v>
      </c>
      <c r="F303" s="13">
        <v>730620145.87</v>
      </c>
      <c r="G303" s="13">
        <v>486907283.67000002</v>
      </c>
      <c r="H303" s="13">
        <v>12815437050.459999</v>
      </c>
    </row>
    <row r="304" spans="1:8" x14ac:dyDescent="0.2">
      <c r="A304" s="7">
        <v>2024</v>
      </c>
      <c r="B304" s="8">
        <v>3</v>
      </c>
      <c r="C304" s="9" t="s">
        <v>11</v>
      </c>
      <c r="D304" s="7">
        <v>202402</v>
      </c>
      <c r="E304" s="13">
        <v>2428107165.1199999</v>
      </c>
      <c r="F304" s="13">
        <v>959504766.98000002</v>
      </c>
      <c r="G304" s="13">
        <v>885112811.20000005</v>
      </c>
      <c r="H304" s="13">
        <v>158747616.66999999</v>
      </c>
    </row>
    <row r="305" spans="1:8" x14ac:dyDescent="0.2">
      <c r="A305" s="7">
        <v>2024</v>
      </c>
      <c r="B305" s="8">
        <v>3</v>
      </c>
      <c r="C305" s="9" t="s">
        <v>11</v>
      </c>
      <c r="D305" s="7">
        <v>202403</v>
      </c>
      <c r="E305" s="13">
        <v>1038765278.6799999</v>
      </c>
      <c r="F305" s="13">
        <v>756358721.67999995</v>
      </c>
      <c r="G305" s="13">
        <v>976882113.75999999</v>
      </c>
      <c r="H305" s="13">
        <v>1186023931.9000001</v>
      </c>
    </row>
    <row r="306" spans="1:8" x14ac:dyDescent="0.2">
      <c r="A306" s="7">
        <v>2024</v>
      </c>
      <c r="B306" s="8">
        <v>3</v>
      </c>
      <c r="C306" s="9" t="s">
        <v>11</v>
      </c>
      <c r="D306" s="7">
        <v>202404</v>
      </c>
      <c r="E306" s="13">
        <v>1152261431.02</v>
      </c>
      <c r="F306" s="13">
        <v>1287073427.8</v>
      </c>
      <c r="G306" s="13">
        <v>1065147097.17</v>
      </c>
      <c r="H306" s="13">
        <v>182676429.08000001</v>
      </c>
    </row>
    <row r="307" spans="1:8" x14ac:dyDescent="0.2">
      <c r="A307" s="7">
        <v>2024</v>
      </c>
      <c r="B307" s="8">
        <v>3</v>
      </c>
      <c r="C307" s="9" t="s">
        <v>11</v>
      </c>
      <c r="D307" s="7">
        <v>202405</v>
      </c>
      <c r="E307" s="13">
        <v>431831437.41000003</v>
      </c>
      <c r="F307" s="13">
        <v>1103245315.03</v>
      </c>
      <c r="G307" s="13">
        <v>1060568654.73</v>
      </c>
      <c r="H307" s="13">
        <v>7754198.8399999999</v>
      </c>
    </row>
    <row r="308" spans="1:8" x14ac:dyDescent="0.2">
      <c r="A308" s="7">
        <v>2024</v>
      </c>
      <c r="B308" s="8">
        <v>3</v>
      </c>
      <c r="C308" s="9" t="s">
        <v>11</v>
      </c>
      <c r="D308" s="7">
        <v>202406</v>
      </c>
      <c r="E308" s="13">
        <v>801113545.26999998</v>
      </c>
      <c r="F308" s="13">
        <v>901636898.15999997</v>
      </c>
      <c r="G308" s="13">
        <v>1167345765.3399999</v>
      </c>
      <c r="H308" s="13">
        <v>134544630.90000001</v>
      </c>
    </row>
    <row r="309" spans="1:8" x14ac:dyDescent="0.2">
      <c r="A309" s="7">
        <v>2024</v>
      </c>
      <c r="B309" s="8">
        <v>3</v>
      </c>
      <c r="C309" s="9" t="s">
        <v>11</v>
      </c>
      <c r="D309" s="7">
        <v>202407</v>
      </c>
      <c r="E309" s="13">
        <v>116701407.69</v>
      </c>
      <c r="F309" s="13">
        <v>423079733.01999998</v>
      </c>
      <c r="G309" s="13">
        <v>421263167.85000002</v>
      </c>
      <c r="H309" s="13">
        <v>75803063.200000003</v>
      </c>
    </row>
    <row r="310" spans="1:8" x14ac:dyDescent="0.2">
      <c r="A310" s="7">
        <v>2024</v>
      </c>
      <c r="B310" s="8">
        <v>4</v>
      </c>
      <c r="C310" s="9" t="s">
        <v>12</v>
      </c>
      <c r="D310" s="7">
        <v>202401</v>
      </c>
      <c r="E310" s="13">
        <v>760854028.48000002</v>
      </c>
      <c r="F310" s="13">
        <v>19379809.800000001</v>
      </c>
      <c r="G310" s="13">
        <v>5184616</v>
      </c>
      <c r="H310" s="13">
        <v>4204428513.71</v>
      </c>
    </row>
    <row r="311" spans="1:8" x14ac:dyDescent="0.2">
      <c r="A311" s="7">
        <v>2024</v>
      </c>
      <c r="B311" s="8">
        <v>4</v>
      </c>
      <c r="C311" s="9" t="s">
        <v>12</v>
      </c>
      <c r="D311" s="7">
        <v>202402</v>
      </c>
      <c r="E311" s="13">
        <v>430474538.74000001</v>
      </c>
      <c r="F311" s="13">
        <v>90771026.060000002</v>
      </c>
      <c r="G311" s="13">
        <v>89899278.849999994</v>
      </c>
      <c r="H311" s="13">
        <v>29640649.77</v>
      </c>
    </row>
    <row r="312" spans="1:8" x14ac:dyDescent="0.2">
      <c r="A312" s="7">
        <v>2024</v>
      </c>
      <c r="B312" s="8">
        <v>4</v>
      </c>
      <c r="C312" s="9" t="s">
        <v>12</v>
      </c>
      <c r="D312" s="7">
        <v>202403</v>
      </c>
      <c r="E312" s="13">
        <v>191781468.16999999</v>
      </c>
      <c r="F312" s="13">
        <v>94087586.689999998</v>
      </c>
      <c r="G312" s="13">
        <v>100732799.5</v>
      </c>
      <c r="H312" s="13">
        <v>530139566.29000002</v>
      </c>
    </row>
    <row r="313" spans="1:8" x14ac:dyDescent="0.2">
      <c r="A313" s="7">
        <v>2024</v>
      </c>
      <c r="B313" s="8">
        <v>4</v>
      </c>
      <c r="C313" s="9" t="s">
        <v>12</v>
      </c>
      <c r="D313" s="7">
        <v>202404</v>
      </c>
      <c r="E313" s="13">
        <v>539320568.02999997</v>
      </c>
      <c r="F313" s="13">
        <v>147551590.31</v>
      </c>
      <c r="G313" s="13">
        <v>141437467.31</v>
      </c>
      <c r="H313" s="13">
        <v>157110095.77000001</v>
      </c>
    </row>
    <row r="314" spans="1:8" x14ac:dyDescent="0.2">
      <c r="A314" s="7">
        <v>2024</v>
      </c>
      <c r="B314" s="8">
        <v>4</v>
      </c>
      <c r="C314" s="9" t="s">
        <v>12</v>
      </c>
      <c r="D314" s="7">
        <v>202405</v>
      </c>
      <c r="E314" s="13">
        <v>424250267.95999998</v>
      </c>
      <c r="F314" s="13">
        <v>163545685.62</v>
      </c>
      <c r="G314" s="13">
        <v>150514003.12</v>
      </c>
      <c r="H314" s="13">
        <v>78681766.079999998</v>
      </c>
    </row>
    <row r="315" spans="1:8" x14ac:dyDescent="0.2">
      <c r="A315" s="7">
        <v>2024</v>
      </c>
      <c r="B315" s="8">
        <v>4</v>
      </c>
      <c r="C315" s="9" t="s">
        <v>12</v>
      </c>
      <c r="D315" s="7">
        <v>202406</v>
      </c>
      <c r="E315" s="13">
        <v>273003537.06</v>
      </c>
      <c r="F315" s="13">
        <v>251654437.84</v>
      </c>
      <c r="G315" s="13">
        <v>241209604.25</v>
      </c>
      <c r="H315" s="13">
        <v>72703341.379999995</v>
      </c>
    </row>
    <row r="316" spans="1:8" x14ac:dyDescent="0.2">
      <c r="A316" s="7">
        <v>2024</v>
      </c>
      <c r="B316" s="8">
        <v>4</v>
      </c>
      <c r="C316" s="9" t="s">
        <v>12</v>
      </c>
      <c r="D316" s="7">
        <v>202407</v>
      </c>
      <c r="E316" s="13">
        <v>11854471.800000001</v>
      </c>
      <c r="F316" s="13">
        <v>69826986.079999998</v>
      </c>
      <c r="G316" s="13">
        <v>77878827.420000002</v>
      </c>
      <c r="H316" s="13">
        <v>20204407.73</v>
      </c>
    </row>
    <row r="317" spans="1:8" x14ac:dyDescent="0.2">
      <c r="A317" s="7">
        <v>2024</v>
      </c>
      <c r="B317" s="8">
        <v>5</v>
      </c>
      <c r="C317" s="9" t="s">
        <v>13</v>
      </c>
      <c r="D317" s="7">
        <v>202401</v>
      </c>
      <c r="E317" s="13">
        <v>82643566.450000003</v>
      </c>
      <c r="F317" s="13">
        <v>1641930.45</v>
      </c>
      <c r="G317" s="13">
        <v>1641930.45</v>
      </c>
      <c r="H317" s="13">
        <v>61325238.299999997</v>
      </c>
    </row>
    <row r="318" spans="1:8" x14ac:dyDescent="0.2">
      <c r="A318" s="7">
        <v>2024</v>
      </c>
      <c r="B318" s="8">
        <v>5</v>
      </c>
      <c r="C318" s="9" t="s">
        <v>13</v>
      </c>
      <c r="D318" s="7">
        <v>202402</v>
      </c>
      <c r="E318" s="13">
        <v>15197292.710000001</v>
      </c>
      <c r="F318" s="13">
        <v>15198928.710000001</v>
      </c>
      <c r="G318" s="13">
        <v>15193928.710000001</v>
      </c>
      <c r="H318" s="13">
        <v>10000</v>
      </c>
    </row>
    <row r="319" spans="1:8" x14ac:dyDescent="0.2">
      <c r="A319" s="7">
        <v>2024</v>
      </c>
      <c r="B319" s="8">
        <v>5</v>
      </c>
      <c r="C319" s="9" t="s">
        <v>13</v>
      </c>
      <c r="D319" s="7">
        <v>202403</v>
      </c>
      <c r="E319" s="13">
        <v>2097337.4500000002</v>
      </c>
      <c r="F319" s="13">
        <v>1658214.34</v>
      </c>
      <c r="G319" s="13">
        <v>1663214.34</v>
      </c>
      <c r="H319" s="13">
        <v>40930000</v>
      </c>
    </row>
    <row r="320" spans="1:8" x14ac:dyDescent="0.2">
      <c r="A320" s="7">
        <v>2024</v>
      </c>
      <c r="B320" s="8">
        <v>5</v>
      </c>
      <c r="C320" s="9" t="s">
        <v>13</v>
      </c>
      <c r="D320" s="7">
        <v>202404</v>
      </c>
      <c r="E320" s="13">
        <v>46037102.799999997</v>
      </c>
      <c r="F320" s="13">
        <v>11595391.109999999</v>
      </c>
      <c r="G320" s="13">
        <v>11595391.109999999</v>
      </c>
      <c r="H320" s="13"/>
    </row>
    <row r="321" spans="1:8" x14ac:dyDescent="0.2">
      <c r="A321" s="7">
        <v>2024</v>
      </c>
      <c r="B321" s="8">
        <v>5</v>
      </c>
      <c r="C321" s="9" t="s">
        <v>13</v>
      </c>
      <c r="D321" s="7">
        <v>202405</v>
      </c>
      <c r="E321" s="13">
        <v>2320461.67</v>
      </c>
      <c r="F321" s="13">
        <v>1623126.11</v>
      </c>
      <c r="G321" s="13">
        <v>1623126.11</v>
      </c>
      <c r="H321" s="13">
        <v>1800000</v>
      </c>
    </row>
    <row r="322" spans="1:8" x14ac:dyDescent="0.2">
      <c r="A322" s="7">
        <v>2024</v>
      </c>
      <c r="B322" s="8">
        <v>5</v>
      </c>
      <c r="C322" s="9" t="s">
        <v>13</v>
      </c>
      <c r="D322" s="7">
        <v>202406</v>
      </c>
      <c r="E322" s="13">
        <v>-79192660.129999995</v>
      </c>
      <c r="F322" s="13">
        <v>11610339.869999999</v>
      </c>
      <c r="G322" s="13">
        <v>11610339.869999999</v>
      </c>
      <c r="H322" s="13"/>
    </row>
    <row r="323" spans="1:8" x14ac:dyDescent="0.2">
      <c r="A323" s="7">
        <v>2024</v>
      </c>
      <c r="B323" s="8">
        <v>5</v>
      </c>
      <c r="C323" s="9" t="s">
        <v>13</v>
      </c>
      <c r="D323" s="7">
        <v>202407</v>
      </c>
      <c r="E323" s="13">
        <v>5077105.8600000003</v>
      </c>
      <c r="F323" s="13">
        <v>5077105.8600000003</v>
      </c>
      <c r="G323" s="13">
        <v>3459900</v>
      </c>
      <c r="H323" s="13"/>
    </row>
    <row r="324" spans="1:8" x14ac:dyDescent="0.2">
      <c r="A324" s="7">
        <v>2024</v>
      </c>
      <c r="B324" s="8">
        <v>6</v>
      </c>
      <c r="C324" s="9" t="s">
        <v>14</v>
      </c>
      <c r="D324" s="7">
        <v>202401</v>
      </c>
      <c r="E324" s="13">
        <v>411026000</v>
      </c>
      <c r="F324" s="13">
        <v>27386712.899999999</v>
      </c>
      <c r="G324" s="13">
        <v>27386712.899999999</v>
      </c>
      <c r="H324" s="13">
        <v>472848000</v>
      </c>
    </row>
    <row r="325" spans="1:8" x14ac:dyDescent="0.2">
      <c r="A325" s="7">
        <v>2024</v>
      </c>
      <c r="B325" s="8">
        <v>6</v>
      </c>
      <c r="C325" s="9" t="s">
        <v>14</v>
      </c>
      <c r="D325" s="7">
        <v>202402</v>
      </c>
      <c r="E325" s="13">
        <v>3814000</v>
      </c>
      <c r="F325" s="13">
        <v>36272274.310000002</v>
      </c>
      <c r="G325" s="13">
        <v>36272274.310000002</v>
      </c>
      <c r="H325" s="13"/>
    </row>
    <row r="326" spans="1:8" x14ac:dyDescent="0.2">
      <c r="A326" s="7">
        <v>2024</v>
      </c>
      <c r="B326" s="8">
        <v>6</v>
      </c>
      <c r="C326" s="9" t="s">
        <v>14</v>
      </c>
      <c r="D326" s="7">
        <v>202403</v>
      </c>
      <c r="E326" s="13">
        <v>28934000</v>
      </c>
      <c r="F326" s="13">
        <v>36576209.600000001</v>
      </c>
      <c r="G326" s="13">
        <v>36576209.600000001</v>
      </c>
      <c r="H326" s="13"/>
    </row>
    <row r="327" spans="1:8" x14ac:dyDescent="0.2">
      <c r="A327" s="7">
        <v>2024</v>
      </c>
      <c r="B327" s="8">
        <v>6</v>
      </c>
      <c r="C327" s="9" t="s">
        <v>14</v>
      </c>
      <c r="D327" s="7">
        <v>202404</v>
      </c>
      <c r="E327" s="13">
        <v>-1905083.48</v>
      </c>
      <c r="F327" s="13">
        <v>38423251.960000001</v>
      </c>
      <c r="G327" s="13">
        <v>38423251.960000001</v>
      </c>
      <c r="H327" s="13"/>
    </row>
    <row r="328" spans="1:8" x14ac:dyDescent="0.2">
      <c r="A328" s="7">
        <v>2024</v>
      </c>
      <c r="B328" s="8">
        <v>6</v>
      </c>
      <c r="C328" s="9" t="s">
        <v>14</v>
      </c>
      <c r="D328" s="7">
        <v>202405</v>
      </c>
      <c r="E328" s="13"/>
      <c r="F328" s="13">
        <v>37118275.75</v>
      </c>
      <c r="G328" s="13">
        <v>37118275.75</v>
      </c>
      <c r="H328" s="13"/>
    </row>
    <row r="329" spans="1:8" x14ac:dyDescent="0.2">
      <c r="A329" s="7">
        <v>2024</v>
      </c>
      <c r="B329" s="8">
        <v>6</v>
      </c>
      <c r="C329" s="9" t="s">
        <v>14</v>
      </c>
      <c r="D329" s="7">
        <v>202406</v>
      </c>
      <c r="E329" s="13"/>
      <c r="F329" s="13">
        <v>37255382.189999998</v>
      </c>
      <c r="G329" s="13">
        <v>37255382.189999998</v>
      </c>
      <c r="H329" s="13"/>
    </row>
    <row r="330" spans="1:8" x14ac:dyDescent="0.2">
      <c r="A330" s="7">
        <v>2024</v>
      </c>
      <c r="B330" s="8">
        <v>6</v>
      </c>
      <c r="C330" s="9" t="s">
        <v>14</v>
      </c>
      <c r="D330" s="7">
        <v>202407</v>
      </c>
      <c r="E330" s="13"/>
      <c r="F330" s="13">
        <v>33481979.52</v>
      </c>
      <c r="G330" s="13">
        <v>33481979.52</v>
      </c>
      <c r="H330" s="13"/>
    </row>
    <row r="331" spans="1:8" x14ac:dyDescent="0.2">
      <c r="A331" s="7">
        <v>2024</v>
      </c>
      <c r="B331" s="8">
        <v>9</v>
      </c>
      <c r="C331" s="9" t="s">
        <v>26</v>
      </c>
      <c r="D331" s="7">
        <v>202401</v>
      </c>
      <c r="E331" s="13"/>
      <c r="F331" s="13"/>
      <c r="G331" s="13"/>
      <c r="H331" s="13">
        <v>1328189327.0999999</v>
      </c>
    </row>
    <row r="332" spans="1:8" x14ac:dyDescent="0.2">
      <c r="D332" s="15" t="s">
        <v>35</v>
      </c>
      <c r="E332" s="16">
        <f>SUBTOTAL(9,E2:E331)</f>
        <v>168536371659.48001</v>
      </c>
      <c r="F332" s="16">
        <f t="shared" ref="F332:H332" si="0">SUBTOTAL(9,F2:F331)</f>
        <v>153993340655.94986</v>
      </c>
      <c r="G332" s="16">
        <f t="shared" si="0"/>
        <v>150812370257.59003</v>
      </c>
      <c r="H332" s="16">
        <f t="shared" si="0"/>
        <v>47067944636.879997</v>
      </c>
    </row>
  </sheetData>
  <autoFilter ref="A1:H331" xr:uid="{3E6C8320-08EC-45AE-A6C8-C1C0CCDFD4D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Planilha2</vt:lpstr>
      <vt:lpstr>Consulta BO (2)</vt:lpstr>
      <vt:lpstr>Consulta BO</vt:lpstr>
      <vt:lpstr>Dinâmica - Liq</vt:lpstr>
      <vt:lpstr>R_prev-Análise</vt:lpstr>
      <vt:lpstr>R_prev</vt:lpstr>
      <vt:lpstr>R_prev_L-Análise</vt:lpstr>
      <vt:lpstr>R_prev_L</vt:lpstr>
      <vt:lpstr>Serie Despesas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Paulo Scalco</cp:lastModifiedBy>
  <dcterms:created xsi:type="dcterms:W3CDTF">2024-07-09T19:30:30Z</dcterms:created>
  <dcterms:modified xsi:type="dcterms:W3CDTF">2024-07-17T13:51:28Z</dcterms:modified>
</cp:coreProperties>
</file>