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terencio\Desktop\Raphael\precos\"/>
    </mc:Choice>
  </mc:AlternateContent>
  <xr:revisionPtr revIDLastSave="0" documentId="13_ncr:1_{A045184F-ED48-4794-9C3E-745EE23623F6}" xr6:coauthVersionLast="47" xr6:coauthVersionMax="47" xr10:uidLastSave="{00000000-0000-0000-0000-000000000000}"/>
  <bookViews>
    <workbookView xWindow="690" yWindow="1635" windowWidth="21600" windowHeight="11295" xr2:uid="{00000000-000D-0000-FFFF-FFFF00000000}"/>
  </bookViews>
  <sheets>
    <sheet name="Preç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D46" i="1"/>
  <c r="C46" i="1"/>
  <c r="G45" i="1"/>
  <c r="E45" i="1"/>
  <c r="D45" i="1"/>
  <c r="C45" i="1"/>
  <c r="G44" i="1"/>
  <c r="F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D30" i="1"/>
  <c r="C30" i="1"/>
  <c r="G29" i="1"/>
  <c r="F29" i="1"/>
  <c r="E29" i="1"/>
  <c r="D29" i="1"/>
  <c r="C29" i="1"/>
  <c r="G28" i="1"/>
  <c r="F28" i="1"/>
  <c r="D28" i="1"/>
  <c r="C28" i="1"/>
  <c r="G27" i="1"/>
  <c r="F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D21" i="1"/>
  <c r="C21" i="1"/>
  <c r="G20" i="1"/>
  <c r="F20" i="1"/>
  <c r="E20" i="1"/>
  <c r="D20" i="1"/>
  <c r="C20" i="1"/>
  <c r="G19" i="1"/>
  <c r="F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C16" i="1"/>
  <c r="G15" i="1"/>
  <c r="F15" i="1"/>
  <c r="E15" i="1"/>
  <c r="D15" i="1"/>
  <c r="C15" i="1"/>
  <c r="G14" i="1"/>
  <c r="F14" i="1"/>
  <c r="E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<sst xmlns="http://schemas.openxmlformats.org/spreadsheetml/2006/main" count="81" uniqueCount="59">
  <si>
    <t>Id do produto</t>
  </si>
  <si>
    <t>nome</t>
  </si>
  <si>
    <t>valor_amazon</t>
  </si>
  <si>
    <t>valor_epoca</t>
  </si>
  <si>
    <t>valor_mercadolivre</t>
  </si>
  <si>
    <t>valor_pacheco</t>
  </si>
  <si>
    <t>valor_raia</t>
  </si>
  <si>
    <t>média</t>
  </si>
  <si>
    <t>Carga para Aparelho de Barbear Gillette Mach3 com 2 unidades</t>
  </si>
  <si>
    <t>Carga para Aparelho de Barbear Gillette Fusion 5 - 4 unidades</t>
  </si>
  <si>
    <t>indisp.</t>
  </si>
  <si>
    <t>Aparelho de Barbear Gillette Mach3 com 1 Unidade</t>
  </si>
  <si>
    <t>Carga para Aparelho de Barbear Gillette Mach3 Sensitive com 2 unidades</t>
  </si>
  <si>
    <t>Lâmina de Barbear Philips OneBlade QP220/51 com 2 unidades</t>
  </si>
  <si>
    <t>Aparelho de Barbear Gillette Mach3 Sensitive com 1 unidade</t>
  </si>
  <si>
    <t>Espuma de Barbear Gillette Prestobarba Sensitive Pele Sensível com 150g</t>
  </si>
  <si>
    <t>Espuma de Barbear Bozzano Pele Sensível com 193g</t>
  </si>
  <si>
    <t>Clareador e Hidratante Sun in para Cabelo Spray 120ml</t>
  </si>
  <si>
    <t>Retoque Instantâneo Koleston Louro Escuro 100ml</t>
  </si>
  <si>
    <t>Tinta de Cabelo Casting Creme Gloss L'Oréal Paris - 535 Chocolate</t>
  </si>
  <si>
    <t>Tinta de Cabelo Permanente Imédia Excellence L'Oréal Paris Creme - 6.66 Vermelho Acintinado</t>
  </si>
  <si>
    <t>Tinta de Cabelo Permanente Imédia Excellence L'Oréal Paris Sem Amônia - 2U Preto Universal</t>
  </si>
  <si>
    <t>Tinta de Cabelo Permanente Nutrisse Creme - 666 Pimenta Malagueta</t>
  </si>
  <si>
    <t>Tinta de Cabelo Semi-Permanente Henna Creme Surya Brasil - Castanho Escuro</t>
  </si>
  <si>
    <t>Tinta de Cabelo Semi-Permanente Soft Color - 50 Castanho Claro</t>
  </si>
  <si>
    <t>Kit Descolorante Banho de Lua com 1 óleo protetor corporal + 1 pó descolorante + 1 água oxigenada</t>
  </si>
  <si>
    <t>Kit Clareador de Pelos Biocolor Pêssego e Camomila com 1 água oxigenada 12 volumes + 1 sachê de pó descolorante + 1 vasilha de preparo</t>
  </si>
  <si>
    <t>Óleo Extraordinário Tratamento Reconstrutor L'Oréal Paris Elseve 100ml</t>
  </si>
  <si>
    <t>Spray Fixador para Cabelo Charming Extra Forte com 400ml</t>
  </si>
  <si>
    <t>Shampoo Anticaspa Clear Men Ice Cool Menthol 400ml</t>
  </si>
  <si>
    <t>Creme para Pentear Cabelo Cacheado Widi Care Encaracolando a Juba 500ml</t>
  </si>
  <si>
    <t>Protetor Térmico Antifrizz Tresemmé 110ml</t>
  </si>
  <si>
    <t>Shampoo Anticaspa Ducray Kelual DS 100ml</t>
  </si>
  <si>
    <t>Creme para Pentear Cabelo Cacheado L'Oréal Paris Elseve Cachos Longos dos Sonhos 250ml</t>
  </si>
  <si>
    <t>Shampoo Vichy Dercos Anticaspa DS Cabelos Normais e Oleosos 300g</t>
  </si>
  <si>
    <t>Shampoo Tio Nacho Engrossador 415ml</t>
  </si>
  <si>
    <t>Shampoo a Seco Ricca Shakeberry 150ml</t>
  </si>
  <si>
    <t>Shampoo Anticaspa Darrow Doctor Plus Intensivo 240ml</t>
  </si>
  <si>
    <t>Máscara Capilar Lola Cosmetics Dream Cream 200g</t>
  </si>
  <si>
    <t>Fluido Modelador Cabelo Ondulado Cadiveu Professional Maxi Waves 200ml</t>
  </si>
  <si>
    <t>Shampoo Anticaspa Head &amp; Shoulders Anticoceira 400ml</t>
  </si>
  <si>
    <t>LOÇÃO HIDRATANTE LA LUNA 240 ML - CICLO</t>
  </si>
  <si>
    <t>VARICELL MATERNA CREME PARA PERNAS E PÉS PARA GESTANTES 200G</t>
  </si>
  <si>
    <t>CREME HIDRATANTE CORP. SECA HIDRALURONIC REPARAÇÃO 150ML VULT</t>
  </si>
  <si>
    <t>LEAVE-IN AMEND MARULA FABULOUS NUTRITION - 180G</t>
  </si>
  <si>
    <t>EUCERIN GEL CREME PH5 PELE SECA E SENSÍVEL 200ML</t>
  </si>
  <si>
    <t>HIDRATANTE PARA OS PÉS ISDIN FOOT CARE UREADIN PODOS GEL 80,25G</t>
  </si>
  <si>
    <t>La Roche-Posay Lipikar Loção 400Ml</t>
  </si>
  <si>
    <t>DARROW NUTRIOL HIDRATANTE CORPORAL INTENSIVO 400G</t>
  </si>
  <si>
    <t>AMBER ROMANCE BODY LOTION - HIDRATANTE CORPORAL PERFUMADO 236ML</t>
  </si>
  <si>
    <t>LOCAO HIDRATANTE CORPORAL PRINCIPIA LH-01 200ML</t>
  </si>
  <si>
    <t>Cicatricure Gel Para Cicatrizes E Estrias 60G</t>
  </si>
  <si>
    <t>La Roche-Posay Lipikar Cleansing Oil Ap+ 400Ml</t>
  </si>
  <si>
    <t>Sabonete Facial em Barra Vichy Normaderm Pele Oleosa a Acneica com 80g</t>
  </si>
  <si>
    <t>Limpador Enzimático Salive em Pó 36g</t>
  </si>
  <si>
    <t>Gel de Limpeza Facial Avène Cleanance Intense 300g</t>
  </si>
  <si>
    <t>TREE HUT MOROCCAN ROSE SHEA SUGAR SCRUB - ESFOLIANTE CORPORAL 510G - ORIGINAL</t>
  </si>
  <si>
    <t>ESFOLIANTE LOLA SOL CARIOCA 500G</t>
  </si>
  <si>
    <t>Reparador e Hidratante Labial Profuse Nutrel com 7,5g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</si>
</sst>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Normal="100" workbookViewId="0">
      <selection activeCell="C5" sqref="C5"/>
    </sheetView>
  </sheetViews>
  <sheetFormatPr defaultRowHeight="15" x14ac:dyDescent="0.25"/>
  <cols>
    <col min="1" max="1" width="13.140625" bestFit="1" customWidth="1"/>
    <col min="2" max="2" width="126.140625" bestFit="1" customWidth="1"/>
    <col min="3" max="3" width="13.42578125" bestFit="1" customWidth="1"/>
    <col min="4" max="4" width="11.7109375" bestFit="1" customWidth="1"/>
    <col min="5" max="5" width="18.42578125" bestFit="1" customWidth="1"/>
    <col min="6" max="6" width="13.85546875" bestFit="1" customWidth="1"/>
    <col min="7" max="7" width="9.7109375" bestFit="1" customWidth="1"/>
    <col min="8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 t="s">
        <v>8</v>
      </c>
      <c r="C2" s="2" t="str">
        <f>HYPERLINK("https://www.amazon.com.br/dp/B00RVUIRN4", "22.49")</f>
        <v>22.49</v>
      </c>
      <c r="D2" s="2" t="str">
        <f>HYPERLINK("https://www.epocacosmeticos.com.br/carga-para-aparelho-de-barbear-mach3-gillette-/p", "45.90")</f>
        <v>45.90</v>
      </c>
      <c r="E2" s="2" t="str">
        <f>HYPERLINK("https://www.mercadolivre.com.br/carga-para-lmina-de-barbear-gillette-mach3-2-unidades/p/MLB17355357", "12.00")</f>
        <v>12.00</v>
      </c>
      <c r="F2" s="2" t="str">
        <f>HYPERLINK("https://www.drogariaspacheco.com.br/carga-gillette-mach3-com-2-unidades/p", "22.79")</f>
        <v>22.79</v>
      </c>
      <c r="G2" s="2" t="str">
        <f>HYPERLINK("https://www.drogaraia.com.br/mach-3-laminas-refil-2-unidades.html", "22.89")</f>
        <v>22.89</v>
      </c>
      <c r="H2" s="2">
        <v>25.213999999999999</v>
      </c>
    </row>
    <row r="3" spans="1:8" x14ac:dyDescent="0.25">
      <c r="A3" s="2">
        <v>2</v>
      </c>
      <c r="B3" s="2" t="s">
        <v>9</v>
      </c>
      <c r="C3" s="2" t="str">
        <f>HYPERLINK("https://www.amazon.com.br/dp/B07Y36PSZW", "76.98")</f>
        <v>76.98</v>
      </c>
      <c r="D3" s="2" t="s">
        <v>10</v>
      </c>
      <c r="E3" s="2" t="str">
        <f>HYPERLINK("https://www.mercadolivre.com.br/4-cartuchos-refil-para-aparelho-fusion-5-gillette/p/MLB16088319", "89.98")</f>
        <v>89.98</v>
      </c>
      <c r="F3" s="2" t="str">
        <f>HYPERLINK("https://www.drogariaspacheco.com.br/carga-gillette-fusion-5-com-4-unidades/p", "77.48")</f>
        <v>77.48</v>
      </c>
      <c r="G3" s="2" t="str">
        <f>HYPERLINK("https://www.drogaraia.com.br/gillette-fusion5-carga-com-4-unidades.html", "79.98")</f>
        <v>79.98</v>
      </c>
      <c r="H3" s="2">
        <v>81.105000000000004</v>
      </c>
    </row>
    <row r="4" spans="1:8" x14ac:dyDescent="0.25">
      <c r="A4" s="2">
        <v>3</v>
      </c>
      <c r="B4" s="2" t="s">
        <v>11</v>
      </c>
      <c r="C4" s="2" t="str">
        <f>HYPERLINK("https://www.amazon.com.br/dp/B0BZCJBV8J", "28.61")</f>
        <v>28.61</v>
      </c>
      <c r="D4" s="2" t="str">
        <f>HYPERLINK("https://www.epocacosmeticos.com.br/aparelho-de-barbear-mach3-gillette/p", "47.90")</f>
        <v>47.90</v>
      </c>
      <c r="E4" s="2" t="str">
        <f>HYPERLINK("https://www.mercadolivre.com.br/aparelho-de-barbear-mach3-carbono-reutilizavel/p/MLB23207098", "21.98")</f>
        <v>21.98</v>
      </c>
      <c r="F4" s="2" t="str">
        <f>HYPERLINK("https://www.drogariaspacheco.com.br/aparelho-de-barbear-gillette-mach3-carbono-recarregavel-1-unidade/p", "29.60")</f>
        <v>29.60</v>
      </c>
      <c r="G4" s="2" t="str">
        <f>HYPERLINK("https://www.drogaraia.com.br/mach-3-carbono-aparelho-para-barbear-1-unidade.html", "29.60")</f>
        <v>29.60</v>
      </c>
      <c r="H4" s="2">
        <v>31.538</v>
      </c>
    </row>
    <row r="5" spans="1:8" x14ac:dyDescent="0.25">
      <c r="A5" s="2">
        <v>4</v>
      </c>
      <c r="B5" s="2" t="s">
        <v>12</v>
      </c>
      <c r="C5" s="2" t="str">
        <f>HYPERLINK("https://www.amazon.com.br/dp/B0101APJZ4", "26.59")</f>
        <v>26.59</v>
      </c>
      <c r="D5" s="2" t="str">
        <f>HYPERLINK("https://www.epocacosmeticos.com.br/carga-para-aparelho-de-barbear-gillette-mach3-sensitive-100421/p", "46.90")</f>
        <v>46.90</v>
      </c>
      <c r="E5" s="2" t="str">
        <f>HYPERLINK("https://www.mercadolivre.com.br/carga-para-lmina-de-barbear-gillette-mach3-sensitive-2unid/p/MLB17355368", "24.98")</f>
        <v>24.98</v>
      </c>
      <c r="F5" s="2" t="str">
        <f>HYPERLINK("https://www.drogariaspacheco.com.br/carga-gillette-mach3-sensitive-c-2-unidades/p", "26.59")</f>
        <v>26.59</v>
      </c>
      <c r="G5" s="2" t="str">
        <f>HYPERLINK("https://www.drogaraia.com.br/mach-3-sensitive-carca-com-2-unidades.html", "27.29")</f>
        <v>27.29</v>
      </c>
      <c r="H5" s="2">
        <v>30.47</v>
      </c>
    </row>
    <row r="6" spans="1:8" x14ac:dyDescent="0.25">
      <c r="A6" s="2">
        <v>5</v>
      </c>
      <c r="B6" s="2" t="s">
        <v>13</v>
      </c>
      <c r="C6" s="2" t="str">
        <f>HYPERLINK("https://www.amazon.com.br/dp/B01D328DG4", "202.03")</f>
        <v>202.03</v>
      </c>
      <c r="D6" s="2" t="s">
        <v>10</v>
      </c>
      <c r="E6" s="2" t="s">
        <v>10</v>
      </c>
      <c r="F6" s="2" t="s">
        <v>10</v>
      </c>
      <c r="G6" s="2" t="str">
        <f>HYPERLINK("https://www.drogaraia.com.br/philips-lamina-aparelho-de-barbear-one-blade-qp220-51-com-2-unidades.html", "161.35")</f>
        <v>161.35</v>
      </c>
      <c r="H6" s="2">
        <v>181.69</v>
      </c>
    </row>
    <row r="7" spans="1:8" x14ac:dyDescent="0.25">
      <c r="A7" s="2">
        <v>6</v>
      </c>
      <c r="B7" s="2" t="s">
        <v>14</v>
      </c>
      <c r="C7" s="2" t="str">
        <f>HYPERLINK("https://www.amazon.com.br/dp/B00WQSEYZ6", "18.90")</f>
        <v>18.90</v>
      </c>
      <c r="D7" s="2" t="str">
        <f>HYPERLINK("https://www.epocacosmeticos.com.br/aparelho-de-barbear-mach3-sensitive-gillette/p", "55.90")</f>
        <v>55.90</v>
      </c>
      <c r="E7" s="2" t="str">
        <f>HYPERLINK("https://www.mercadolivre.com.br/aparelho-de-barbear-mach3-sensitive-1-carga-gillette/p/MLB16525020", "18.90")</f>
        <v>18.90</v>
      </c>
      <c r="F7" s="2" t="str">
        <f>HYPERLINK("https://www.drogariaspacheco.com.br/aparelho-de-barbear-gillette-mach3-sensitive-c-1-unidade/p", "25.99")</f>
        <v>25.99</v>
      </c>
      <c r="G7" s="2" t="str">
        <f>HYPERLINK("https://www.drogaraia.com.br/mach-3-aparelho-sensitive.html", "29.60")</f>
        <v>29.60</v>
      </c>
      <c r="H7" s="2">
        <v>29.858000000000001</v>
      </c>
    </row>
    <row r="8" spans="1:8" x14ac:dyDescent="0.25">
      <c r="A8" s="2">
        <v>7</v>
      </c>
      <c r="B8" s="2" t="s">
        <v>15</v>
      </c>
      <c r="C8" s="2" t="str">
        <f>HYPERLINK("https://www.amazon.com.br/dp/B07GMCX7QY", "24.99")</f>
        <v>24.99</v>
      </c>
      <c r="D8" s="2" t="str">
        <f>HYPERLINK("https://www.epocacosmeticos.com.br/espuma-de-barbear-gillette-mach3-sensitive/p", "32.90")</f>
        <v>32.90</v>
      </c>
      <c r="E8" s="2" t="str">
        <f>HYPERLINK("https://www.mercadolivre.com.br/espuma-de-barbear-gillette-prestobarba-sensitive-frasco-150g/p/MLB18311795", "26.99")</f>
        <v>26.99</v>
      </c>
      <c r="F8" s="2" t="str">
        <f>HYPERLINK("https://www.drogariaspacheco.com.br/espuma-de-barbear-gillette-prestobarba-pele-sensivel-175g/p", "20.99")</f>
        <v>20.99</v>
      </c>
      <c r="G8" s="2" t="str">
        <f>HYPERLINK("https://www.drogaraia.com.br/prestobarba-espuma-de-barbear-pele-sensivel-150gr.html", "22.79")</f>
        <v>22.79</v>
      </c>
      <c r="H8" s="2">
        <v>25.731999999999999</v>
      </c>
    </row>
    <row r="9" spans="1:8" x14ac:dyDescent="0.25">
      <c r="A9" s="2">
        <v>8</v>
      </c>
      <c r="B9" s="2" t="s">
        <v>16</v>
      </c>
      <c r="C9" s="2" t="str">
        <f>HYPERLINK("https://www.amazon.com.br/dp/B07F27F2Y9", "19.37")</f>
        <v>19.37</v>
      </c>
      <c r="D9" s="2" t="str">
        <f>HYPERLINK("https://www.epocacosmeticos.com.br/espuma-de-barbear-bozzano-pele-sensivel/p", "24.90")</f>
        <v>24.90</v>
      </c>
      <c r="E9" s="2" t="str">
        <f>HYPERLINK("https://www.mercadolivre.com.br/espuma-de-barbear-bozzano-200ml-pele-sensivel/p/MLB35999266", "34.99")</f>
        <v>34.99</v>
      </c>
      <c r="F9" s="2" t="str">
        <f>HYPERLINK("https://www.drogariaspacheco.com.br/espuma-de-barbear-bozzano-pele-sensivel-190g196ml/p", "20.39")</f>
        <v>20.39</v>
      </c>
      <c r="G9" s="2" t="str">
        <f>HYPERLINK("https://www.drogaraia.com.br/bozzano-protection-espuma-de-barbear-para-pele-sensivel-com-multivitaminas-e-emolientes-com-190g.html", "20.39")</f>
        <v>20.39</v>
      </c>
      <c r="H9" s="2">
        <v>24.007999999999999</v>
      </c>
    </row>
    <row r="10" spans="1:8" x14ac:dyDescent="0.25">
      <c r="A10" s="2">
        <v>9</v>
      </c>
      <c r="B10" s="2" t="s">
        <v>17</v>
      </c>
      <c r="C10" s="2" t="str">
        <f>HYPERLINK("https://www.amazon.com.br/dp/B09N9YX2DZ", "18.48")</f>
        <v>18.48</v>
      </c>
      <c r="D10" s="2" t="str">
        <f>HYPERLINK("https://www.epocacosmeticos.com.br/phytoervas-sun-in-spray-clareador-e-hidratante/p", "16.06")</f>
        <v>16.06</v>
      </c>
      <c r="E10" s="2" t="str">
        <f>HYPERLINK("https://www.mercadolivre.com.br/clareador-hidratante-capilar-cabelos-sun-in-phytoervas-120ml/p/MLB19558902", "14.37")</f>
        <v>14.37</v>
      </c>
      <c r="F10" s="2" t="str">
        <f>HYPERLINK("https://www.drogariaspacheco.com.br/spray-clareador-de-cabelo-phytoervas-sun-in-120ml/p", "16.79")</f>
        <v>16.79</v>
      </c>
      <c r="G10" s="2" t="str">
        <f>HYPERLINK("https://www.drogaraia.com.br/sun-in-spray-clareador-e-hidratante-phytoervas-cabelo-120ml.html", "18.09")</f>
        <v>18.09</v>
      </c>
      <c r="H10" s="2">
        <v>16.757999999999999</v>
      </c>
    </row>
    <row r="11" spans="1:8" x14ac:dyDescent="0.25">
      <c r="A11" s="2">
        <v>10</v>
      </c>
      <c r="B11" s="2" t="s">
        <v>18</v>
      </c>
      <c r="C11" s="2" t="str">
        <f>HYPERLINK("https://www.amazon.com.br/dp/B07F27DYW1", "33.99")</f>
        <v>33.99</v>
      </c>
      <c r="D11" s="2" t="str">
        <f>HYPERLINK("https://www.epocacosmeticos.com.br/retoque-instantaneo-spray-koleston/p", "37.59")</f>
        <v>37.59</v>
      </c>
      <c r="E11" s="2" t="str">
        <f>HYPERLINK("https://www.mercadolivre.com.br/retoque-instantneo-spray-koleston-preto-100ml/p/MLB20680049", "40.99")</f>
        <v>40.99</v>
      </c>
      <c r="F11" s="2" t="str">
        <f>HYPERLINK("https://www.drogariaspacheco.com.br/spray-retoque-de-raiz-koleston-louro-escuro-100ml-/p", "38.79")</f>
        <v>38.79</v>
      </c>
      <c r="G11" s="2" t="str">
        <f>HYPERLINK("https://www.drogaraia.com.br/koleston-retoque-instantaneo-louro-escuro-100ml-57g.html", "38.79")</f>
        <v>38.79</v>
      </c>
      <c r="H11" s="2">
        <v>38.03</v>
      </c>
    </row>
    <row r="12" spans="1:8" x14ac:dyDescent="0.25">
      <c r="A12" s="2">
        <v>11</v>
      </c>
      <c r="B12" s="2" t="s">
        <v>19</v>
      </c>
      <c r="C12" s="2" t="str">
        <f>HYPERLINK("https://www.amazon.com.br/dp/B07G5VZRYZ", "25.43")</f>
        <v>25.43</v>
      </c>
      <c r="D12" s="2" t="str">
        <f>HYPERLINK("https://www.epocacosmeticos.com.br/coloracao-casting-creme-gloss-loreal-paris-chocolate/p", "32.31")</f>
        <v>32.31</v>
      </c>
      <c r="E12" s="2" t="str">
        <f>HYPERLINK("https://www.mercadolivre.com.br/tinte-loreal-paris-tintura-tom-chocolate-para-cabelo/p/MLB21823946", "37.63")</f>
        <v>37.63</v>
      </c>
      <c r="F12" s="2" t="str">
        <f>HYPERLINK("https://www.drogariaspacheco.com.br/casting-creme-gloss---coloracao-nutri-brilho-sem-amonia---chocolate-535-935322421/p", "37.07")</f>
        <v>37.07</v>
      </c>
      <c r="G12" s="2" t="str">
        <f>HYPERLINK("https://www.drogaraia.com.br/casting-creme-gloss-coloracao-permanente-535-chocolate-45-g.html", "29.49")</f>
        <v>29.49</v>
      </c>
      <c r="H12" s="2">
        <v>32.386000000000003</v>
      </c>
    </row>
    <row r="13" spans="1:8" x14ac:dyDescent="0.25">
      <c r="A13" s="2">
        <v>12</v>
      </c>
      <c r="B13" s="2" t="s">
        <v>20</v>
      </c>
      <c r="C13" s="2" t="str">
        <f>HYPERLINK("https://www.amazon.com.br/dp/B00BEIB4JI", "23.99")</f>
        <v>23.99</v>
      </c>
      <c r="D13" s="2" t="str">
        <f>HYPERLINK("https://www.epocacosmeticos.com.br/coloracao-imedia-excellence-loreal-paris-tons-vermelhos/p", "29.55")</f>
        <v>29.55</v>
      </c>
      <c r="E13" s="2" t="str">
        <f>HYPERLINK("https://www.mercadolivre.com.br/coloraco-imedia-excellence-666-vermelho-cereja-tom-666-vermelho-acetinado/p/MLB21476781", "36.76")</f>
        <v>36.76</v>
      </c>
      <c r="F13" s="2" t="str">
        <f>HYPERLINK("https://www.drogariaspacheco.com.br/kit-coloracao-imedia-excellence-l-oreal-chocolate-puro-6-7-935308689/p", "31.92")</f>
        <v>31.92</v>
      </c>
      <c r="G13" s="2" t="str">
        <f>HYPERLINK("https://www.drogaraia.com.br/imedia-coloracao-permanente-6-66-vermelho-acetinado-47g.html", "30.19")</f>
        <v>30.19</v>
      </c>
      <c r="H13" s="2">
        <v>30.481999999999999</v>
      </c>
    </row>
    <row r="14" spans="1:8" x14ac:dyDescent="0.25">
      <c r="A14" s="2">
        <v>13</v>
      </c>
      <c r="B14" s="2" t="s">
        <v>21</v>
      </c>
      <c r="C14" s="2" t="str">
        <f>HYPERLINK("https://www.amazon.com.br/dp/B0C2RC7BLT", "20.13")</f>
        <v>20.13</v>
      </c>
      <c r="D14" s="2" t="s">
        <v>10</v>
      </c>
      <c r="E14" s="2" t="str">
        <f>HYPERLINK("https://www.mercadolivre.com.br/tintura-imedia-excellence-loreal-paris-sem-amnia-2u-preto/p/MLB33404767", "34.59")</f>
        <v>34.59</v>
      </c>
      <c r="F14" s="2" t="str">
        <f>HYPERLINK("https://www.drogariaspacheco.com.br/tintura-l--oreal-paris-imedia-excellence-permanente-sem-amonia-2u-1-unidade/p", "28.69")</f>
        <v>28.69</v>
      </c>
      <c r="G14" s="2" t="str">
        <f>HYPERLINK("https://www.drogaraia.com.br/imedia-coloracao-permanente-sem-amonia-2u-preto-universal-1-unidade.html", "30.19")</f>
        <v>30.19</v>
      </c>
      <c r="H14" s="2">
        <v>28.4</v>
      </c>
    </row>
    <row r="15" spans="1:8" x14ac:dyDescent="0.25">
      <c r="A15" s="2">
        <v>14</v>
      </c>
      <c r="B15" s="2" t="s">
        <v>22</v>
      </c>
      <c r="C15" s="2" t="str">
        <f>HYPERLINK("https://www.amazon.com.br/dp/B07G844YQ3", "25.99")</f>
        <v>25.99</v>
      </c>
      <c r="D15" s="2" t="str">
        <f>HYPERLINK("https://www.epocacosmeticos.com.br/coloracao-nutrisse-garnier-666-pimenta-malagueta/p", "22.94")</f>
        <v>22.94</v>
      </c>
      <c r="E15" s="2" t="str">
        <f>HYPERLINK("https://www.mercadolivre.com.br/garnier-nutrisse-kit-coloraco-permanente-nutritiva-tom-666-pimenta-malagueta-louro-escuro-vermelho-intenso/p/MLB29814843", "27.99")</f>
        <v>27.99</v>
      </c>
      <c r="F15" s="2" t="str">
        <f>HYPERLINK("https://www.drogariaspacheco.com.br/tintura-garnier-nutrisse-10-preto-onix/p", "18.79")</f>
        <v>18.79</v>
      </c>
      <c r="G15" s="2" t="str">
        <f>HYPERLINK("https://www.drogaraia.com.br/nutrisse-tintura-permanente-666-pimenta-malagueta.html", "23.69")</f>
        <v>23.69</v>
      </c>
      <c r="H15" s="2">
        <v>23.88</v>
      </c>
    </row>
    <row r="16" spans="1:8" x14ac:dyDescent="0.25">
      <c r="A16" s="2">
        <v>15</v>
      </c>
      <c r="B16" s="2" t="s">
        <v>23</v>
      </c>
      <c r="C16" s="2" t="str">
        <f>HYPERLINK("https://www.amazon.com.br/dp/B07LFGQSJX", "30.49")</f>
        <v>30.49</v>
      </c>
      <c r="D16" s="2" t="s">
        <v>10</v>
      </c>
      <c r="E16" s="2" t="str">
        <f>HYPERLINK("https://www.mercadolivre.com.br/surya-brasil-henna-creme-castanho-claro-70ml/p/MLB19145364", "47.99")</f>
        <v>47.99</v>
      </c>
      <c r="F16" s="2" t="str">
        <f>HYPERLINK("https://www.drogariaspacheco.com.br/tintura-creme-henna-surya-castanho-escuro-70ml/p", "44.00")</f>
        <v>44.00</v>
      </c>
      <c r="G16" s="2" t="str">
        <f>HYPERLINK("https://www.drogaraia.com.br/surya-brasil-henna-creme-castanho-escuro-70ml.html", "44.00")</f>
        <v>44.00</v>
      </c>
      <c r="H16" s="2">
        <v>41.62</v>
      </c>
    </row>
    <row r="17" spans="1:8" x14ac:dyDescent="0.25">
      <c r="A17" s="2">
        <v>16</v>
      </c>
      <c r="B17" s="2" t="s">
        <v>24</v>
      </c>
      <c r="C17" s="2" t="str">
        <f>HYPERLINK("https://www.amazon.com.br/dp/B07FHH8GRD", "19.36")</f>
        <v>19.36</v>
      </c>
      <c r="D17" s="2" t="str">
        <f>HYPERLINK("https://www.epocacosmeticos.com.br/kit-duo-soft-color-coloracao-castanho-claro-50-76908/p", "0.00")</f>
        <v>0.00</v>
      </c>
      <c r="E17" s="2" t="str">
        <f>HYPERLINK("https://www.mercadolivre.com.br/tintura-semi-permanente-soft-color-50-castanho-claro/p/MLB25571493", "32.99")</f>
        <v>32.99</v>
      </c>
      <c r="F17" s="2" t="str">
        <f>HYPERLINK("https://www.drogariaspacheco.com.br/tintura-soft-color-castanho-claro-50/p", "23.69")</f>
        <v>23.69</v>
      </c>
      <c r="G17" s="2" t="str">
        <f>HYPERLINK("https://www.drogaraia.com.br/soft-color-castanho-claro-n50.html", "23.69")</f>
        <v>23.69</v>
      </c>
      <c r="H17" s="2">
        <v>19.946000000000002</v>
      </c>
    </row>
    <row r="18" spans="1:8" x14ac:dyDescent="0.25">
      <c r="A18" s="2">
        <v>17</v>
      </c>
      <c r="B18" s="2" t="s">
        <v>25</v>
      </c>
      <c r="C18" s="2" t="str">
        <f>HYPERLINK("https://www.amazon.com.br/dp/B077C2XYS6", "31.59")</f>
        <v>31.59</v>
      </c>
      <c r="D18" s="2" t="str">
        <f>HYPERLINK("https://www.epocacosmeticos.com.br/corpo-dourado-banho-de-lua---kit-pratico-pelos-dourados-tradicional--6-itens--87798/p", "39.90")</f>
        <v>39.90</v>
      </c>
      <c r="E18" s="2" t="str">
        <f>HYPERLINK("https://www.mercadolivre.com.br/kit-clareador-de-pelos-descolorante-lightner-banho-de-lua/p/MLB21207894", "30.89")</f>
        <v>30.89</v>
      </c>
      <c r="F18" s="2" t="str">
        <f>HYPERLINK("https://www.drogariaspacheco.com.br/lightner-kit-descolorante-para-pelos-banho-de-lua-935343480/p", "27.12")</f>
        <v>27.12</v>
      </c>
      <c r="G18" s="2" t="str">
        <f>HYPERLINK("https://www.drogaraia.com.br/lightner-descolorante-kit-banho-de-lua.html", "31.79")</f>
        <v>31.79</v>
      </c>
      <c r="H18" s="2">
        <v>32.258000000000003</v>
      </c>
    </row>
    <row r="19" spans="1:8" x14ac:dyDescent="0.25">
      <c r="A19" s="2">
        <v>18</v>
      </c>
      <c r="B19" s="2" t="s">
        <v>26</v>
      </c>
      <c r="C19" s="2" t="str">
        <f>HYPERLINK("https://www.amazon.com.br/dp/B07F26PL92", "15.95")</f>
        <v>15.95</v>
      </c>
      <c r="D19" s="2" t="s">
        <v>10</v>
      </c>
      <c r="E19" s="2" t="s">
        <v>10</v>
      </c>
      <c r="F19" s="2" t="str">
        <f>HYPERLINK("https://www.drogariaspacheco.com.br/kit-clareador-biocolor-com-quitosana/p", "16.69")</f>
        <v>16.69</v>
      </c>
      <c r="G19" s="2" t="str">
        <f>HYPERLINK("https://www.drogaraia.com.br/biocolor-descolorante-com-quitosan-kit.html", "17.09")</f>
        <v>17.09</v>
      </c>
      <c r="H19" s="2">
        <v>16.576666666666672</v>
      </c>
    </row>
    <row r="20" spans="1:8" x14ac:dyDescent="0.25">
      <c r="A20" s="2">
        <v>19</v>
      </c>
      <c r="B20" s="2" t="s">
        <v>27</v>
      </c>
      <c r="C20" s="2" t="str">
        <f>HYPERLINK("https://www.amazon.com.br/dp/B07H113TPQ", "36.40")</f>
        <v>36.40</v>
      </c>
      <c r="D20" s="2" t="str">
        <f>HYPERLINK("https://www.epocacosmeticos.com.br/oleo-extraordinario-elseve-l-oreal-paris-tratamento-reconstrutor/p", "36.90")</f>
        <v>36.90</v>
      </c>
      <c r="E20" s="2" t="str">
        <f>HYPERLINK("https://www.mercadolivre.com.br/oleo-finalizador-extraordinario-tratamento-sublime-nutrico-100ml-elseve/p/MLB26080271", "29.39")</f>
        <v>29.39</v>
      </c>
      <c r="F20" s="2" t="str">
        <f>HYPERLINK("https://www.drogariaspacheco.com.br/oleo-capilar-extraordinario-elseve-loreal-paris-feminino-100ml/p", "53.99")</f>
        <v>53.99</v>
      </c>
      <c r="G20" s="2" t="str">
        <f>HYPERLINK("https://www.drogaraia.com.br/elseve-oleo-para-tratamento-capilar-extraordinario-100ml.html", "53.99")</f>
        <v>53.99</v>
      </c>
      <c r="H20" s="2">
        <v>42.134</v>
      </c>
    </row>
    <row r="21" spans="1:8" x14ac:dyDescent="0.25">
      <c r="A21" s="2">
        <v>20</v>
      </c>
      <c r="B21" s="2" t="s">
        <v>28</v>
      </c>
      <c r="C21" s="2" t="str">
        <f>HYPERLINK("https://www.amazon.com.br/dp/B077C3VFR5", "35.89")</f>
        <v>35.89</v>
      </c>
      <c r="D21" s="2" t="str">
        <f>HYPERLINK("https://www.epocacosmeticos.com.br/cless-charming-hair-spray-extra-forte-sem-perfume-400ml-97643/p", "60.90")</f>
        <v>60.90</v>
      </c>
      <c r="E21" s="2" t="s">
        <v>10</v>
      </c>
      <c r="F21" s="2" t="str">
        <f>HYPERLINK("https://www.drogariaspacheco.com.br/spray-fixador-charming-extra-forte-400ml/p", "61.59")</f>
        <v>61.59</v>
      </c>
      <c r="G21" s="2" t="str">
        <f>HYPERLINK("https://www.drogaraia.com.br/charming-laque-spray-jato-seco-ifxacao-extra-forte-com-400ml.html", "63.11")</f>
        <v>63.11</v>
      </c>
      <c r="H21" s="2">
        <v>55.372500000000002</v>
      </c>
    </row>
    <row r="22" spans="1:8" x14ac:dyDescent="0.25">
      <c r="A22" s="2">
        <v>21</v>
      </c>
      <c r="B22" s="2" t="s">
        <v>29</v>
      </c>
      <c r="C22" s="2" t="str">
        <f>HYPERLINK("https://www.amazon.com.br/dp/B07LFGWRC7", "26.32")</f>
        <v>26.32</v>
      </c>
      <c r="D22" s="2" t="str">
        <f>HYPERLINK("https://www.epocacosmeticos.com.br/shampoo-anticaspa-clear-men-ice-cool-menthol-400ml-83846/p", "27.99")</f>
        <v>27.99</v>
      </c>
      <c r="E22" s="2" t="str">
        <f>HYPERLINK("https://www.mercadolivre.com.br/shampoo-ice-cool-mentol-clear-400ml/p/MLB23738145", "30.72")</f>
        <v>30.72</v>
      </c>
      <c r="F22" s="2" t="str">
        <f>HYPERLINK("https://www.drogariaspacheco.com.br/shampoo-clear-men-anticaspa-ice-cool-menthol-400ml-com-70ml-unilever/p", "28.99")</f>
        <v>28.99</v>
      </c>
      <c r="G22" s="2" t="str">
        <f>HYPERLINK("https://www.drogaraia.com.br/clear-men-shampoo-anti-caspa-ice-400ml-leve-mais-pague-menos.html", "16.59")</f>
        <v>16.59</v>
      </c>
      <c r="H22" s="2">
        <v>26.122</v>
      </c>
    </row>
    <row r="23" spans="1:8" x14ac:dyDescent="0.25">
      <c r="A23" s="2">
        <v>22</v>
      </c>
      <c r="B23" s="2" t="s">
        <v>30</v>
      </c>
      <c r="C23" s="2" t="str">
        <f>HYPERLINK("https://www.amazon.com.br/dp/B0BGJ5RB67", "48.51")</f>
        <v>48.51</v>
      </c>
      <c r="D23" s="2" t="str">
        <f>HYPERLINK("https://www.epocacosmeticos.com.br/widi-care-encaracolando-a-juba-creme-de-pentear-500ml-82348/p", "83.87")</f>
        <v>83.87</v>
      </c>
      <c r="E23" s="2" t="str">
        <f>HYPERLINK("https://www.mercadolivre.com.br/encaracolando-a-juba-creme-de-pentear-500ml-widi-care/p/MLB19314306", "40.49")</f>
        <v>40.49</v>
      </c>
      <c r="F23" s="2" t="str">
        <f>HYPERLINK("https://www.drogariaspacheco.com.br/creme-para-pentear-widi-care-encaracolando-a-juba-500ml/p", "57.99")</f>
        <v>57.99</v>
      </c>
      <c r="G23" s="2" t="str">
        <f>HYPERLINK("https://www.drogaraia.com.br/widi-care-creme-de-pentear-encaracolando-a-juba-500ml.html", "64.62")</f>
        <v>64.62</v>
      </c>
      <c r="H23" s="2">
        <v>59.095999999999997</v>
      </c>
    </row>
    <row r="24" spans="1:8" x14ac:dyDescent="0.25">
      <c r="A24" s="2">
        <v>23</v>
      </c>
      <c r="B24" s="2" t="s">
        <v>31</v>
      </c>
      <c r="C24" s="2" t="str">
        <f>HYPERLINK("https://www.amazon.com.br/dp/B0DXGT3WQX", "23.47")</f>
        <v>23.47</v>
      </c>
      <c r="D24" s="2" t="str">
        <f>HYPERLINK("https://www.epocacosmeticos.com.br/protetor-termico-tresemme-antifrizz-120ml/p", "24.90")</f>
        <v>24.90</v>
      </c>
      <c r="E24" s="2" t="str">
        <f>HYPERLINK("https://www.mercadolivre.com.br/protetor-termico-tresemme-110ml/p/MLB47684864", "35.80")</f>
        <v>35.80</v>
      </c>
      <c r="F24" s="2" t="str">
        <f>HYPERLINK("https://www.drogariaspacheco.com.br/protetor-termico-capilar-tresemme-110ml-spray/p", "34.59")</f>
        <v>34.59</v>
      </c>
      <c r="G24" s="2" t="str">
        <f>HYPERLINK("https://www.drogaraia.com.br/tresemme-protetor-termico-frasco-spray-110-ml-1228909.html", "29.49")</f>
        <v>29.49</v>
      </c>
      <c r="H24" s="2">
        <v>29.65</v>
      </c>
    </row>
    <row r="25" spans="1:8" x14ac:dyDescent="0.25">
      <c r="A25" s="2">
        <v>24</v>
      </c>
      <c r="B25" s="2" t="s">
        <v>32</v>
      </c>
      <c r="C25" s="2" t="str">
        <f>HYPERLINK("https://www.amazon.com.br/dp/B0B4358Z89", "79.99")</f>
        <v>79.99</v>
      </c>
      <c r="D25" s="2" t="str">
        <f>HYPERLINK("https://www.epocacosmeticos.com.br/ducray-kelual-ds-shampoo-100ml-99792/p", "95.50")</f>
        <v>95.50</v>
      </c>
      <c r="E25" s="2" t="str">
        <f>HYPERLINK("https://www.mercadolivre.com.br/shampoo-anticaspa-ducray-kelual-ds-com-100ml/p/MLB19505727", "99.90")</f>
        <v>99.90</v>
      </c>
      <c r="F25" s="2" t="str">
        <f>HYPERLINK("https://www.drogariaspacheco.com.br/shampoo-anticaspa-ducray-kelual-ds-100ml/p", "89.99")</f>
        <v>89.99</v>
      </c>
      <c r="G25" s="2" t="str">
        <f>HYPERLINK("https://www.drogaraia.com.br/ducray-kelual-ds-shampoo-anticaspa-100ml.html", "89.99")</f>
        <v>89.99</v>
      </c>
      <c r="H25" s="2">
        <v>91.073999999999998</v>
      </c>
    </row>
    <row r="26" spans="1:8" x14ac:dyDescent="0.25">
      <c r="A26" s="2">
        <v>25</v>
      </c>
      <c r="B26" s="2" t="s">
        <v>33</v>
      </c>
      <c r="C26" s="2" t="str">
        <f>HYPERLINK("https://www.amazon.com.br/dp/B0B193JL4B", "15.49")</f>
        <v>15.49</v>
      </c>
      <c r="D26" s="2" t="str">
        <f>HYPERLINK("https://www.epocacosmeticos.com.br/elseve-cachos-longos-dos-sonhos-creme-de-pentear/p", "20.21")</f>
        <v>20.21</v>
      </c>
      <c r="E26" s="2" t="str">
        <f>HYPERLINK("https://www.mercadolivre.com.br/creme-de-pentear-elseve-cachos-dos-sonhos-250ml/p/MLB19792948", "18.04")</f>
        <v>18.04</v>
      </c>
      <c r="F26" s="2" t="str">
        <f>HYPERLINK("https://www.drogariaspacheco.com.br/creme-de-pentear-elseve-cachos-dos-sonhos-250ml/p", "25.99")</f>
        <v>25.99</v>
      </c>
      <c r="G26" s="2" t="str">
        <f>HYPERLINK("https://www.drogaraia.com.br/elseve-creme-para-pentear-cachos-longos-dos-sonhos-250ml.html", "25.99")</f>
        <v>25.99</v>
      </c>
      <c r="H26" s="2">
        <v>21.143999999999998</v>
      </c>
    </row>
    <row r="27" spans="1:8" x14ac:dyDescent="0.25">
      <c r="A27" s="2">
        <v>26</v>
      </c>
      <c r="B27" s="2" t="s">
        <v>34</v>
      </c>
      <c r="C27" s="2" t="str">
        <f>HYPERLINK("https://www.amazon.com.br/dp/B0CZ4BTRYR", "99.90")</f>
        <v>99.90</v>
      </c>
      <c r="D27" s="2" t="str">
        <f>HYPERLINK("https://www.epocacosmeticos.com.br/shampoo-vichy-dercos-anticaspa-oily-300ml-86972/p", "105.90")</f>
        <v>105.90</v>
      </c>
      <c r="E27" s="2" t="s">
        <v>10</v>
      </c>
      <c r="F27" s="2" t="str">
        <f>HYPERLINK("https://www.drogariaspacheco.com.br/shampoo-anticaspa-vichy-dercos-ds-300g/p", "129.99")</f>
        <v>129.99</v>
      </c>
      <c r="G27" s="2" t="str">
        <f>HYPERLINK("https://www.drogaraia.com.br/vichy-dercos-anticaspa-oily-shampoo-300ml-1111343.html", "113.90")</f>
        <v>113.90</v>
      </c>
      <c r="H27" s="2">
        <v>112.4225</v>
      </c>
    </row>
    <row r="28" spans="1:8" x14ac:dyDescent="0.25">
      <c r="A28" s="2">
        <v>27</v>
      </c>
      <c r="B28" s="2" t="s">
        <v>35</v>
      </c>
      <c r="C28" s="2" t="str">
        <f>HYPERLINK("https://www.amazon.com.br/dp/B07FLKGK54", "32.21")</f>
        <v>32.21</v>
      </c>
      <c r="D28" s="2" t="str">
        <f>HYPERLINK("https://www.epocacosmeticos.com.br/tio-nacho-shampoo-antiqueda-engrossador-shampoo/p", "38.53")</f>
        <v>38.53</v>
      </c>
      <c r="E28" s="2" t="s">
        <v>10</v>
      </c>
      <c r="F28" s="2" t="str">
        <f>HYPERLINK("https://www.drogariaspacheco.com.br/shampoo-tio-nacho-antiqueda-engrossador-415ml-genomma/p", "39.59")</f>
        <v>39.59</v>
      </c>
      <c r="G28" s="2" t="str">
        <f>HYPERLINK("https://www.drogaraia.com.br/shampoo-tio-nacho-antiqueda-engrossador.html", "43.99")</f>
        <v>43.99</v>
      </c>
      <c r="H28" s="2">
        <v>38.580000000000013</v>
      </c>
    </row>
    <row r="29" spans="1:8" x14ac:dyDescent="0.25">
      <c r="A29" s="2">
        <v>28</v>
      </c>
      <c r="B29" s="2" t="s">
        <v>36</v>
      </c>
      <c r="C29" s="2" t="str">
        <f>HYPERLINK("https://www.amazon.com.br/dp/B09N9ZC7HF", "24.99")</f>
        <v>24.99</v>
      </c>
      <c r="D29" s="2" t="str">
        <f>HYPERLINK("https://www.epocacosmeticos.com.br/ricca-shakeberry-shampoo-a-seco/p", "26.04")</f>
        <v>26.04</v>
      </c>
      <c r="E29" s="2" t="str">
        <f>HYPERLINK("https://www.mercadolivre.com.br/ricca-shampoo-a-seco-150ml-berries/p/MLB21089156", "22.99")</f>
        <v>22.99</v>
      </c>
      <c r="F29" s="2" t="str">
        <f>HYPERLINK("https://www.drogariaspacheco.com.br/shampoo-a-seco-ricca-shakeberry-fruit-berries-150ml/p", "27.90")</f>
        <v>27.90</v>
      </c>
      <c r="G29" s="2" t="str">
        <f>HYPERLINK("https://www.drogaraia.com.br/ricca-shampoo-a-seco-shakeberry-150ml.html", "27.90")</f>
        <v>27.90</v>
      </c>
      <c r="H29" s="2">
        <v>25.963999999999999</v>
      </c>
    </row>
    <row r="30" spans="1:8" x14ac:dyDescent="0.25">
      <c r="A30" s="2">
        <v>29</v>
      </c>
      <c r="B30" s="2" t="s">
        <v>37</v>
      </c>
      <c r="C30" s="2" t="str">
        <f>HYPERLINK("https://www.amazon.com.br/dp/B09CZZWKZL", "69.39")</f>
        <v>69.39</v>
      </c>
      <c r="D30" s="2" t="str">
        <f>HYPERLINK("https://www.epocacosmeticos.com.br/shampoo-anticaspa-intensivo-darrow---doctar-plus---240ml-93235/p", "185.90")</f>
        <v>185.90</v>
      </c>
      <c r="E30" s="2" t="s">
        <v>10</v>
      </c>
      <c r="F30" s="2" t="str">
        <f>HYPERLINK("https://www.drogariaspacheco.com.br/kit-darrow-shampoo-anticaspa-intensivo-doctar-plus-240ml-agua-micelar-dermatologica-peles-oleosas-100ml/p", "95.78")</f>
        <v>95.78</v>
      </c>
      <c r="G30" s="2" t="str">
        <f>HYPERLINK("https://www.drogaraia.com.br/darrow-shampoo-doctar-plus-240ml.html", "114.99")</f>
        <v>114.99</v>
      </c>
      <c r="H30" s="2">
        <v>116.515</v>
      </c>
    </row>
    <row r="31" spans="1:8" x14ac:dyDescent="0.25">
      <c r="A31" s="2">
        <v>30</v>
      </c>
      <c r="B31" s="2" t="s">
        <v>38</v>
      </c>
      <c r="C31" s="2" t="str">
        <f>HYPERLINK("https://www.amazon.com.br/dp/B07GTLKMF5", "26.42")</f>
        <v>26.42</v>
      </c>
      <c r="D31" s="2" t="str">
        <f>HYPERLINK("https://www.epocacosmeticos.com.br/mascara-super-hidratante-lola-cosmetics-dream-cream-200g-102612/p", "29.99")</f>
        <v>29.99</v>
      </c>
      <c r="E31" s="2" t="str">
        <f>HYPERLINK("https://www.mercadolivre.com.br/mascara-capilar-dream-cream-200g-lola-cosmetics/p/MLB19485453", "23.95")</f>
        <v>23.95</v>
      </c>
      <c r="F31" s="2" t="str">
        <f>HYPERLINK("https://www.drogariaspacheco.com.br/mascara-capilar-lola-dream-cream-200g/p", "41.99")</f>
        <v>41.99</v>
      </c>
      <c r="G31" s="2" t="str">
        <f>HYPERLINK("https://www.drogaraia.com.br/mascara-lola-hidro-reconstrutora-dream-cream-200g-938411.html", "49.90")</f>
        <v>49.90</v>
      </c>
      <c r="H31" s="2">
        <v>34.450000000000003</v>
      </c>
    </row>
    <row r="32" spans="1:8" x14ac:dyDescent="0.25">
      <c r="A32" s="2">
        <v>31</v>
      </c>
      <c r="B32" s="2" t="s">
        <v>39</v>
      </c>
      <c r="C32" s="2" t="str">
        <f>HYPERLINK("https://www.amazon.com.br/dp/B0DFMMGFWK", "49.89")</f>
        <v>49.89</v>
      </c>
      <c r="D32" s="2" t="str">
        <f>HYPERLINK("https://www.epocacosmeticos.com.br/maxi-ondas-bossa-nova-200ml---cadiveu-professional-78365/p", "38.99")</f>
        <v>38.99</v>
      </c>
      <c r="E32" s="2" t="str">
        <f>HYPERLINK("https://www.mercadolivre.com.br/cadiveu-maxi-ondas-ativador-de-cachos-200ml-waves/p/MLB25477625", "36.33")</f>
        <v>36.33</v>
      </c>
      <c r="F32" s="2" t="str">
        <f>HYPERLINK("https://www.drogariaspacheco.com.br/fluido-modelador-condicionante-professional-cadiveu-essentials-maxi-waves-200ml/p", "59.99")</f>
        <v>59.99</v>
      </c>
      <c r="G32" s="2" t="str">
        <f>HYPERLINK("https://www.drogaraia.com.br/cadiveu-professional-fluido-modelador-condicionante-maxi-waves-200ml.html", "59.99")</f>
        <v>59.99</v>
      </c>
      <c r="H32" s="2">
        <v>49.037999999999997</v>
      </c>
    </row>
    <row r="33" spans="1:8" x14ac:dyDescent="0.25">
      <c r="A33" s="2">
        <v>32</v>
      </c>
      <c r="B33" s="2" t="s">
        <v>40</v>
      </c>
      <c r="C33" s="2" t="str">
        <f>HYPERLINK("https://www.amazon.com.br/dp/B0101A62JG", "26.99")</f>
        <v>26.99</v>
      </c>
      <c r="D33" s="2" t="s">
        <v>10</v>
      </c>
      <c r="E33" s="2" t="str">
        <f>HYPERLINK("https://www.mercadolivre.com.br/shampoo-head-shoulders-anticoceira-400-ml/p/MLB19176023", "21.60")</f>
        <v>21.60</v>
      </c>
      <c r="F33" s="2" t="str">
        <f>HYPERLINK("https://www.drogariaspacheco.com.br/shampoo-feminino-head-shoulders-anticaspa-anticoceira-400ml/p", "26.99")</f>
        <v>26.99</v>
      </c>
      <c r="G33" s="2" t="str">
        <f>HYPERLINK("https://www.drogaraia.com.br/head-shampoo-anti-coceira-400-ml.html", "29.90")</f>
        <v>29.90</v>
      </c>
      <c r="H33" s="2">
        <v>26.37</v>
      </c>
    </row>
    <row r="34" spans="1:8" x14ac:dyDescent="0.25">
      <c r="A34" s="2">
        <v>33</v>
      </c>
      <c r="B34" s="2" t="s">
        <v>41</v>
      </c>
      <c r="C34" s="2" t="str">
        <f>HYPERLINK("https://www.amazon.com.br/dp/B07S45ZJ47", "47.00")</f>
        <v>47.00</v>
      </c>
      <c r="D34" s="2" t="str">
        <f>HYPERLINK("https://www.epocacosmeticos.com.br/locao-hidratante-ciclo-cosmeticos-a-la-luna/p", "33.00")</f>
        <v>33.00</v>
      </c>
      <c r="E34" s="2" t="str">
        <f>HYPERLINK("https://www.mercadolivre.com.br/loco-hidratante-la-luna-240-ml-ciclo/p/MLB26243828", "27.15")</f>
        <v>27.15</v>
      </c>
      <c r="F34" s="2" t="str">
        <f>HYPERLINK("https://www.drogariaspacheco.com.br/ciclo-cosmeticos-la-luna---locao-hidratante-corporal-240ml-935176487/p", "38.00")</f>
        <v>38.00</v>
      </c>
      <c r="G34" s="2" t="str">
        <f>HYPERLINK("https://www.drogaraia.com.br/locao-hidratante-la-luna-240-ml-ciclo-839251.html", "43.95")</f>
        <v>43.95</v>
      </c>
      <c r="H34" s="2">
        <v>37.820000000000007</v>
      </c>
    </row>
    <row r="35" spans="1:8" x14ac:dyDescent="0.25">
      <c r="A35" s="2">
        <v>34</v>
      </c>
      <c r="B35" s="2" t="s">
        <v>42</v>
      </c>
      <c r="C35" s="2" t="str">
        <f>HYPERLINK("https://www.amazon.com.br/dp/B0BMQLJNRH", "47.90")</f>
        <v>47.90</v>
      </c>
      <c r="D35" s="2" t="str">
        <f>HYPERLINK("https://www.epocacosmeticos.com.br/varicell-creme-materna-200g---creme-para-gestantes-com-pernas-cansadas-84930/p", "41.69")</f>
        <v>41.69</v>
      </c>
      <c r="E35" s="2" t="str">
        <f>HYPERLINK("https://www.mercadolivre.com.br/varicell-materna-creme-para-pernas-e-pes-200g/p/MLB20994511", "39.90")</f>
        <v>39.90</v>
      </c>
      <c r="F35" s="2" t="str">
        <f>HYPERLINK("https://www.drogariaspacheco.com.br/creme-para-pernas-e-pes-varicell-materna-gestantes-200g/p", "31.34")</f>
        <v>31.34</v>
      </c>
      <c r="G35" s="2" t="str">
        <f>HYPERLINK("https://www.drogaraia.com.br/varicell-materna-creme-para-pernas-e-pes-200g.html", "44.03")</f>
        <v>44.03</v>
      </c>
      <c r="H35" s="2">
        <v>40.972000000000001</v>
      </c>
    </row>
    <row r="36" spans="1:8" x14ac:dyDescent="0.25">
      <c r="A36" s="2">
        <v>35</v>
      </c>
      <c r="B36" s="2" t="s">
        <v>43</v>
      </c>
      <c r="C36" s="2" t="str">
        <f>HYPERLINK("https://www.amazon.com.br/dp/B0C2ZB56BT", "19.11")</f>
        <v>19.11</v>
      </c>
      <c r="D36" s="2" t="s">
        <v>10</v>
      </c>
      <c r="E36" s="2" t="str">
        <f>HYPERLINK("https://www.mercadolivre.com.br/creme-hidratante-desodorante-antiacinzentamento-areas-secas/p/MLB37444623", "18.01")</f>
        <v>18.01</v>
      </c>
      <c r="F36" s="2" t="str">
        <f>HYPERLINK("https://www.drogariaspacheco.com.br/desodorante-hidratante-corporal-reparacao-imediata-vult-cor-/p", "18.79")</f>
        <v>18.79</v>
      </c>
      <c r="G36" s="2" t="str">
        <f>HYPERLINK("https://www.drogaraia.com.br/vult-corpo-hidratante-desodorante-corporal-hidratacao-intensiva-150ml.html", "18.79")</f>
        <v>18.79</v>
      </c>
      <c r="H36" s="2">
        <v>18.675000000000001</v>
      </c>
    </row>
    <row r="37" spans="1:8" x14ac:dyDescent="0.25">
      <c r="A37" s="2">
        <v>36</v>
      </c>
      <c r="B37" s="2" t="s">
        <v>44</v>
      </c>
      <c r="C37" s="2" t="str">
        <f>HYPERLINK("https://www.amazon.com.br/dp/B0789TCPYG", "32.79")</f>
        <v>32.79</v>
      </c>
      <c r="D37" s="2" t="str">
        <f>HYPERLINK("https://www.epocacosmeticos.com.br/creme-amend-expertise-nutritivo-marula-fabulous-180g-77715/p", "43.99")</f>
        <v>43.99</v>
      </c>
      <c r="E37" s="2" t="str">
        <f>HYPERLINK("https://www.mercadolivre.com.br/creme-de-pentear-disciplinante-amend-marula180g/p/MLB19793646", "35.00")</f>
        <v>35.00</v>
      </c>
      <c r="F37" s="2" t="str">
        <f>HYPERLINK("https://www.drogariaspacheco.com.br/condicionador-amend-marula-fabulous-nuttirion-250ml/p", "38.99")</f>
        <v>38.99</v>
      </c>
      <c r="G37" s="2" t="str">
        <f>HYPERLINK("https://www.drogaraia.com.br/creme-disciplinante-amend-expertise-marula-fabulous-nutrition-180g-1237866.html", "35.92")</f>
        <v>35.92</v>
      </c>
      <c r="H37" s="2">
        <v>37.338000000000001</v>
      </c>
    </row>
    <row r="38" spans="1:8" x14ac:dyDescent="0.25">
      <c r="A38" s="2">
        <v>37</v>
      </c>
      <c r="B38" s="2" t="s">
        <v>45</v>
      </c>
      <c r="C38" s="2" t="str">
        <f>HYPERLINK("https://www.amazon.com.br/dp/B0C2F53DZB", "56.61")</f>
        <v>56.61</v>
      </c>
      <c r="D38" s="2" t="str">
        <f>HYPERLINK("https://www.epocacosmeticos.com.br/eucerin-gel-creme-facial-ph5-200ml-96029/p", "89.90")</f>
        <v>89.90</v>
      </c>
      <c r="E38" s="2" t="str">
        <f>HYPERLINK("https://www.mercadolivre.com.br/gel-creme-corporal-ph5-200-ml-eucerin/p/MLB25646727", "73.40")</f>
        <v>73.40</v>
      </c>
      <c r="F38" s="2" t="str">
        <f>HYPERLINK("https://www.drogariaspacheco.com.br/gel-de-limpeza-eucerin-ph5-syndet-250ml/p", "63.99")</f>
        <v>63.99</v>
      </c>
      <c r="G38" s="2" t="str">
        <f>HYPERLINK("https://www.drogaraia.com.br/eucerin-ph5-gel-creme-200ml.html", "45.49")</f>
        <v>45.49</v>
      </c>
      <c r="H38" s="2">
        <v>65.878</v>
      </c>
    </row>
    <row r="39" spans="1:8" x14ac:dyDescent="0.25">
      <c r="A39" s="2">
        <v>38</v>
      </c>
      <c r="B39" s="2" t="s">
        <v>46</v>
      </c>
      <c r="C39" s="2" t="str">
        <f>HYPERLINK("https://www.amazon.com.br/dp/B00D3HZR2S", "68.38")</f>
        <v>68.38</v>
      </c>
      <c r="D39" s="2" t="str">
        <f>HYPERLINK("https://www.epocacosmeticos.com.br/creme-hidratante-para-os-pes-isdin-ureadin-podos-8025-g-8025-g-70537/p", "67.90")</f>
        <v>67.90</v>
      </c>
      <c r="E39" s="2" t="s">
        <v>10</v>
      </c>
      <c r="F39" s="2" t="str">
        <f>HYPERLINK("https://www.drogariaspacheco.com.br/gel-hidratante-para-os-pes-isdin-ureadin-podos-75ml/p", "71.98")</f>
        <v>71.98</v>
      </c>
      <c r="G39" s="2" t="str">
        <f>HYPERLINK("https://www.drogaraia.com.br/ureadin-podos-gel-oil-sem-perfume-75ml.html", "71.98")</f>
        <v>71.98</v>
      </c>
      <c r="H39" s="2">
        <v>70.06</v>
      </c>
    </row>
    <row r="40" spans="1:8" x14ac:dyDescent="0.25">
      <c r="A40" s="2">
        <v>39</v>
      </c>
      <c r="B40" s="2" t="s">
        <v>47</v>
      </c>
      <c r="C40" s="2" t="str">
        <f>HYPERLINK("https://www.amazon.com.br/dp/B09V542XVS", "168.99")</f>
        <v>168.99</v>
      </c>
      <c r="D40" s="2" t="str">
        <f>HYPERLINK("https://www.epocacosmeticos.com.br/hidratante-corporal-likipar-baume-light-ap-m-la-roche-posay/p", "217.37")</f>
        <v>217.37</v>
      </c>
      <c r="E40" s="2" t="str">
        <f>HYPERLINK("https://www.mercadolivre.com.br/hidratante-intensivo-absorco-rapida-anti-coceira-lipikar-baume-ap-m-light-400ml-la-roche-posay/p/MLB39089951", "168.99")</f>
        <v>168.99</v>
      </c>
      <c r="F40" s="2" t="str">
        <f>HYPERLINK("https://www.drogariaspacheco.com.br/creme-hidratante-la-roche-posay-lipikar-baume-apm-400ml/p", "229.99")</f>
        <v>229.99</v>
      </c>
      <c r="G40" s="2" t="str">
        <f>HYPERLINK("https://www.drogaraia.com.br/la-roche-posay-lipikar-baume-ap-m-400ml.html", "178.99")</f>
        <v>178.99</v>
      </c>
      <c r="H40" s="2">
        <v>192.86600000000001</v>
      </c>
    </row>
    <row r="41" spans="1:8" x14ac:dyDescent="0.25">
      <c r="A41" s="2">
        <v>40</v>
      </c>
      <c r="B41" s="2" t="s">
        <v>48</v>
      </c>
      <c r="C41" s="2" t="str">
        <f>HYPERLINK("https://www.amazon.com.br/dp/B0D6SGVZSV", "78.00")</f>
        <v>78.00</v>
      </c>
      <c r="D41" s="2" t="str">
        <f>HYPERLINK("https://www.epocacosmeticos.com.br/creme-hidratante-intensivo-corporal-nutriol-400-g-400-g-76975/p", "91.90")</f>
        <v>91.90</v>
      </c>
      <c r="E41" s="2" t="str">
        <f>HYPERLINK("https://www.mercadolivre.com.br/creme-nutritivo-dermatologico-peles-extra-secas-darrow/p/MLB38422402", "74.99")</f>
        <v>74.99</v>
      </c>
      <c r="F41" s="2" t="str">
        <f>HYPERLINK("https://www.drogariaspacheco.com.br/creme-corporal-nutritivo-darrow-nutriol-intensivo-400g/p", "93.99")</f>
        <v>93.99</v>
      </c>
      <c r="G41" s="2" t="str">
        <f>HYPERLINK("https://www.drogaraia.com.br/nutriol-intensivo-creme-nutritivo-pele-extra-seca-400g-1002590.html", "99.99")</f>
        <v>99.99</v>
      </c>
      <c r="H41" s="2">
        <v>87.774000000000001</v>
      </c>
    </row>
    <row r="42" spans="1:8" x14ac:dyDescent="0.25">
      <c r="A42" s="2">
        <v>41</v>
      </c>
      <c r="B42" s="2" t="s">
        <v>49</v>
      </c>
      <c r="C42" s="2" t="str">
        <f>HYPERLINK("https://www.amazon.com.br/dp/B07T4L651X", "169.90")</f>
        <v>169.90</v>
      </c>
      <c r="D42" s="2" t="str">
        <f>HYPERLINK("https://www.epocacosmeticos.com.br/amber-romance-body-lotion---hidratante-corporal-perfumado-236ml-92222/p", "209.90")</f>
        <v>209.90</v>
      </c>
      <c r="E42" s="2" t="str">
        <f>HYPERLINK("https://www.mercadolivre.com.br/victoria-secret-creme-hidratante-amber-romance-creme-236ml/p/MLB20994271", "149.97")</f>
        <v>149.97</v>
      </c>
      <c r="F42" s="2" t="str">
        <f>HYPERLINK("https://www.drogariaspacheco.com.br/victoria-s-secret-amber-romance---body-lotion-236ml-935340069/p", "175.00")</f>
        <v>175.00</v>
      </c>
      <c r="G42" s="2" t="str">
        <f>HYPERLINK("https://www.drogaraia.com.br/victoria-s-secret-amber-romance-body-lotion-236ml-1128965.html", "167.00")</f>
        <v>167.00</v>
      </c>
      <c r="H42" s="2">
        <v>174.35400000000001</v>
      </c>
    </row>
    <row r="43" spans="1:8" x14ac:dyDescent="0.25">
      <c r="A43" s="2">
        <v>42</v>
      </c>
      <c r="B43" s="2" t="s">
        <v>50</v>
      </c>
      <c r="C43" s="2" t="str">
        <f>HYPERLINK("https://www.amazon.com.br/dp/B0CCC3XN27", "37.04")</f>
        <v>37.04</v>
      </c>
      <c r="D43" s="2" t="str">
        <f>HYPERLINK("https://www.epocacosmeticos.com.br/locao-hidrante-principia-lh-01/p", "39.00")</f>
        <v>39.00</v>
      </c>
      <c r="E43" s="2" t="str">
        <f>HYPERLINK("https://www.mercadolivre.com.br/loco-hidratante-principia-c-10-ureia-lh-01-200ml/p/MLB24764615", "39.00")</f>
        <v>39.00</v>
      </c>
      <c r="F43" s="2" t="str">
        <f>HYPERLINK("https://www.drogariaspacheco.com.br/locao-hidratante-corporal-principia-lh-01-200ml/p", "39.00")</f>
        <v>39.00</v>
      </c>
      <c r="G43" s="2" t="str">
        <f>HYPERLINK("https://www.drogaraia.com.br/principia-locao-hidratante-10-ureia-5-glicerina-5-oleo-de-semente-de-girassol-lh-01-200ml-924796.html", "39.00")</f>
        <v>39.00</v>
      </c>
      <c r="H43" s="2">
        <v>38.607999999999997</v>
      </c>
    </row>
    <row r="44" spans="1:8" x14ac:dyDescent="0.25">
      <c r="A44" s="2">
        <v>43</v>
      </c>
      <c r="B44" s="2" t="s">
        <v>51</v>
      </c>
      <c r="C44" s="2" t="str">
        <f>HYPERLINK("https://www.amazon.com.br/dp/B07MJD5B96", "47.24")</f>
        <v>47.24</v>
      </c>
      <c r="D44" s="2" t="str">
        <f>HYPERLINK("https://www.epocacosmeticos.com.br/cicatricure-gel-para-cicatrizes-e-estrias-30g-69472/p", "27.45")</f>
        <v>27.45</v>
      </c>
      <c r="E44" s="2" t="s">
        <v>10</v>
      </c>
      <c r="F44" s="2" t="str">
        <f>HYPERLINK("https://www.drogariaspacheco.com.br/gel-cicatricure-para-cicatrizes-e-estrias-60g/p", "59.99")</f>
        <v>59.99</v>
      </c>
      <c r="G44" s="2" t="str">
        <f>HYPERLINK("https://www.drogaraia.com.br/cicatricure-gel-cicatrizante-60g-com-50-de-desconto.html", "59.99")</f>
        <v>59.99</v>
      </c>
      <c r="H44" s="2">
        <v>48.667499999999997</v>
      </c>
    </row>
    <row r="45" spans="1:8" x14ac:dyDescent="0.25">
      <c r="A45" s="2">
        <v>44</v>
      </c>
      <c r="B45" s="2" t="s">
        <v>52</v>
      </c>
      <c r="C45" s="2" t="str">
        <f>HYPERLINK("https://www.amazon.com.br/dp/B07Q6FG1T6", "158.76")</f>
        <v>158.76</v>
      </c>
      <c r="D45" s="2" t="str">
        <f>HYPERLINK("https://www.epocacosmeticos.com.br/oleo-de-limpeza-la-roche-posay-lipikar-cleasing-oil-ap---400-ml-400-ml-70165/p", "156.90")</f>
        <v>156.90</v>
      </c>
      <c r="E45" s="2" t="str">
        <f>HYPERLINK("https://www.mercadolivre.com.br/oleo-de-limpeza-hidratante-cleansing-oil-lipikar-ap-400ml-la-roche-posay/p/MLB25735475", "140.90")</f>
        <v>140.90</v>
      </c>
      <c r="F45" s="2" t="s">
        <v>10</v>
      </c>
      <c r="G45" s="2" t="str">
        <f>HYPERLINK("https://www.drogaraia.com.br/la-roche-posay-lipikar-cleansing-oil-ap-400ml.html", "116.99")</f>
        <v>116.99</v>
      </c>
      <c r="H45" s="2">
        <v>143.38749999999999</v>
      </c>
    </row>
    <row r="46" spans="1:8" x14ac:dyDescent="0.25">
      <c r="A46" s="2">
        <v>45</v>
      </c>
      <c r="B46" s="2" t="s">
        <v>53</v>
      </c>
      <c r="C46" s="2" t="str">
        <f>HYPERLINK("https://www.amazon.com.br/dp/B079VQJNZX", "37.19")</f>
        <v>37.19</v>
      </c>
      <c r="D46" s="2" t="str">
        <f>HYPERLINK("https://www.epocacosmeticos.com.br/sabonete-dermatologico-facial-vichy-normaderm/p", "59.28")</f>
        <v>59.28</v>
      </c>
      <c r="E46" s="2" t="s">
        <v>10</v>
      </c>
      <c r="F46" s="2" t="str">
        <f>HYPERLINK("https://www.drogariaspacheco.com.br/vichy-normaderm-sabonete-70g-loreal-brasil/p", "64.99")</f>
        <v>64.99</v>
      </c>
      <c r="G46" s="2" t="str">
        <f>HYPERLINK("https://www.drogaraia.com.br/vichy-sabonete-normaderm-facial-limpeza-profunda-70g.html", "47.79")</f>
        <v>47.79</v>
      </c>
      <c r="H46" s="2">
        <v>52.312499999999993</v>
      </c>
    </row>
    <row r="47" spans="1:8" x14ac:dyDescent="0.25">
      <c r="A47" s="2">
        <v>46</v>
      </c>
      <c r="B47" s="2" t="s">
        <v>54</v>
      </c>
      <c r="C47" s="2" t="str">
        <f>HYPERLINK("https://www.amazon.com.br/dp/B0BM55YQLM", "20.90")</f>
        <v>20.90</v>
      </c>
      <c r="D47" s="2" t="str">
        <f>HYPERLINK("https://www.epocacosmeticos.com.br/limpador-enzimatico-em-po-sallve/p", "79.90")</f>
        <v>79.90</v>
      </c>
      <c r="E47" s="2" t="str">
        <f>HYPERLINK("https://www.mercadolivre.com.br/limpador-enzimatico-em-po-sallve-30g-papaina-argila-branca/p/MLB26645940", "74.90")</f>
        <v>74.90</v>
      </c>
      <c r="F47" s="2" t="str">
        <f>HYPERLINK("https://www.drogariaspacheco.com.br/limpador-facial-sallve-po-enzimatico-sem-fragrancia/p", "74.98")</f>
        <v>74.98</v>
      </c>
      <c r="G47" s="2" t="str">
        <f>HYPERLINK("https://www.drogaraia.com.br/sallve-limpador-enzimatico-em-po-30g.html", "74.98")</f>
        <v>74.98</v>
      </c>
      <c r="H47" s="2">
        <v>65.132000000000005</v>
      </c>
    </row>
    <row r="48" spans="1:8" x14ac:dyDescent="0.25">
      <c r="A48" s="2">
        <v>47</v>
      </c>
      <c r="B48" s="2" t="s">
        <v>55</v>
      </c>
      <c r="C48" s="2" t="str">
        <f>HYPERLINK("https://www.amazon.com.br/dp/B09323P3RV", "81.90")</f>
        <v>81.90</v>
      </c>
      <c r="D48" s="2" t="str">
        <f>HYPERLINK("https://www.epocacosmeticos.com.br/gel-de-limpeza-facial-avene-cleanance-intense/p", "52.99")</f>
        <v>52.99</v>
      </c>
      <c r="E48" s="2" t="str">
        <f>HYPERLINK("https://www.mercadolivre.com.br/gel-de-limpeza-profunda-avene-cleanance-intense-300g/p/MLB21003418", "73.40")</f>
        <v>73.40</v>
      </c>
      <c r="F48" s="2" t="str">
        <f>HYPERLINK("https://www.drogariaspacheco.com.br/gel-de-limpeza-profunda-avene-cleanance-intense-300g/p", "79.99")</f>
        <v>79.99</v>
      </c>
      <c r="G48" s="2" t="str">
        <f>HYPERLINK("https://www.drogaraia.com.br/avene-cleanance-intense-gel-de-limpeza-300g-20-de-desconto-1067670.html", "79.99")</f>
        <v>79.99</v>
      </c>
      <c r="H48" s="2">
        <v>73.654000000000011</v>
      </c>
    </row>
    <row r="49" spans="1:8" x14ac:dyDescent="0.25">
      <c r="A49" s="2">
        <v>48</v>
      </c>
      <c r="B49" s="2" t="s">
        <v>56</v>
      </c>
      <c r="C49" s="2" t="str">
        <f>HYPERLINK("https://www.amazon.com.br/dp/B01EXDOQZY", "170.00")</f>
        <v>170.00</v>
      </c>
      <c r="D49" s="2" t="str">
        <f>HYPERLINK("https://www.epocacosmeticos.com.br/cotton-candy-esfoliante-tree-hut-unissex-510-g-105274/p", "187.00")</f>
        <v>187.00</v>
      </c>
      <c r="E49" s="2" t="str">
        <f>HYPERLINK("https://www.mercadolivre.com.br/tree-hut-esfoliante-corporal-moroccan-rose-510g/p/MLB24170728", "127.92")</f>
        <v>127.92</v>
      </c>
      <c r="F49" s="2" t="str">
        <f>HYPERLINK("https://www.drogariaspacheco.com.br/tree-hut-shea-sugar-scrub-moroccan-rose---esfoliante-510g-935303090/p", "185.00")</f>
        <v>185.00</v>
      </c>
      <c r="G49" s="2" t="str">
        <f>HYPERLINK("https://www.drogaraia.com.br/tree-hut-shea-sugar-scrub-moroccan-rose-esfoliante-510g-898713.html", "178.00")</f>
        <v>178.00</v>
      </c>
      <c r="H49" s="2">
        <v>169.584</v>
      </c>
    </row>
    <row r="50" spans="1:8" x14ac:dyDescent="0.25">
      <c r="A50" s="2">
        <v>49</v>
      </c>
      <c r="B50" s="2" t="s">
        <v>57</v>
      </c>
      <c r="C50" s="2" t="str">
        <f>HYPERLINK("https://www.amazon.com.br/dp/B0C4M1R47G", "114.89")</f>
        <v>114.89</v>
      </c>
      <c r="D50" s="2" t="str">
        <f>HYPERLINK("https://www.epocacosmeticos.com.br/esfoliante-corporal-lola-cosmetics-sol-carioca-500-g-500-g-70598/p", "114.90")</f>
        <v>114.90</v>
      </c>
      <c r="E50" s="2" t="str">
        <f>HYPERLINK("https://www.mercadolivre.com.br/esfoliante-corporal-sol-carioca-500g-lola-cosmetics/p/MLB28046639", "121.50")</f>
        <v>121.50</v>
      </c>
      <c r="F50" s="2" t="str">
        <f>HYPERLINK("https://www.drogariaspacheco.com.br/esfoliante-corporal-lola-cosmetics-sol-carioca-500-g-935313762/p", "99.90")</f>
        <v>99.90</v>
      </c>
      <c r="G50" s="2" t="str">
        <f>HYPERLINK("https://www.drogaraia.com.br/esfoliante-lola-sol-carioca-500g-1014225.html", "157.99")</f>
        <v>157.99</v>
      </c>
      <c r="H50" s="2">
        <v>121.836</v>
      </c>
    </row>
    <row r="51" spans="1:8" x14ac:dyDescent="0.25">
      <c r="A51" s="2">
        <v>50</v>
      </c>
      <c r="B51" s="2" t="s">
        <v>58</v>
      </c>
      <c r="C51" s="2" t="s">
        <v>10</v>
      </c>
      <c r="D51" s="2" t="s">
        <v>10</v>
      </c>
      <c r="E51" s="2" t="s">
        <v>10</v>
      </c>
      <c r="F51" s="2" t="s">
        <v>10</v>
      </c>
      <c r="G51" s="2" t="s">
        <v>10</v>
      </c>
      <c r="H5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Terencio</cp:lastModifiedBy>
  <dcterms:created xsi:type="dcterms:W3CDTF">2025-06-05T13:11:51Z</dcterms:created>
  <dcterms:modified xsi:type="dcterms:W3CDTF">2025-06-05T16:47:31Z</dcterms:modified>
</cp:coreProperties>
</file>