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5.xml" ContentType="application/vnd.openxmlformats-officedocument.drawing+xml"/>
  <Override PartName="/xl/ctrlProps/ctrlProp3.xml" ContentType="application/vnd.ms-excel.controlproperties+xml"/>
  <Override PartName="/xl/ctrlProps/ctrlProp4.xml" ContentType="application/vnd.ms-excel.controlproperties+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6.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drawings/drawing7.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drawings/drawing8.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EstaPasta_de_trabalho" defaultThemeVersion="124226"/>
  <mc:AlternateContent xmlns:mc="http://schemas.openxmlformats.org/markup-compatibility/2006">
    <mc:Choice Requires="x15">
      <x15ac:absPath xmlns:x15ac="http://schemas.microsoft.com/office/spreadsheetml/2010/11/ac" url="c:\trabalho\python\prf\prf\"/>
    </mc:Choice>
  </mc:AlternateContent>
  <bookViews>
    <workbookView xWindow="0" yWindow="165" windowWidth="9105" windowHeight="825" activeTab="4"/>
  </bookViews>
  <sheets>
    <sheet name="FD" sheetId="15" r:id="rId1"/>
    <sheet name="DADOS TESTE SEC1" sheetId="16" state="hidden" r:id="rId2"/>
    <sheet name="DADOS TESTE SEC2" sheetId="17" state="hidden" r:id="rId3"/>
    <sheet name="RESULTADOS" sheetId="20" state="hidden" r:id="rId4"/>
    <sheet name="CONVERSOR CURV" sheetId="21" r:id="rId5"/>
    <sheet name="CONVERSOR CURV (2)" sheetId="27" r:id="rId6"/>
    <sheet name="CONVERSOR CURV_" sheetId="25" state="hidden" r:id="rId7"/>
    <sheet name="CONVERSOR CURV_ (2)" sheetId="28" state="hidden" r:id="rId8"/>
    <sheet name="LISTAS" sheetId="22" state="hidden" r:id="rId9"/>
    <sheet name="composição" sheetId="30" r:id="rId10"/>
  </sheets>
  <definedNames>
    <definedName name="GASES">LISTAS!$G$2:$G$195</definedName>
    <definedName name="INTERPOLA">LISTAS!$O$2:$O$3</definedName>
    <definedName name="INTERPOLAC">RESULTADOS!$U$78,RESULTADOS!$AP$78,RESULTADOS!$BK$78,RESULTADOS!$CF$78,RESULTADOS!$CF$18,RESULTADOS!$BK$18,RESULTADOS!$AP$18,RESULTADOS!$U$18</definedName>
    <definedName name="OILTIN">'DADOS TESTE SEC1'!$G$29</definedName>
    <definedName name="Print_Area" localSheetId="0">FD!$A$1:$AM$58</definedName>
    <definedName name="QDE">'DADOS TESTE SEC1'!$G$26</definedName>
    <definedName name="QNDE">'DADOS TESTE SEC1'!$G$27</definedName>
    <definedName name="QTHRUST">'DADOS TESTE SEC1'!$G$28</definedName>
    <definedName name="RCONST">8314.4621</definedName>
    <definedName name="SIMNAO" localSheetId="8">LISTAS!$A$2:$A$3</definedName>
    <definedName name="TOUT_DE">'DADOS TESTE SEC1'!$G$30</definedName>
    <definedName name="TOUT_NDE">'DADOS TESTE SEC1'!$G$31</definedName>
    <definedName name="UNIDPRES" localSheetId="8">LISTAS!$E$2:$E$4</definedName>
    <definedName name="UNIDTEMP" localSheetId="8">LISTAS!$D$2:$D$5</definedName>
    <definedName name="UNIDVAZAOMAS" localSheetId="8">LISTAS!$C$2:$C$3</definedName>
    <definedName name="VAZAMENTO" localSheetId="8">LISTAS!$I$2:$I$3</definedName>
    <definedName name="VELOC">LISTAS!$N$2:$N$3</definedName>
    <definedName name="VISUALIZ">RESULTADOS!$U$20,RESULTADOS!$AP$20,RESULTADOS!$BK$20,RESULTADOS!$CF$20,RESULTADOS!$CF$80,RESULTADOS!$BK$80,RESULTADOS!$AP$80,RESULTADOS!$U$80</definedName>
    <definedName name="VISUALIZA">LISTAS!$Q$2:$Q$4</definedName>
  </definedNames>
  <calcPr calcId="162913"/>
</workbook>
</file>

<file path=xl/calcChain.xml><?xml version="1.0" encoding="utf-8"?>
<calcChain xmlns="http://schemas.openxmlformats.org/spreadsheetml/2006/main">
  <c r="E436" i="21" l="1"/>
  <c r="L177" i="21" l="1"/>
  <c r="K177" i="21"/>
  <c r="L176" i="21"/>
  <c r="K176" i="21"/>
  <c r="L175" i="21"/>
  <c r="K175" i="21"/>
  <c r="L174" i="21"/>
  <c r="K174" i="21"/>
  <c r="O36" i="21"/>
  <c r="T297" i="21" l="1"/>
  <c r="U297" i="21"/>
  <c r="U296" i="21"/>
  <c r="T296" i="21"/>
  <c r="F162" i="21"/>
  <c r="M163" i="21" l="1"/>
  <c r="M164" i="21"/>
  <c r="E185" i="21" l="1"/>
  <c r="F297" i="27" l="1"/>
  <c r="E297" i="27"/>
  <c r="F298" i="27"/>
  <c r="E298" i="27"/>
  <c r="AS8" i="27"/>
  <c r="AI8" i="27"/>
  <c r="AI7" i="27"/>
  <c r="AI6" i="27"/>
  <c r="Y8" i="27"/>
  <c r="Y7" i="27"/>
  <c r="Y6" i="27"/>
  <c r="O8" i="27"/>
  <c r="O7" i="27"/>
  <c r="O6" i="27"/>
  <c r="E8" i="27"/>
  <c r="E7" i="27"/>
  <c r="E6" i="27"/>
  <c r="BB6" i="27"/>
  <c r="BA6" i="27"/>
  <c r="AZ6" i="27"/>
  <c r="AY6" i="27"/>
  <c r="AX6" i="27"/>
  <c r="AW6" i="27"/>
  <c r="AV6" i="27"/>
  <c r="AU6" i="27"/>
  <c r="AT6" i="27"/>
  <c r="AR6" i="27"/>
  <c r="AQ6" i="27"/>
  <c r="AP6" i="27"/>
  <c r="AO6" i="27"/>
  <c r="AN6" i="27"/>
  <c r="AM6" i="27"/>
  <c r="AL6" i="27"/>
  <c r="AK6" i="27"/>
  <c r="AJ6" i="27"/>
  <c r="AH6" i="27"/>
  <c r="AG6" i="27"/>
  <c r="AF6" i="27"/>
  <c r="AE6" i="27"/>
  <c r="AD6" i="27"/>
  <c r="AC6" i="27"/>
  <c r="AB6" i="27"/>
  <c r="AA6" i="27"/>
  <c r="Z6" i="27"/>
  <c r="X6" i="27"/>
  <c r="W6" i="27"/>
  <c r="V6" i="27"/>
  <c r="U6" i="27"/>
  <c r="T6" i="27"/>
  <c r="S6" i="27"/>
  <c r="R6" i="27"/>
  <c r="Q6" i="27"/>
  <c r="P6" i="27"/>
  <c r="N6" i="27"/>
  <c r="M6" i="27"/>
  <c r="L6" i="27"/>
  <c r="K6" i="27"/>
  <c r="J6" i="27"/>
  <c r="I6" i="27"/>
  <c r="H6" i="27"/>
  <c r="G6" i="27"/>
  <c r="F6" i="27"/>
  <c r="AS7" i="27"/>
  <c r="AS6" i="27"/>
  <c r="AS157" i="21"/>
  <c r="AI157" i="21"/>
  <c r="Y157" i="21"/>
  <c r="O157" i="21"/>
  <c r="E157" i="21"/>
  <c r="AS156" i="21"/>
  <c r="AI156" i="21"/>
  <c r="Y156" i="21"/>
  <c r="O156" i="21"/>
  <c r="E156" i="21"/>
  <c r="BB155" i="21"/>
  <c r="BA155"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AS8" i="21"/>
  <c r="AI8" i="21"/>
  <c r="Y8" i="21"/>
  <c r="O8" i="21"/>
  <c r="E8" i="21"/>
  <c r="AS7" i="21"/>
  <c r="AI7" i="21"/>
  <c r="Y7" i="21"/>
  <c r="O7" i="21"/>
  <c r="E7"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M162" i="27" l="1"/>
  <c r="M163" i="27"/>
  <c r="M164" i="27"/>
  <c r="M165" i="27"/>
  <c r="M166" i="27"/>
  <c r="M167" i="27"/>
  <c r="M168" i="27"/>
  <c r="M169" i="27"/>
  <c r="M170" i="27"/>
  <c r="M171" i="27"/>
  <c r="M172" i="27"/>
  <c r="M173" i="27"/>
  <c r="M174" i="27"/>
  <c r="M175" i="27"/>
  <c r="M176" i="27"/>
  <c r="M177" i="27"/>
  <c r="M178" i="27"/>
  <c r="M179" i="27"/>
  <c r="M180" i="27"/>
  <c r="E186" i="27"/>
  <c r="AW186" i="27" s="1"/>
  <c r="F186" i="27" l="1"/>
  <c r="G186" i="27"/>
  <c r="H186" i="27"/>
  <c r="I186" i="27"/>
  <c r="Y186" i="27"/>
  <c r="Z186" i="27"/>
  <c r="AA186" i="27"/>
  <c r="AB186" i="27"/>
  <c r="AC186" i="27"/>
  <c r="AI186" i="27"/>
  <c r="AJ186" i="27"/>
  <c r="AK186" i="27"/>
  <c r="AL186" i="27"/>
  <c r="AM186" i="27"/>
  <c r="AS186" i="27"/>
  <c r="AT186" i="27"/>
  <c r="AU186" i="27"/>
  <c r="AV186" i="27"/>
  <c r="AX180" i="27"/>
  <c r="AW180" i="27"/>
  <c r="AV180" i="27"/>
  <c r="AU180" i="27"/>
  <c r="AT180" i="27"/>
  <c r="AS180" i="27"/>
  <c r="AN180" i="27"/>
  <c r="AM180" i="27"/>
  <c r="AL180" i="27"/>
  <c r="AK180" i="27"/>
  <c r="AJ180" i="27"/>
  <c r="AI180" i="27"/>
  <c r="AD180" i="27"/>
  <c r="AC180" i="27"/>
  <c r="AB180" i="27"/>
  <c r="AA180" i="27"/>
  <c r="Z180" i="27"/>
  <c r="Y180" i="27"/>
  <c r="T180" i="27"/>
  <c r="S180" i="27"/>
  <c r="R180" i="27"/>
  <c r="Q180" i="27"/>
  <c r="P180" i="27"/>
  <c r="O180" i="27"/>
  <c r="J180" i="27"/>
  <c r="I180" i="27"/>
  <c r="H180" i="27"/>
  <c r="G180" i="27"/>
  <c r="F180" i="27"/>
  <c r="E180" i="27"/>
  <c r="AX179" i="27"/>
  <c r="AW179" i="27"/>
  <c r="AV179" i="27"/>
  <c r="AU179" i="27"/>
  <c r="AT179" i="27"/>
  <c r="AS179" i="27"/>
  <c r="AN179" i="27"/>
  <c r="AM179" i="27"/>
  <c r="AL179" i="27"/>
  <c r="AK179" i="27"/>
  <c r="AJ179" i="27"/>
  <c r="AI179" i="27"/>
  <c r="AD179" i="27"/>
  <c r="AC179" i="27"/>
  <c r="AB179" i="27"/>
  <c r="AA179" i="27"/>
  <c r="Z179" i="27"/>
  <c r="Y179" i="27"/>
  <c r="T179" i="27"/>
  <c r="S179" i="27"/>
  <c r="R179" i="27"/>
  <c r="Q179" i="27"/>
  <c r="P179" i="27"/>
  <c r="O179" i="27"/>
  <c r="J179" i="27"/>
  <c r="I179" i="27"/>
  <c r="H179" i="27"/>
  <c r="G179" i="27"/>
  <c r="F179" i="27"/>
  <c r="E179" i="27"/>
  <c r="AX178" i="27"/>
  <c r="AW178" i="27"/>
  <c r="AV178" i="27"/>
  <c r="AU178" i="27"/>
  <c r="AT178" i="27"/>
  <c r="AS178" i="27"/>
  <c r="AN178" i="27"/>
  <c r="AM178" i="27"/>
  <c r="AL178" i="27"/>
  <c r="AK178" i="27"/>
  <c r="AJ178" i="27"/>
  <c r="AI178" i="27"/>
  <c r="AD178" i="27"/>
  <c r="AC178" i="27"/>
  <c r="AB178" i="27"/>
  <c r="AA178" i="27"/>
  <c r="Z178" i="27"/>
  <c r="Y178" i="27"/>
  <c r="T178" i="27"/>
  <c r="S178" i="27"/>
  <c r="R178" i="27"/>
  <c r="Q178" i="27"/>
  <c r="P178" i="27"/>
  <c r="O178" i="27"/>
  <c r="J178" i="27"/>
  <c r="I178" i="27"/>
  <c r="H178" i="27"/>
  <c r="G178" i="27"/>
  <c r="F178" i="27"/>
  <c r="E178" i="27"/>
  <c r="AX177" i="27"/>
  <c r="AW177" i="27"/>
  <c r="AV177" i="27"/>
  <c r="AU177" i="27"/>
  <c r="AT177" i="27"/>
  <c r="AS177" i="27"/>
  <c r="AN177" i="27"/>
  <c r="AM177" i="27"/>
  <c r="AL177" i="27"/>
  <c r="AK177" i="27"/>
  <c r="AJ177" i="27"/>
  <c r="AI177" i="27"/>
  <c r="AD177" i="27"/>
  <c r="AC177" i="27"/>
  <c r="AB177" i="27"/>
  <c r="AA177" i="27"/>
  <c r="Z177" i="27"/>
  <c r="Y177" i="27"/>
  <c r="T177" i="27"/>
  <c r="S177" i="27"/>
  <c r="R177" i="27"/>
  <c r="Q177" i="27"/>
  <c r="P177" i="27"/>
  <c r="O177" i="27"/>
  <c r="J177" i="27"/>
  <c r="I177" i="27"/>
  <c r="H177" i="27"/>
  <c r="G177" i="27"/>
  <c r="F177" i="27"/>
  <c r="E177" i="27"/>
  <c r="AX176" i="27"/>
  <c r="AW176" i="27"/>
  <c r="AV176" i="27"/>
  <c r="AU176" i="27"/>
  <c r="AT176" i="27"/>
  <c r="AS176" i="27"/>
  <c r="AN176" i="27"/>
  <c r="AM176" i="27"/>
  <c r="AL176" i="27"/>
  <c r="AK176" i="27"/>
  <c r="AJ176" i="27"/>
  <c r="AI176" i="27"/>
  <c r="AD176" i="27"/>
  <c r="AC176" i="27"/>
  <c r="AB176" i="27"/>
  <c r="AA176" i="27"/>
  <c r="Z176" i="27"/>
  <c r="Y176" i="27"/>
  <c r="T176" i="27"/>
  <c r="S176" i="27"/>
  <c r="R176" i="27"/>
  <c r="Q176" i="27"/>
  <c r="P176" i="27"/>
  <c r="O176" i="27"/>
  <c r="AZ175" i="27"/>
  <c r="AY175" i="27"/>
  <c r="AX175" i="27"/>
  <c r="AW175" i="27"/>
  <c r="AV175" i="27"/>
  <c r="AU175" i="27"/>
  <c r="AT175" i="27"/>
  <c r="AS175" i="27"/>
  <c r="AP175" i="27"/>
  <c r="AO175" i="27"/>
  <c r="AN175" i="27"/>
  <c r="AM175" i="27"/>
  <c r="AL175" i="27"/>
  <c r="AK175" i="27"/>
  <c r="AJ175" i="27"/>
  <c r="AI175" i="27"/>
  <c r="AF175" i="27"/>
  <c r="AE175" i="27"/>
  <c r="AD175" i="27"/>
  <c r="AC175" i="27"/>
  <c r="AB175" i="27"/>
  <c r="AA175" i="27"/>
  <c r="Z175" i="27"/>
  <c r="Y175" i="27"/>
  <c r="V175" i="27"/>
  <c r="U175" i="27"/>
  <c r="T175" i="27"/>
  <c r="S175" i="27"/>
  <c r="R175" i="27"/>
  <c r="Q175" i="27"/>
  <c r="P175" i="27"/>
  <c r="O175" i="27"/>
  <c r="AZ174" i="27"/>
  <c r="AY174" i="27"/>
  <c r="AX174" i="27"/>
  <c r="AW174" i="27"/>
  <c r="AV174" i="27"/>
  <c r="AU174" i="27"/>
  <c r="AT174" i="27"/>
  <c r="AS174" i="27"/>
  <c r="AP174" i="27"/>
  <c r="AO174" i="27"/>
  <c r="AN174" i="27"/>
  <c r="AM174" i="27"/>
  <c r="AL174" i="27"/>
  <c r="AK174" i="27"/>
  <c r="AJ174" i="27"/>
  <c r="AI174" i="27"/>
  <c r="AF174" i="27"/>
  <c r="AE174" i="27"/>
  <c r="AD174" i="27"/>
  <c r="AC174" i="27"/>
  <c r="AB174" i="27"/>
  <c r="AA174" i="27"/>
  <c r="Z174" i="27"/>
  <c r="Y174" i="27"/>
  <c r="V174" i="27"/>
  <c r="U174" i="27"/>
  <c r="T174" i="27"/>
  <c r="S174" i="27"/>
  <c r="R174" i="27"/>
  <c r="Q174" i="27"/>
  <c r="P174" i="27"/>
  <c r="O174" i="27"/>
  <c r="AZ173" i="27"/>
  <c r="AY173" i="27"/>
  <c r="AX173" i="27"/>
  <c r="AW173" i="27"/>
  <c r="AV173" i="27"/>
  <c r="AU173" i="27"/>
  <c r="AT173" i="27"/>
  <c r="AS173" i="27"/>
  <c r="AP173" i="27"/>
  <c r="AO173" i="27"/>
  <c r="AN173" i="27"/>
  <c r="AM173" i="27"/>
  <c r="AL173" i="27"/>
  <c r="AK173" i="27"/>
  <c r="AJ173" i="27"/>
  <c r="AI173" i="27"/>
  <c r="AF173" i="27"/>
  <c r="AE173" i="27"/>
  <c r="AD173" i="27"/>
  <c r="AC173" i="27"/>
  <c r="AB173" i="27"/>
  <c r="AA173" i="27"/>
  <c r="Z173" i="27"/>
  <c r="Y173" i="27"/>
  <c r="V173" i="27"/>
  <c r="U173" i="27"/>
  <c r="T173" i="27"/>
  <c r="S173" i="27"/>
  <c r="R173" i="27"/>
  <c r="Q173" i="27"/>
  <c r="P173" i="27"/>
  <c r="O173" i="27"/>
  <c r="AZ172" i="27"/>
  <c r="AY172" i="27"/>
  <c r="AX172" i="27"/>
  <c r="AW172" i="27"/>
  <c r="AV172" i="27"/>
  <c r="AU172" i="27"/>
  <c r="AT172" i="27"/>
  <c r="AS172" i="27"/>
  <c r="AP172" i="27"/>
  <c r="AO172" i="27"/>
  <c r="AN172" i="27"/>
  <c r="AM172" i="27"/>
  <c r="AL172" i="27"/>
  <c r="AK172" i="27"/>
  <c r="AJ172" i="27"/>
  <c r="AI172" i="27"/>
  <c r="AF172" i="27"/>
  <c r="AE172" i="27"/>
  <c r="AD172" i="27"/>
  <c r="AC172" i="27"/>
  <c r="AB172" i="27"/>
  <c r="AA172" i="27"/>
  <c r="Z172" i="27"/>
  <c r="Y172" i="27"/>
  <c r="V172" i="27"/>
  <c r="U172" i="27"/>
  <c r="T172" i="27"/>
  <c r="S172" i="27"/>
  <c r="R172" i="27"/>
  <c r="Q172" i="27"/>
  <c r="P172" i="27"/>
  <c r="O172" i="27"/>
  <c r="AZ171" i="27"/>
  <c r="AY171" i="27"/>
  <c r="AX171" i="27"/>
  <c r="AW171" i="27"/>
  <c r="AV171" i="27"/>
  <c r="AU171" i="27"/>
  <c r="AT171" i="27"/>
  <c r="AS171" i="27"/>
  <c r="AP171" i="27"/>
  <c r="AO171" i="27"/>
  <c r="AN171" i="27"/>
  <c r="AM171" i="27"/>
  <c r="AL171" i="27"/>
  <c r="AK171" i="27"/>
  <c r="AJ171" i="27"/>
  <c r="AI171" i="27"/>
  <c r="AF171" i="27"/>
  <c r="AE171" i="27"/>
  <c r="AD171" i="27"/>
  <c r="AC171" i="27"/>
  <c r="AB171" i="27"/>
  <c r="AA171" i="27"/>
  <c r="Z171" i="27"/>
  <c r="Y171" i="27"/>
  <c r="V171" i="27"/>
  <c r="U171" i="27"/>
  <c r="T171" i="27"/>
  <c r="S171" i="27"/>
  <c r="R171" i="27"/>
  <c r="Q171" i="27"/>
  <c r="P171" i="27"/>
  <c r="O171" i="27"/>
  <c r="AZ170" i="27"/>
  <c r="AY170" i="27"/>
  <c r="AX170" i="27"/>
  <c r="AW170" i="27"/>
  <c r="AV170" i="27"/>
  <c r="AU170" i="27"/>
  <c r="AT170" i="27"/>
  <c r="AS170" i="27"/>
  <c r="AP170" i="27"/>
  <c r="AO170" i="27"/>
  <c r="AN170" i="27"/>
  <c r="AM170" i="27"/>
  <c r="AL170" i="27"/>
  <c r="AK170" i="27"/>
  <c r="AJ170" i="27"/>
  <c r="AI170" i="27"/>
  <c r="AF170" i="27"/>
  <c r="AE170" i="27"/>
  <c r="AD170" i="27"/>
  <c r="AC170" i="27"/>
  <c r="AB170" i="27"/>
  <c r="AA170" i="27"/>
  <c r="Z170" i="27"/>
  <c r="Y170" i="27"/>
  <c r="V170" i="27"/>
  <c r="U170" i="27"/>
  <c r="T170" i="27"/>
  <c r="S170" i="27"/>
  <c r="R170" i="27"/>
  <c r="Q170" i="27"/>
  <c r="P170" i="27"/>
  <c r="O170" i="27"/>
  <c r="AZ169" i="27"/>
  <c r="AY169" i="27"/>
  <c r="AX169" i="27"/>
  <c r="AW169" i="27"/>
  <c r="AV169" i="27"/>
  <c r="AU169" i="27"/>
  <c r="AT169" i="27"/>
  <c r="AS169" i="27"/>
  <c r="AP169" i="27"/>
  <c r="AO169" i="27"/>
  <c r="AN169" i="27"/>
  <c r="AM169" i="27"/>
  <c r="AL169" i="27"/>
  <c r="AK169" i="27"/>
  <c r="AJ169" i="27"/>
  <c r="AI169" i="27"/>
  <c r="AF169" i="27"/>
  <c r="AE169" i="27"/>
  <c r="AD169" i="27"/>
  <c r="AC169" i="27"/>
  <c r="AB169" i="27"/>
  <c r="AA169" i="27"/>
  <c r="Z169" i="27"/>
  <c r="Y169" i="27"/>
  <c r="V169" i="27"/>
  <c r="U169" i="27"/>
  <c r="T169" i="27"/>
  <c r="S169" i="27"/>
  <c r="R169" i="27"/>
  <c r="Q169" i="27"/>
  <c r="P169" i="27"/>
  <c r="O169" i="27"/>
  <c r="AZ168" i="27"/>
  <c r="AY168" i="27"/>
  <c r="AX168" i="27"/>
  <c r="AW168" i="27"/>
  <c r="AV168" i="27"/>
  <c r="AU168" i="27"/>
  <c r="AT168" i="27"/>
  <c r="AS168" i="27"/>
  <c r="AP168" i="27"/>
  <c r="AO168" i="27"/>
  <c r="AN168" i="27"/>
  <c r="AM168" i="27"/>
  <c r="AL168" i="27"/>
  <c r="AK168" i="27"/>
  <c r="AJ168" i="27"/>
  <c r="AI168" i="27"/>
  <c r="AF168" i="27"/>
  <c r="AE168" i="27"/>
  <c r="AD168" i="27"/>
  <c r="AC168" i="27"/>
  <c r="AB168" i="27"/>
  <c r="AA168" i="27"/>
  <c r="Z168" i="27"/>
  <c r="Y168" i="27"/>
  <c r="V168" i="27"/>
  <c r="U168" i="27"/>
  <c r="T168" i="27"/>
  <c r="S168" i="27"/>
  <c r="R168" i="27"/>
  <c r="Q168" i="27"/>
  <c r="P168" i="27"/>
  <c r="O168" i="27"/>
  <c r="AZ167" i="27"/>
  <c r="AY167" i="27"/>
  <c r="AX167" i="27"/>
  <c r="AW167" i="27"/>
  <c r="AV167" i="27"/>
  <c r="AU167" i="27"/>
  <c r="AT167" i="27"/>
  <c r="AS167" i="27"/>
  <c r="AP167" i="27"/>
  <c r="AO167" i="27"/>
  <c r="AN167" i="27"/>
  <c r="AM167" i="27"/>
  <c r="AL167" i="27"/>
  <c r="AK167" i="27"/>
  <c r="AJ167" i="27"/>
  <c r="AI167" i="27"/>
  <c r="AF167" i="27"/>
  <c r="AE167" i="27"/>
  <c r="AD167" i="27"/>
  <c r="AC167" i="27"/>
  <c r="AB167" i="27"/>
  <c r="AA167" i="27"/>
  <c r="Z167" i="27"/>
  <c r="Y167" i="27"/>
  <c r="V167" i="27"/>
  <c r="U167" i="27"/>
  <c r="T167" i="27"/>
  <c r="S167" i="27"/>
  <c r="R167" i="27"/>
  <c r="Q167" i="27"/>
  <c r="P167" i="27"/>
  <c r="O167" i="27"/>
  <c r="AZ166" i="27"/>
  <c r="AY166" i="27"/>
  <c r="AX166" i="27"/>
  <c r="AW166" i="27"/>
  <c r="AV166" i="27"/>
  <c r="AU166" i="27"/>
  <c r="AT166" i="27"/>
  <c r="AS166" i="27"/>
  <c r="AP166" i="27"/>
  <c r="AO166" i="27"/>
  <c r="AN166" i="27"/>
  <c r="AM166" i="27"/>
  <c r="AL166" i="27"/>
  <c r="AK166" i="27"/>
  <c r="AJ166" i="27"/>
  <c r="AI166" i="27"/>
  <c r="AF166" i="27"/>
  <c r="AE166" i="27"/>
  <c r="AD166" i="27"/>
  <c r="AC166" i="27"/>
  <c r="AB166" i="27"/>
  <c r="AA166" i="27"/>
  <c r="Z166" i="27"/>
  <c r="Y166" i="27"/>
  <c r="V166" i="27"/>
  <c r="U166" i="27"/>
  <c r="T166" i="27"/>
  <c r="S166" i="27"/>
  <c r="R166" i="27"/>
  <c r="Q166" i="27"/>
  <c r="P166" i="27"/>
  <c r="O166" i="27"/>
  <c r="AZ165" i="27"/>
  <c r="AY165" i="27"/>
  <c r="AX165" i="27"/>
  <c r="AW165" i="27"/>
  <c r="AV165" i="27"/>
  <c r="AU165" i="27"/>
  <c r="AT165" i="27"/>
  <c r="AS165" i="27"/>
  <c r="AP165" i="27"/>
  <c r="AO165" i="27"/>
  <c r="AN165" i="27"/>
  <c r="AM165" i="27"/>
  <c r="AL165" i="27"/>
  <c r="AK165" i="27"/>
  <c r="AJ165" i="27"/>
  <c r="AI165" i="27"/>
  <c r="AF165" i="27"/>
  <c r="AE165" i="27"/>
  <c r="AD165" i="27"/>
  <c r="AC165" i="27"/>
  <c r="AB165" i="27"/>
  <c r="AA165" i="27"/>
  <c r="Z165" i="27"/>
  <c r="Y165" i="27"/>
  <c r="V165" i="27"/>
  <c r="U165" i="27"/>
  <c r="T165" i="27"/>
  <c r="S165" i="27"/>
  <c r="R165" i="27"/>
  <c r="Q165" i="27"/>
  <c r="P165" i="27"/>
  <c r="O165" i="27"/>
  <c r="AZ164" i="27"/>
  <c r="AY164" i="27"/>
  <c r="AX164" i="27"/>
  <c r="AW164" i="27"/>
  <c r="AV164" i="27"/>
  <c r="AU164" i="27"/>
  <c r="AT164" i="27"/>
  <c r="AS164" i="27"/>
  <c r="AP164" i="27"/>
  <c r="AO164" i="27"/>
  <c r="AN164" i="27"/>
  <c r="AM164" i="27"/>
  <c r="AL164" i="27"/>
  <c r="AK164" i="27"/>
  <c r="AJ164" i="27"/>
  <c r="AI164" i="27"/>
  <c r="AF164" i="27"/>
  <c r="AE164" i="27"/>
  <c r="AD164" i="27"/>
  <c r="AC164" i="27"/>
  <c r="AB164" i="27"/>
  <c r="AA164" i="27"/>
  <c r="Z164" i="27"/>
  <c r="Y164" i="27"/>
  <c r="V164" i="27"/>
  <c r="U164" i="27"/>
  <c r="T164" i="27"/>
  <c r="S164" i="27"/>
  <c r="R164" i="27"/>
  <c r="Q164" i="27"/>
  <c r="P164" i="27"/>
  <c r="O164" i="27"/>
  <c r="AZ163" i="27"/>
  <c r="AY163" i="27"/>
  <c r="AX163" i="27"/>
  <c r="AW163" i="27"/>
  <c r="AV163" i="27"/>
  <c r="AU163" i="27"/>
  <c r="AT163" i="27"/>
  <c r="AS163" i="27"/>
  <c r="AP163" i="27"/>
  <c r="AO163" i="27"/>
  <c r="AN163" i="27"/>
  <c r="AM163" i="27"/>
  <c r="AL163" i="27"/>
  <c r="AK163" i="27"/>
  <c r="AJ163" i="27"/>
  <c r="AI163" i="27"/>
  <c r="AF163" i="27"/>
  <c r="AE163" i="27"/>
  <c r="AD163" i="27"/>
  <c r="AC163" i="27"/>
  <c r="AB163" i="27"/>
  <c r="AA163" i="27"/>
  <c r="Z163" i="27"/>
  <c r="Y163" i="27"/>
  <c r="V163" i="27"/>
  <c r="U163" i="27"/>
  <c r="T163" i="27"/>
  <c r="S163" i="27"/>
  <c r="R163" i="27"/>
  <c r="Q163" i="27"/>
  <c r="P163" i="27"/>
  <c r="O163" i="27"/>
  <c r="AZ162" i="27"/>
  <c r="AZ176" i="27" s="1"/>
  <c r="AY162" i="27"/>
  <c r="AX162" i="27"/>
  <c r="AW162" i="27"/>
  <c r="AV162" i="27"/>
  <c r="AU162" i="27"/>
  <c r="AT162" i="27"/>
  <c r="AS162" i="27"/>
  <c r="AP162" i="27"/>
  <c r="AP176" i="27" s="1"/>
  <c r="AO162" i="27"/>
  <c r="AN162" i="27"/>
  <c r="AM162" i="27"/>
  <c r="AL162" i="27"/>
  <c r="AK162" i="27"/>
  <c r="AJ162" i="27"/>
  <c r="AI162" i="27"/>
  <c r="AF162" i="27"/>
  <c r="AF176" i="27" s="1"/>
  <c r="AE162" i="27"/>
  <c r="AD162" i="27"/>
  <c r="AC162" i="27"/>
  <c r="AB162" i="27"/>
  <c r="AA162" i="27"/>
  <c r="Z162" i="27"/>
  <c r="Y162" i="27"/>
  <c r="V162" i="27"/>
  <c r="V176" i="27" s="1"/>
  <c r="U162" i="27"/>
  <c r="T162" i="27"/>
  <c r="S162" i="27"/>
  <c r="R162" i="27"/>
  <c r="Q162" i="27"/>
  <c r="P162" i="27"/>
  <c r="O162" i="27"/>
  <c r="E162" i="27"/>
  <c r="F162" i="27"/>
  <c r="G162" i="27"/>
  <c r="H162" i="27"/>
  <c r="I162" i="27"/>
  <c r="J162" i="27"/>
  <c r="K162" i="27"/>
  <c r="L162" i="27"/>
  <c r="E163" i="27"/>
  <c r="F163" i="27"/>
  <c r="G163" i="27"/>
  <c r="H163" i="27"/>
  <c r="I163" i="27"/>
  <c r="J163" i="27"/>
  <c r="K163" i="27"/>
  <c r="L163" i="27"/>
  <c r="E164" i="27"/>
  <c r="F164" i="27"/>
  <c r="G164" i="27"/>
  <c r="H164" i="27"/>
  <c r="I164" i="27"/>
  <c r="J164" i="27"/>
  <c r="K164" i="27"/>
  <c r="L164" i="27"/>
  <c r="E165" i="27"/>
  <c r="F165" i="27"/>
  <c r="G165" i="27"/>
  <c r="H165" i="27"/>
  <c r="I165" i="27"/>
  <c r="J165" i="27"/>
  <c r="K165" i="27"/>
  <c r="L165" i="27"/>
  <c r="E166" i="27"/>
  <c r="F166" i="27"/>
  <c r="G166" i="27"/>
  <c r="H166" i="27"/>
  <c r="I166" i="27"/>
  <c r="J166" i="27"/>
  <c r="K166" i="27"/>
  <c r="L166" i="27"/>
  <c r="E167" i="27"/>
  <c r="F167" i="27"/>
  <c r="G167" i="27"/>
  <c r="H167" i="27"/>
  <c r="I167" i="27"/>
  <c r="J167" i="27"/>
  <c r="K167" i="27"/>
  <c r="L167" i="27"/>
  <c r="E168" i="27"/>
  <c r="F168" i="27"/>
  <c r="G168" i="27"/>
  <c r="H168" i="27"/>
  <c r="I168" i="27"/>
  <c r="J168" i="27"/>
  <c r="K168" i="27"/>
  <c r="L168" i="27"/>
  <c r="E169" i="27"/>
  <c r="F169" i="27"/>
  <c r="G169" i="27"/>
  <c r="H169" i="27"/>
  <c r="I169" i="27"/>
  <c r="J169" i="27"/>
  <c r="K169" i="27"/>
  <c r="L169" i="27"/>
  <c r="E170" i="27"/>
  <c r="F170" i="27"/>
  <c r="G170" i="27"/>
  <c r="H170" i="27"/>
  <c r="I170" i="27"/>
  <c r="J170" i="27"/>
  <c r="K170" i="27"/>
  <c r="L170" i="27"/>
  <c r="E171" i="27"/>
  <c r="F171" i="27"/>
  <c r="G171" i="27"/>
  <c r="H171" i="27"/>
  <c r="I171" i="27"/>
  <c r="J171" i="27"/>
  <c r="K171" i="27"/>
  <c r="L171" i="27"/>
  <c r="E172" i="27"/>
  <c r="F172" i="27"/>
  <c r="G172" i="27"/>
  <c r="H172" i="27"/>
  <c r="I172" i="27"/>
  <c r="J172" i="27"/>
  <c r="K172" i="27"/>
  <c r="L172" i="27"/>
  <c r="E173" i="27"/>
  <c r="F173" i="27"/>
  <c r="G173" i="27"/>
  <c r="H173" i="27"/>
  <c r="I173" i="27"/>
  <c r="J173" i="27"/>
  <c r="K173" i="27"/>
  <c r="L173" i="27"/>
  <c r="E174" i="27"/>
  <c r="F174" i="27"/>
  <c r="G174" i="27"/>
  <c r="H174" i="27"/>
  <c r="I174" i="27"/>
  <c r="J174" i="27"/>
  <c r="K174" i="27"/>
  <c r="L174" i="27"/>
  <c r="E175" i="27"/>
  <c r="F175" i="27"/>
  <c r="G175" i="27"/>
  <c r="H175" i="27"/>
  <c r="I175" i="27"/>
  <c r="J175" i="27"/>
  <c r="K175" i="27"/>
  <c r="L175" i="27"/>
  <c r="E176" i="27"/>
  <c r="F176" i="27"/>
  <c r="G176" i="27"/>
  <c r="H176" i="27"/>
  <c r="I176" i="27"/>
  <c r="J176" i="27"/>
  <c r="E37" i="27"/>
  <c r="E36" i="27"/>
  <c r="L176" i="27" l="1"/>
  <c r="F297" i="21"/>
  <c r="E297" i="21"/>
  <c r="C584" i="21"/>
  <c r="D584" i="21"/>
  <c r="J584" i="21"/>
  <c r="K584" i="21"/>
  <c r="L584" i="21"/>
  <c r="M584" i="21"/>
  <c r="N584" i="21"/>
  <c r="T584" i="21"/>
  <c r="U584" i="21"/>
  <c r="V584" i="21"/>
  <c r="W584" i="21"/>
  <c r="X584" i="21"/>
  <c r="AD584" i="21"/>
  <c r="AE584" i="21"/>
  <c r="AF584" i="21"/>
  <c r="AG584" i="21"/>
  <c r="AH584" i="21"/>
  <c r="AN584" i="21"/>
  <c r="AO584" i="21"/>
  <c r="AP584" i="21"/>
  <c r="AQ584" i="21"/>
  <c r="AR584" i="21"/>
  <c r="C585" i="21"/>
  <c r="D585" i="21"/>
  <c r="J585" i="21"/>
  <c r="K585" i="21"/>
  <c r="L585" i="21"/>
  <c r="M585" i="21"/>
  <c r="N585" i="21"/>
  <c r="T585" i="21"/>
  <c r="U585" i="21"/>
  <c r="V585" i="21"/>
  <c r="W585" i="21"/>
  <c r="X585" i="21"/>
  <c r="AD585" i="21"/>
  <c r="AE585" i="21"/>
  <c r="AF585" i="21"/>
  <c r="AG585" i="21"/>
  <c r="AH585" i="21"/>
  <c r="AN585" i="21"/>
  <c r="AO585" i="21"/>
  <c r="AP585" i="21"/>
  <c r="AQ585" i="21"/>
  <c r="AR585" i="21"/>
  <c r="C586" i="21"/>
  <c r="D586" i="21"/>
  <c r="J586" i="21"/>
  <c r="K586" i="21"/>
  <c r="L586" i="21"/>
  <c r="M586" i="21"/>
  <c r="N586" i="21"/>
  <c r="T586" i="21"/>
  <c r="U586" i="21"/>
  <c r="V586" i="21"/>
  <c r="W586" i="21"/>
  <c r="X586" i="21"/>
  <c r="AD586" i="21"/>
  <c r="AE586" i="21"/>
  <c r="AF586" i="21"/>
  <c r="AG586" i="21"/>
  <c r="AH586" i="21"/>
  <c r="AN586" i="21"/>
  <c r="AO586" i="21"/>
  <c r="AP586" i="21"/>
  <c r="AQ586" i="21"/>
  <c r="AR586" i="21"/>
  <c r="AX586" i="21"/>
  <c r="AY586" i="21"/>
  <c r="AZ586" i="21"/>
  <c r="BA586" i="21"/>
  <c r="BB586" i="21"/>
  <c r="C587" i="21"/>
  <c r="D587" i="21"/>
  <c r="E587" i="21"/>
  <c r="E602" i="21" s="1"/>
  <c r="F587" i="21"/>
  <c r="G587" i="21"/>
  <c r="H587" i="21"/>
  <c r="I587" i="21"/>
  <c r="J587" i="21"/>
  <c r="K587" i="21"/>
  <c r="L587" i="21"/>
  <c r="M587" i="21"/>
  <c r="N587" i="21"/>
  <c r="T587" i="21"/>
  <c r="U587" i="21"/>
  <c r="V587" i="21"/>
  <c r="W587" i="21"/>
  <c r="X587" i="21"/>
  <c r="Y587" i="21"/>
  <c r="G602" i="21" s="1"/>
  <c r="Z587" i="21"/>
  <c r="AA587" i="21"/>
  <c r="AB587" i="21"/>
  <c r="AC587" i="21"/>
  <c r="AD587" i="21"/>
  <c r="AE587" i="21"/>
  <c r="AF587" i="21"/>
  <c r="AG587" i="21"/>
  <c r="AH587" i="21"/>
  <c r="AI587" i="21"/>
  <c r="AJ587" i="21"/>
  <c r="AK587" i="21"/>
  <c r="AL587" i="21"/>
  <c r="AM587" i="21"/>
  <c r="AN587" i="21"/>
  <c r="AO587" i="21"/>
  <c r="AP587" i="21"/>
  <c r="AQ587" i="21"/>
  <c r="AR587" i="21"/>
  <c r="AS587" i="21"/>
  <c r="AT587" i="21"/>
  <c r="AU587" i="21"/>
  <c r="AV587" i="21"/>
  <c r="AW587" i="21"/>
  <c r="AX587" i="21"/>
  <c r="AY587" i="21"/>
  <c r="AZ587" i="21"/>
  <c r="BA587" i="21"/>
  <c r="BB587" i="21"/>
  <c r="C588" i="21"/>
  <c r="D588" i="21"/>
  <c r="J588" i="21"/>
  <c r="J591" i="21" s="1"/>
  <c r="K588" i="21"/>
  <c r="K591" i="21" s="1"/>
  <c r="L588" i="21"/>
  <c r="M588" i="21"/>
  <c r="M591" i="21" s="1"/>
  <c r="N588" i="21"/>
  <c r="N591" i="21" s="1"/>
  <c r="T588" i="21"/>
  <c r="U588" i="21"/>
  <c r="V588" i="21"/>
  <c r="W588" i="21"/>
  <c r="W591" i="21" s="1"/>
  <c r="X588" i="21"/>
  <c r="AD588" i="21"/>
  <c r="AE588" i="21"/>
  <c r="AF588" i="21"/>
  <c r="AF591" i="21" s="1"/>
  <c r="AG588" i="21"/>
  <c r="AH588" i="21"/>
  <c r="AN588" i="21"/>
  <c r="AO588" i="21"/>
  <c r="AO591" i="21" s="1"/>
  <c r="AP588" i="21"/>
  <c r="AQ588" i="21"/>
  <c r="AR588" i="21"/>
  <c r="AX588" i="21"/>
  <c r="AX591" i="21" s="1"/>
  <c r="AY588" i="21"/>
  <c r="AZ588" i="21"/>
  <c r="BA588" i="21"/>
  <c r="BB588" i="21"/>
  <c r="BB591" i="21" s="1"/>
  <c r="C589" i="21"/>
  <c r="D589" i="21"/>
  <c r="J589" i="21"/>
  <c r="K589" i="21"/>
  <c r="L589" i="21"/>
  <c r="M589" i="21"/>
  <c r="N589" i="21"/>
  <c r="T589" i="21"/>
  <c r="U589" i="21"/>
  <c r="V589" i="21"/>
  <c r="W589" i="21"/>
  <c r="X589" i="21"/>
  <c r="AD589" i="21"/>
  <c r="AE589" i="21"/>
  <c r="AF589" i="21"/>
  <c r="AG589" i="21"/>
  <c r="AH589" i="21"/>
  <c r="AN589" i="21"/>
  <c r="AO589" i="21"/>
  <c r="AP589" i="21"/>
  <c r="AQ589" i="21"/>
  <c r="AR589" i="21"/>
  <c r="L591" i="21"/>
  <c r="T591" i="21"/>
  <c r="U591" i="21"/>
  <c r="V591" i="21"/>
  <c r="X591" i="21"/>
  <c r="AD591" i="21"/>
  <c r="AE591" i="21"/>
  <c r="AG591" i="21"/>
  <c r="AH591" i="21"/>
  <c r="AN591" i="21"/>
  <c r="AP591" i="21"/>
  <c r="AQ591" i="21"/>
  <c r="AR591" i="21"/>
  <c r="AY591" i="21"/>
  <c r="AZ591" i="21"/>
  <c r="BA591" i="21"/>
  <c r="C599" i="21"/>
  <c r="D599" i="21"/>
  <c r="C600" i="21"/>
  <c r="D600" i="21"/>
  <c r="C601" i="21"/>
  <c r="D601" i="21"/>
  <c r="C602" i="21"/>
  <c r="D602" i="21"/>
  <c r="H602" i="21"/>
  <c r="I602" i="21"/>
  <c r="C603" i="21"/>
  <c r="D603" i="21"/>
  <c r="C604" i="21"/>
  <c r="D604" i="21"/>
  <c r="AA342" i="21"/>
  <c r="F296" i="21" l="1"/>
  <c r="E296" i="21"/>
  <c r="C434" i="21"/>
  <c r="D434" i="21"/>
  <c r="E434" i="21"/>
  <c r="F434" i="21"/>
  <c r="G434" i="21"/>
  <c r="H434" i="21"/>
  <c r="I434" i="21"/>
  <c r="J434" i="21"/>
  <c r="K434" i="21"/>
  <c r="L434" i="21"/>
  <c r="M434" i="21"/>
  <c r="N434" i="21"/>
  <c r="T434" i="21"/>
  <c r="U434" i="21"/>
  <c r="V434" i="21"/>
  <c r="W434" i="21"/>
  <c r="X434" i="21"/>
  <c r="Y434" i="21"/>
  <c r="Z434" i="21"/>
  <c r="AA434" i="21"/>
  <c r="AB434" i="21"/>
  <c r="AC434" i="21"/>
  <c r="AD434" i="21"/>
  <c r="AE434" i="21"/>
  <c r="AF434" i="21"/>
  <c r="AG434" i="21"/>
  <c r="AH434" i="21"/>
  <c r="AI434" i="21"/>
  <c r="H449" i="21" s="1"/>
  <c r="AJ434" i="21"/>
  <c r="AK434" i="21"/>
  <c r="AL434" i="21"/>
  <c r="AM434" i="21"/>
  <c r="AN434" i="21"/>
  <c r="AO434" i="21"/>
  <c r="AP434" i="21"/>
  <c r="AQ434" i="21"/>
  <c r="AR434" i="21"/>
  <c r="AS434" i="21"/>
  <c r="I449" i="21" s="1"/>
  <c r="AT434" i="21"/>
  <c r="AU434" i="21"/>
  <c r="AV434" i="21"/>
  <c r="AW434" i="21"/>
  <c r="AX434" i="21"/>
  <c r="AY434" i="21"/>
  <c r="AZ434" i="21"/>
  <c r="BA434" i="21"/>
  <c r="BB434" i="21"/>
  <c r="C435" i="21"/>
  <c r="D435" i="21"/>
  <c r="E435" i="21"/>
  <c r="E450" i="21" s="1"/>
  <c r="F435" i="21"/>
  <c r="G435" i="21"/>
  <c r="H435" i="21"/>
  <c r="I435" i="21"/>
  <c r="J435" i="21"/>
  <c r="K435" i="21"/>
  <c r="L435" i="21"/>
  <c r="M435" i="21"/>
  <c r="N435" i="21"/>
  <c r="T435" i="21"/>
  <c r="U435" i="21"/>
  <c r="V435" i="21"/>
  <c r="W435" i="21"/>
  <c r="X435" i="21"/>
  <c r="Y435" i="21"/>
  <c r="G450" i="21" s="1"/>
  <c r="Z435" i="21"/>
  <c r="AA435" i="21"/>
  <c r="AB435" i="21"/>
  <c r="AC435" i="21"/>
  <c r="AD435" i="21"/>
  <c r="AE435" i="21"/>
  <c r="AF435" i="21"/>
  <c r="AG435" i="21"/>
  <c r="AH435" i="21"/>
  <c r="AI435" i="21"/>
  <c r="AJ435" i="21"/>
  <c r="AK435" i="21"/>
  <c r="AL435" i="21"/>
  <c r="AM435" i="21"/>
  <c r="AN435" i="21"/>
  <c r="AO435" i="21"/>
  <c r="AP435" i="21"/>
  <c r="AQ435" i="21"/>
  <c r="AR435" i="21"/>
  <c r="AS435" i="21"/>
  <c r="AT435" i="21"/>
  <c r="AU435" i="21"/>
  <c r="AV435" i="21"/>
  <c r="AW435" i="21"/>
  <c r="AX435" i="21"/>
  <c r="AY435" i="21"/>
  <c r="AZ435" i="21"/>
  <c r="BA435" i="21"/>
  <c r="BB435" i="21"/>
  <c r="C436" i="21"/>
  <c r="D436" i="21"/>
  <c r="T436" i="21"/>
  <c r="U436" i="21"/>
  <c r="V436" i="21"/>
  <c r="W436" i="21"/>
  <c r="X436" i="21"/>
  <c r="C437" i="21"/>
  <c r="D437" i="21"/>
  <c r="E437" i="21"/>
  <c r="E452" i="21" s="1"/>
  <c r="F437" i="21"/>
  <c r="G437" i="21"/>
  <c r="H437" i="21"/>
  <c r="I437" i="21"/>
  <c r="J437" i="21"/>
  <c r="K437" i="21"/>
  <c r="L437" i="21"/>
  <c r="M437" i="21"/>
  <c r="N437" i="21"/>
  <c r="T437" i="21"/>
  <c r="U437" i="21"/>
  <c r="V437" i="21"/>
  <c r="W437" i="21"/>
  <c r="X437" i="21"/>
  <c r="Y437" i="21"/>
  <c r="Z437" i="21"/>
  <c r="AA437" i="21"/>
  <c r="AB437" i="21"/>
  <c r="AC437" i="21"/>
  <c r="AD437" i="21"/>
  <c r="AE437" i="21"/>
  <c r="AF437" i="21"/>
  <c r="AG437" i="21"/>
  <c r="AH437" i="21"/>
  <c r="AI437" i="21"/>
  <c r="AJ437" i="21"/>
  <c r="AK437" i="21"/>
  <c r="AL437" i="21"/>
  <c r="AM437" i="21"/>
  <c r="AN437" i="21"/>
  <c r="AO437" i="21"/>
  <c r="AP437" i="21"/>
  <c r="AQ437" i="21"/>
  <c r="AR437" i="21"/>
  <c r="AS437" i="21"/>
  <c r="AT437" i="21"/>
  <c r="AU437" i="21"/>
  <c r="AV437" i="21"/>
  <c r="AW437" i="21"/>
  <c r="AX437" i="21"/>
  <c r="AY437" i="21"/>
  <c r="AZ437" i="21"/>
  <c r="BA437" i="21"/>
  <c r="BB437" i="21"/>
  <c r="C438" i="21"/>
  <c r="D438" i="21"/>
  <c r="T438" i="21"/>
  <c r="U438" i="21"/>
  <c r="V438" i="21"/>
  <c r="W438" i="21"/>
  <c r="X438" i="21"/>
  <c r="C439" i="21"/>
  <c r="D439" i="21"/>
  <c r="T439" i="21"/>
  <c r="U439" i="21"/>
  <c r="V439" i="21"/>
  <c r="W439" i="21"/>
  <c r="X439" i="21"/>
  <c r="C449" i="21"/>
  <c r="D449" i="21"/>
  <c r="E449" i="21"/>
  <c r="G449" i="21"/>
  <c r="C450" i="21"/>
  <c r="D450" i="21"/>
  <c r="H450" i="21"/>
  <c r="I450" i="21"/>
  <c r="C451" i="21"/>
  <c r="D451" i="21"/>
  <c r="C452" i="21"/>
  <c r="D452" i="21"/>
  <c r="G452" i="21"/>
  <c r="H452" i="21"/>
  <c r="I452" i="21"/>
  <c r="C453" i="21"/>
  <c r="D453" i="21"/>
  <c r="C454" i="21"/>
  <c r="D454" i="21"/>
  <c r="E36" i="21" l="1"/>
  <c r="N436" i="21" l="1"/>
  <c r="M436" i="21"/>
  <c r="L436" i="21"/>
  <c r="K436" i="21"/>
  <c r="J436" i="21"/>
  <c r="L438" i="21" l="1"/>
  <c r="M438" i="21"/>
  <c r="N438" i="21"/>
  <c r="K438" i="21" l="1"/>
  <c r="J438" i="21"/>
  <c r="AX179" i="21"/>
  <c r="AW179" i="21"/>
  <c r="AV179" i="21"/>
  <c r="AU179" i="21"/>
  <c r="AT179" i="21"/>
  <c r="AS179" i="21"/>
  <c r="AX178" i="21"/>
  <c r="AW178" i="21"/>
  <c r="AV178" i="21"/>
  <c r="AU178" i="21"/>
  <c r="AT178" i="21"/>
  <c r="AS178" i="21"/>
  <c r="AX177" i="21"/>
  <c r="AW177" i="21"/>
  <c r="AV177" i="21"/>
  <c r="AU177" i="21"/>
  <c r="AT177" i="21"/>
  <c r="AS177" i="21"/>
  <c r="AX176" i="21"/>
  <c r="AW176" i="21"/>
  <c r="AV176" i="21"/>
  <c r="AU176" i="21"/>
  <c r="AT176" i="21"/>
  <c r="AS176" i="21"/>
  <c r="AX175" i="21"/>
  <c r="AW175" i="21"/>
  <c r="AV175" i="21"/>
  <c r="AU175" i="21"/>
  <c r="AT175" i="21"/>
  <c r="AS175" i="21"/>
  <c r="AX174" i="21"/>
  <c r="AW174" i="21"/>
  <c r="AV174" i="21"/>
  <c r="AU174" i="21"/>
  <c r="AT174" i="21"/>
  <c r="AS174" i="21"/>
  <c r="AX173" i="21"/>
  <c r="AW173" i="21"/>
  <c r="AV173" i="21"/>
  <c r="AU173" i="21"/>
  <c r="AT173" i="21"/>
  <c r="AS173" i="21"/>
  <c r="AX172" i="21"/>
  <c r="AW172" i="21"/>
  <c r="AV172" i="21"/>
  <c r="AU172" i="21"/>
  <c r="AT172" i="21"/>
  <c r="AS172" i="21"/>
  <c r="AX171" i="21"/>
  <c r="AW171" i="21"/>
  <c r="AV171" i="21"/>
  <c r="AU171" i="21"/>
  <c r="AT171" i="21"/>
  <c r="AS171" i="21"/>
  <c r="AX170" i="21"/>
  <c r="AW170" i="21"/>
  <c r="AV170" i="21"/>
  <c r="AU170" i="21"/>
  <c r="AT170" i="21"/>
  <c r="AS170" i="21"/>
  <c r="AX169" i="21"/>
  <c r="AW169" i="21"/>
  <c r="AV169" i="21"/>
  <c r="AU169" i="21"/>
  <c r="AT169" i="21"/>
  <c r="AS169" i="21"/>
  <c r="AX168" i="21"/>
  <c r="AW168" i="21"/>
  <c r="AV168" i="21"/>
  <c r="AU168" i="21"/>
  <c r="AT168" i="21"/>
  <c r="AS168" i="21"/>
  <c r="AX167" i="21"/>
  <c r="AW167" i="21"/>
  <c r="AV167" i="21"/>
  <c r="AU167" i="21"/>
  <c r="AT167" i="21"/>
  <c r="AS167" i="21"/>
  <c r="AX166" i="21"/>
  <c r="AW166" i="21"/>
  <c r="AV166" i="21"/>
  <c r="AU166" i="21"/>
  <c r="AT166" i="21"/>
  <c r="AS166" i="21"/>
  <c r="AX165" i="21"/>
  <c r="AW165" i="21"/>
  <c r="AV165" i="21"/>
  <c r="AU165" i="21"/>
  <c r="AT165" i="21"/>
  <c r="AS165" i="21"/>
  <c r="AX164" i="21"/>
  <c r="AW164" i="21"/>
  <c r="AV164" i="21"/>
  <c r="AU164" i="21"/>
  <c r="AT164" i="21"/>
  <c r="AS164" i="21"/>
  <c r="AX163" i="21"/>
  <c r="AW163" i="21"/>
  <c r="AV163" i="21"/>
  <c r="AU163" i="21"/>
  <c r="AT163" i="21"/>
  <c r="AS163" i="21"/>
  <c r="AX162" i="21"/>
  <c r="AW162" i="21"/>
  <c r="AV162" i="21"/>
  <c r="AU162" i="21"/>
  <c r="AT162" i="21"/>
  <c r="AS162" i="21"/>
  <c r="AX161" i="21"/>
  <c r="AW161" i="21"/>
  <c r="AV161" i="21"/>
  <c r="AU161" i="21"/>
  <c r="AT161" i="21"/>
  <c r="AS161" i="21"/>
  <c r="AN179" i="21"/>
  <c r="AM179" i="21"/>
  <c r="AL179" i="21"/>
  <c r="AK179" i="21"/>
  <c r="AJ179" i="21"/>
  <c r="AI179" i="21"/>
  <c r="AN178" i="21"/>
  <c r="AM178" i="21"/>
  <c r="AL178" i="21"/>
  <c r="AK178" i="21"/>
  <c r="AJ178" i="21"/>
  <c r="AI178" i="21"/>
  <c r="AN177" i="21"/>
  <c r="AM177" i="21"/>
  <c r="AL177" i="21"/>
  <c r="AK177" i="21"/>
  <c r="AJ177" i="21"/>
  <c r="AI177" i="21"/>
  <c r="AN176" i="21"/>
  <c r="AM176" i="21"/>
  <c r="AL176" i="21"/>
  <c r="AK176" i="21"/>
  <c r="AJ176" i="21"/>
  <c r="AI176" i="21"/>
  <c r="AN175" i="21"/>
  <c r="AM175" i="21"/>
  <c r="AL175" i="21"/>
  <c r="AK175" i="21"/>
  <c r="AJ175" i="21"/>
  <c r="AI175" i="21"/>
  <c r="AN174" i="21"/>
  <c r="AM174" i="21"/>
  <c r="AL174" i="21"/>
  <c r="AK174" i="21"/>
  <c r="AJ174" i="21"/>
  <c r="AI174" i="21"/>
  <c r="AN173" i="21"/>
  <c r="AM173" i="21"/>
  <c r="AL173" i="21"/>
  <c r="AK173" i="21"/>
  <c r="AJ173" i="21"/>
  <c r="AI173" i="21"/>
  <c r="AN172" i="21"/>
  <c r="AM172" i="21"/>
  <c r="AL172" i="21"/>
  <c r="AK172" i="21"/>
  <c r="AJ172" i="21"/>
  <c r="AI172" i="21"/>
  <c r="AN171" i="21"/>
  <c r="AM171" i="21"/>
  <c r="AL171" i="21"/>
  <c r="AK171" i="21"/>
  <c r="AJ171" i="21"/>
  <c r="AI171" i="21"/>
  <c r="AN170" i="21"/>
  <c r="AM170" i="21"/>
  <c r="AL170" i="21"/>
  <c r="AK170" i="21"/>
  <c r="AJ170" i="21"/>
  <c r="AI170" i="21"/>
  <c r="AN169" i="21"/>
  <c r="AM169" i="21"/>
  <c r="AL169" i="21"/>
  <c r="AK169" i="21"/>
  <c r="AJ169" i="21"/>
  <c r="AI169" i="21"/>
  <c r="AN168" i="21"/>
  <c r="AM168" i="21"/>
  <c r="AL168" i="21"/>
  <c r="AK168" i="21"/>
  <c r="AJ168" i="21"/>
  <c r="AI168" i="21"/>
  <c r="AN167" i="21"/>
  <c r="AM167" i="21"/>
  <c r="AL167" i="21"/>
  <c r="AK167" i="21"/>
  <c r="AJ167" i="21"/>
  <c r="AI167" i="21"/>
  <c r="AN166" i="21"/>
  <c r="AM166" i="21"/>
  <c r="AL166" i="21"/>
  <c r="AK166" i="21"/>
  <c r="AJ166" i="21"/>
  <c r="AI166" i="21"/>
  <c r="AN165" i="21"/>
  <c r="AM165" i="21"/>
  <c r="AL165" i="21"/>
  <c r="AK165" i="21"/>
  <c r="AJ165" i="21"/>
  <c r="AI165" i="21"/>
  <c r="AN164" i="21"/>
  <c r="AM164" i="21"/>
  <c r="AL164" i="21"/>
  <c r="AK164" i="21"/>
  <c r="AJ164" i="21"/>
  <c r="AI164" i="21"/>
  <c r="AN163" i="21"/>
  <c r="AM163" i="21"/>
  <c r="AL163" i="21"/>
  <c r="AK163" i="21"/>
  <c r="AJ163" i="21"/>
  <c r="AI163" i="21"/>
  <c r="AN162" i="21"/>
  <c r="AM162" i="21"/>
  <c r="AL162" i="21"/>
  <c r="AK162" i="21"/>
  <c r="AJ162" i="21"/>
  <c r="AI162" i="21"/>
  <c r="AN161" i="21"/>
  <c r="AM161" i="21"/>
  <c r="AL161" i="21"/>
  <c r="AK161" i="21"/>
  <c r="AJ161" i="21"/>
  <c r="AI161" i="21"/>
  <c r="AD179" i="21"/>
  <c r="AC179" i="21"/>
  <c r="AB179" i="21"/>
  <c r="AA179" i="21"/>
  <c r="Z179" i="21"/>
  <c r="Y179" i="21"/>
  <c r="AD178" i="21"/>
  <c r="AC178" i="21"/>
  <c r="AB178" i="21"/>
  <c r="AA178" i="21"/>
  <c r="Z178" i="21"/>
  <c r="Y178" i="21"/>
  <c r="AD177" i="21"/>
  <c r="AC177" i="21"/>
  <c r="AB177" i="21"/>
  <c r="AA177" i="21"/>
  <c r="Z177" i="21"/>
  <c r="Y177" i="21"/>
  <c r="AD176" i="21"/>
  <c r="AC176" i="21"/>
  <c r="AB176" i="21"/>
  <c r="AA176" i="21"/>
  <c r="Z176" i="21"/>
  <c r="Y176" i="21"/>
  <c r="AD175" i="21"/>
  <c r="AC175" i="21"/>
  <c r="AB175" i="21"/>
  <c r="AA175" i="21"/>
  <c r="Z175" i="21"/>
  <c r="Y175" i="21"/>
  <c r="AD174" i="21"/>
  <c r="AC174" i="21"/>
  <c r="AB174" i="21"/>
  <c r="AA174" i="21"/>
  <c r="Z174" i="21"/>
  <c r="Y174" i="21"/>
  <c r="AD173" i="21"/>
  <c r="AC173" i="21"/>
  <c r="AB173" i="21"/>
  <c r="AA173" i="21"/>
  <c r="Z173" i="21"/>
  <c r="Y173" i="21"/>
  <c r="AD172" i="21"/>
  <c r="AC172" i="21"/>
  <c r="AB172" i="21"/>
  <c r="AA172" i="21"/>
  <c r="Z172" i="21"/>
  <c r="Y172" i="21"/>
  <c r="AD171" i="21"/>
  <c r="AC171" i="21"/>
  <c r="AB171" i="21"/>
  <c r="AA171" i="21"/>
  <c r="Z171" i="21"/>
  <c r="Y171" i="21"/>
  <c r="AD170" i="21"/>
  <c r="AC170" i="21"/>
  <c r="AB170" i="21"/>
  <c r="AA170" i="21"/>
  <c r="Z170" i="21"/>
  <c r="Y170" i="21"/>
  <c r="AD169" i="21"/>
  <c r="AC169" i="21"/>
  <c r="AB169" i="21"/>
  <c r="AA169" i="21"/>
  <c r="Z169" i="21"/>
  <c r="Y169" i="21"/>
  <c r="AD168" i="21"/>
  <c r="AC168" i="21"/>
  <c r="AB168" i="21"/>
  <c r="AA168" i="21"/>
  <c r="Z168" i="21"/>
  <c r="Y168" i="21"/>
  <c r="AD167" i="21"/>
  <c r="AC167" i="21"/>
  <c r="AB167" i="21"/>
  <c r="AA167" i="21"/>
  <c r="Z167" i="21"/>
  <c r="Y167" i="21"/>
  <c r="AD166" i="21"/>
  <c r="AC166" i="21"/>
  <c r="AB166" i="21"/>
  <c r="AA166" i="21"/>
  <c r="Z166" i="21"/>
  <c r="Y166" i="21"/>
  <c r="AD165" i="21"/>
  <c r="AC165" i="21"/>
  <c r="AB165" i="21"/>
  <c r="AA165" i="21"/>
  <c r="Z165" i="21"/>
  <c r="Y165" i="21"/>
  <c r="AD164" i="21"/>
  <c r="AC164" i="21"/>
  <c r="AB164" i="21"/>
  <c r="AA164" i="21"/>
  <c r="Z164" i="21"/>
  <c r="Y164" i="21"/>
  <c r="AD163" i="21"/>
  <c r="AC163" i="21"/>
  <c r="AB163" i="21"/>
  <c r="AA163" i="21"/>
  <c r="Z163" i="21"/>
  <c r="Y163" i="21"/>
  <c r="AD162" i="21"/>
  <c r="AC162" i="21"/>
  <c r="AB162" i="21"/>
  <c r="AA162" i="21"/>
  <c r="Z162" i="21"/>
  <c r="Y162" i="21"/>
  <c r="AD161" i="21"/>
  <c r="AC161" i="21"/>
  <c r="AB161" i="21"/>
  <c r="AA161" i="21"/>
  <c r="Z161" i="21"/>
  <c r="Y161" i="21"/>
  <c r="O175" i="21"/>
  <c r="P175" i="21"/>
  <c r="Q175" i="21"/>
  <c r="R175" i="21"/>
  <c r="S175" i="21"/>
  <c r="T175" i="21"/>
  <c r="O176" i="21"/>
  <c r="P176" i="21"/>
  <c r="Q176" i="21"/>
  <c r="R176" i="21"/>
  <c r="S176" i="21"/>
  <c r="T176" i="21"/>
  <c r="O177" i="21"/>
  <c r="P177" i="21"/>
  <c r="Q177" i="21"/>
  <c r="R177" i="21"/>
  <c r="S177" i="21"/>
  <c r="T177" i="21"/>
  <c r="O178" i="21"/>
  <c r="P178" i="21"/>
  <c r="Q178" i="21"/>
  <c r="R178" i="21"/>
  <c r="S178" i="21"/>
  <c r="T178" i="21"/>
  <c r="O179" i="21"/>
  <c r="P179" i="21"/>
  <c r="Q179" i="21"/>
  <c r="R179" i="21"/>
  <c r="S179" i="21"/>
  <c r="T179" i="21"/>
  <c r="AR436" i="21" l="1"/>
  <c r="AQ436" i="21"/>
  <c r="AP436" i="21"/>
  <c r="AO436" i="21"/>
  <c r="O161" i="21"/>
  <c r="E175" i="21"/>
  <c r="F175" i="21"/>
  <c r="G175" i="21"/>
  <c r="H175" i="21"/>
  <c r="I175" i="21"/>
  <c r="J175" i="21"/>
  <c r="E176" i="21"/>
  <c r="F176" i="21"/>
  <c r="G176" i="21"/>
  <c r="H176" i="21"/>
  <c r="I176" i="21"/>
  <c r="J176" i="21"/>
  <c r="E177" i="21"/>
  <c r="F177" i="21"/>
  <c r="G177" i="21"/>
  <c r="H177" i="21"/>
  <c r="I177" i="21"/>
  <c r="J177" i="21"/>
  <c r="E178" i="21"/>
  <c r="F178" i="21"/>
  <c r="G178" i="21"/>
  <c r="H178" i="21"/>
  <c r="I178" i="21"/>
  <c r="J178" i="21"/>
  <c r="E179" i="21"/>
  <c r="F179" i="21"/>
  <c r="G179" i="21"/>
  <c r="H179" i="21"/>
  <c r="I179" i="21"/>
  <c r="J179" i="21"/>
  <c r="AR438" i="21" l="1"/>
  <c r="AQ438" i="21"/>
  <c r="AP438" i="21"/>
  <c r="AO438" i="21"/>
  <c r="P177" i="30"/>
  <c r="P176" i="30"/>
  <c r="P175" i="30"/>
  <c r="P174" i="30"/>
  <c r="P173" i="30"/>
  <c r="P172" i="30"/>
  <c r="P171" i="30"/>
  <c r="P170" i="30"/>
  <c r="P169" i="30"/>
  <c r="P168" i="30"/>
  <c r="P167" i="30"/>
  <c r="P166" i="30"/>
  <c r="P165" i="30"/>
  <c r="P164" i="30"/>
  <c r="P163" i="30"/>
  <c r="P162" i="30"/>
  <c r="P161" i="30"/>
  <c r="J177" i="30"/>
  <c r="J176" i="30"/>
  <c r="J175" i="30"/>
  <c r="J174" i="30"/>
  <c r="J173" i="30"/>
  <c r="J172" i="30"/>
  <c r="J171" i="30"/>
  <c r="J170" i="30"/>
  <c r="J169" i="30"/>
  <c r="J168" i="30"/>
  <c r="J167" i="30"/>
  <c r="J166" i="30"/>
  <c r="J165" i="30"/>
  <c r="J164" i="30"/>
  <c r="J163" i="30"/>
  <c r="J162" i="30"/>
  <c r="J161" i="30"/>
  <c r="E177" i="30"/>
  <c r="E176" i="30"/>
  <c r="E175" i="30"/>
  <c r="E174" i="30"/>
  <c r="E173" i="30"/>
  <c r="E172" i="30"/>
  <c r="E171" i="30"/>
  <c r="E170" i="30"/>
  <c r="E169" i="30"/>
  <c r="E168" i="30"/>
  <c r="E167" i="30"/>
  <c r="E166" i="30"/>
  <c r="E165" i="30"/>
  <c r="E164" i="30"/>
  <c r="E163" i="30"/>
  <c r="E162" i="30"/>
  <c r="E161" i="30"/>
  <c r="P147" i="30"/>
  <c r="P146" i="30"/>
  <c r="P145" i="30"/>
  <c r="P144" i="30"/>
  <c r="P143" i="30"/>
  <c r="P142" i="30"/>
  <c r="P141" i="30"/>
  <c r="P140" i="30"/>
  <c r="P139" i="30"/>
  <c r="P138" i="30"/>
  <c r="P137" i="30"/>
  <c r="P136" i="30"/>
  <c r="P135" i="30"/>
  <c r="P134" i="30"/>
  <c r="P133" i="30"/>
  <c r="P132" i="30"/>
  <c r="P131" i="30"/>
  <c r="J147" i="30"/>
  <c r="J146" i="30"/>
  <c r="J145" i="30"/>
  <c r="J144" i="30"/>
  <c r="J143" i="30"/>
  <c r="J142" i="30"/>
  <c r="J141" i="30"/>
  <c r="J140" i="30"/>
  <c r="J139" i="30"/>
  <c r="J138" i="30"/>
  <c r="J137" i="30"/>
  <c r="J136" i="30"/>
  <c r="J135" i="30"/>
  <c r="J134" i="30"/>
  <c r="J133" i="30"/>
  <c r="J132" i="30"/>
  <c r="J131" i="30"/>
  <c r="E132" i="30"/>
  <c r="E133" i="30"/>
  <c r="E134" i="30"/>
  <c r="E135" i="30"/>
  <c r="E136" i="30"/>
  <c r="E137" i="30"/>
  <c r="E138" i="30"/>
  <c r="E139" i="30"/>
  <c r="E140" i="30"/>
  <c r="E141" i="30"/>
  <c r="E142" i="30"/>
  <c r="E143" i="30"/>
  <c r="E144" i="30"/>
  <c r="E145" i="30"/>
  <c r="E146" i="30"/>
  <c r="E147" i="30"/>
  <c r="E131" i="30"/>
  <c r="O117" i="30" l="1"/>
  <c r="M114" i="30" l="1"/>
  <c r="S88" i="30" l="1"/>
  <c r="M88" i="30" l="1"/>
  <c r="E161" i="21" l="1"/>
  <c r="E162" i="21"/>
  <c r="E163" i="21"/>
  <c r="E164" i="21"/>
  <c r="E165" i="21"/>
  <c r="E166" i="21"/>
  <c r="E167" i="21"/>
  <c r="E168" i="21"/>
  <c r="E169" i="21"/>
  <c r="E170" i="21"/>
  <c r="E171" i="21"/>
  <c r="E172" i="21"/>
  <c r="E173" i="21"/>
  <c r="E174" i="21"/>
  <c r="E23" i="30"/>
  <c r="E319" i="21"/>
  <c r="E318" i="21"/>
  <c r="F161" i="21"/>
  <c r="G161" i="21"/>
  <c r="H161" i="21"/>
  <c r="I161" i="21"/>
  <c r="J161" i="21"/>
  <c r="K161" i="21"/>
  <c r="L161" i="21"/>
  <c r="G162" i="21"/>
  <c r="H162" i="21"/>
  <c r="I162" i="21"/>
  <c r="J162" i="21"/>
  <c r="K162" i="21"/>
  <c r="L162" i="21"/>
  <c r="F163" i="21"/>
  <c r="G163" i="21"/>
  <c r="H163" i="21"/>
  <c r="I163" i="21"/>
  <c r="J163" i="21"/>
  <c r="K163" i="21"/>
  <c r="L163" i="21"/>
  <c r="F164" i="21"/>
  <c r="G164" i="21"/>
  <c r="H164" i="21"/>
  <c r="I164" i="21"/>
  <c r="J164" i="21"/>
  <c r="K164" i="21"/>
  <c r="L164" i="21"/>
  <c r="F165" i="21"/>
  <c r="G165" i="21"/>
  <c r="H165" i="21"/>
  <c r="I165" i="21"/>
  <c r="J165" i="21"/>
  <c r="K165" i="21"/>
  <c r="L165" i="21"/>
  <c r="F166" i="21"/>
  <c r="G166" i="21"/>
  <c r="H166" i="21"/>
  <c r="I166" i="21"/>
  <c r="J166" i="21"/>
  <c r="K166" i="21"/>
  <c r="L166" i="21"/>
  <c r="F167" i="21"/>
  <c r="G167" i="21"/>
  <c r="H167" i="21"/>
  <c r="I167" i="21"/>
  <c r="J167" i="21"/>
  <c r="K167" i="21"/>
  <c r="L167" i="21"/>
  <c r="F168" i="21"/>
  <c r="G168" i="21"/>
  <c r="H168" i="21"/>
  <c r="I168" i="21"/>
  <c r="J168" i="21"/>
  <c r="K168" i="21"/>
  <c r="L168" i="21"/>
  <c r="F169" i="21"/>
  <c r="G169" i="21"/>
  <c r="H169" i="21"/>
  <c r="I169" i="21"/>
  <c r="J169" i="21"/>
  <c r="K169" i="21"/>
  <c r="L169" i="21"/>
  <c r="F170" i="21"/>
  <c r="G170" i="21"/>
  <c r="H170" i="21"/>
  <c r="I170" i="21"/>
  <c r="J170" i="21"/>
  <c r="K170" i="21"/>
  <c r="L170" i="21"/>
  <c r="F171" i="21"/>
  <c r="G171" i="21"/>
  <c r="H171" i="21"/>
  <c r="I171" i="21"/>
  <c r="J171" i="21"/>
  <c r="K171" i="21"/>
  <c r="L171" i="21"/>
  <c r="F172" i="21"/>
  <c r="G172" i="21"/>
  <c r="H172" i="21"/>
  <c r="I172" i="21"/>
  <c r="J172" i="21"/>
  <c r="K172" i="21"/>
  <c r="L172" i="21"/>
  <c r="F173" i="21"/>
  <c r="G173" i="21"/>
  <c r="H173" i="21"/>
  <c r="I173" i="21"/>
  <c r="J173" i="21"/>
  <c r="K173" i="21"/>
  <c r="L173" i="21"/>
  <c r="F174" i="21"/>
  <c r="G174" i="21"/>
  <c r="H174" i="21"/>
  <c r="I174" i="21"/>
  <c r="J174" i="21"/>
  <c r="B103" i="30"/>
  <c r="B99" i="30"/>
  <c r="B111" i="30"/>
  <c r="B100" i="30"/>
  <c r="B97" i="30"/>
  <c r="B83" i="30"/>
  <c r="B78" i="30"/>
  <c r="B74" i="30"/>
  <c r="B76" i="30"/>
  <c r="B110" i="30"/>
  <c r="B106" i="30"/>
  <c r="B108" i="30"/>
  <c r="B107" i="30"/>
  <c r="B81" i="30"/>
  <c r="B73" i="30"/>
  <c r="B72" i="30"/>
  <c r="B85" i="30"/>
  <c r="B109" i="30"/>
  <c r="B105" i="30"/>
  <c r="B102" i="30"/>
  <c r="B96" i="30"/>
  <c r="B70" i="30"/>
  <c r="B79" i="30"/>
  <c r="B82" i="30"/>
  <c r="B86" i="30"/>
  <c r="B112" i="30"/>
  <c r="B104" i="30"/>
  <c r="B101" i="30"/>
  <c r="B98" i="30"/>
  <c r="B71" i="30"/>
  <c r="B84" i="30"/>
  <c r="B77" i="30"/>
  <c r="B75" i="30"/>
  <c r="B80" i="30"/>
  <c r="E1" i="21"/>
  <c r="E152" i="21"/>
  <c r="E3" i="21"/>
  <c r="P98" i="30" l="1"/>
  <c r="O98" i="30"/>
  <c r="R98" i="30" s="1"/>
  <c r="O101" i="30"/>
  <c r="P101" i="30"/>
  <c r="O104" i="30"/>
  <c r="P104" i="30"/>
  <c r="O112" i="30"/>
  <c r="P112" i="30"/>
  <c r="O96" i="30"/>
  <c r="P96" i="30"/>
  <c r="O102" i="30"/>
  <c r="P102" i="30"/>
  <c r="O105" i="30"/>
  <c r="P105" i="30"/>
  <c r="O109" i="30"/>
  <c r="P109" i="30"/>
  <c r="O107" i="30"/>
  <c r="P107" i="30"/>
  <c r="R107" i="30" s="1"/>
  <c r="O108" i="30"/>
  <c r="P108" i="30"/>
  <c r="O106" i="30"/>
  <c r="P106" i="30"/>
  <c r="O110" i="30"/>
  <c r="P110" i="30"/>
  <c r="O97" i="30"/>
  <c r="P97" i="30"/>
  <c r="O100" i="30"/>
  <c r="P100" i="30"/>
  <c r="O111" i="30"/>
  <c r="P111" i="30"/>
  <c r="O99" i="30"/>
  <c r="P99" i="30"/>
  <c r="R99" i="30" s="1"/>
  <c r="O103" i="30"/>
  <c r="P103" i="30"/>
  <c r="R103" i="30" s="1"/>
  <c r="I97" i="30"/>
  <c r="J97" i="30"/>
  <c r="K97" i="30"/>
  <c r="I98" i="30"/>
  <c r="J98" i="30"/>
  <c r="K98" i="30"/>
  <c r="K96" i="30"/>
  <c r="J96" i="30"/>
  <c r="I96" i="30"/>
  <c r="J107" i="30"/>
  <c r="K107" i="30"/>
  <c r="I107" i="30"/>
  <c r="K100" i="30"/>
  <c r="I100" i="30"/>
  <c r="J100" i="30"/>
  <c r="I101" i="30"/>
  <c r="J101" i="30"/>
  <c r="K101" i="30"/>
  <c r="I102" i="30"/>
  <c r="J102" i="30"/>
  <c r="K102" i="30"/>
  <c r="K108" i="30"/>
  <c r="I108" i="30"/>
  <c r="J108" i="30"/>
  <c r="J111" i="30"/>
  <c r="K111" i="30"/>
  <c r="I111" i="30"/>
  <c r="K104" i="30"/>
  <c r="I104" i="30"/>
  <c r="J104" i="30"/>
  <c r="I105" i="30"/>
  <c r="J105" i="30"/>
  <c r="K105" i="30"/>
  <c r="I106" i="30"/>
  <c r="J106" i="30"/>
  <c r="K106" i="30"/>
  <c r="J99" i="30"/>
  <c r="K99" i="30"/>
  <c r="I99" i="30"/>
  <c r="K112" i="30"/>
  <c r="I112" i="30"/>
  <c r="J112" i="30"/>
  <c r="I109" i="30"/>
  <c r="J109" i="30"/>
  <c r="K109" i="30"/>
  <c r="I110" i="30"/>
  <c r="J110" i="30"/>
  <c r="K110" i="30"/>
  <c r="J103" i="30"/>
  <c r="K103" i="30"/>
  <c r="I103" i="30"/>
  <c r="R80" i="30"/>
  <c r="Q80" i="30"/>
  <c r="P80" i="30"/>
  <c r="O80" i="30"/>
  <c r="J80" i="30"/>
  <c r="I80" i="30"/>
  <c r="F80" i="30"/>
  <c r="L80" i="30"/>
  <c r="K80" i="30"/>
  <c r="E80" i="30"/>
  <c r="D80" i="30"/>
  <c r="R76" i="30"/>
  <c r="Q76" i="30"/>
  <c r="P76" i="30"/>
  <c r="O76" i="30"/>
  <c r="J76" i="30"/>
  <c r="I76" i="30"/>
  <c r="F76" i="30"/>
  <c r="L76" i="30"/>
  <c r="E76" i="30"/>
  <c r="K76" i="30"/>
  <c r="D76" i="30"/>
  <c r="O75" i="30"/>
  <c r="R75" i="30"/>
  <c r="Q75" i="30"/>
  <c r="P75" i="30"/>
  <c r="I75" i="30"/>
  <c r="F75" i="30"/>
  <c r="L75" i="30"/>
  <c r="E75" i="30"/>
  <c r="K75" i="30"/>
  <c r="J75" i="30"/>
  <c r="D75" i="30"/>
  <c r="O86" i="30"/>
  <c r="R86" i="30"/>
  <c r="Q86" i="30"/>
  <c r="P86" i="30"/>
  <c r="L86" i="30"/>
  <c r="E86" i="30"/>
  <c r="K86" i="30"/>
  <c r="D86" i="30"/>
  <c r="F86" i="30"/>
  <c r="I86" i="30"/>
  <c r="J86" i="30"/>
  <c r="O85" i="30"/>
  <c r="R85" i="30"/>
  <c r="Q85" i="30"/>
  <c r="P85" i="30"/>
  <c r="K85" i="30"/>
  <c r="D85" i="30"/>
  <c r="J85" i="30"/>
  <c r="I85" i="30"/>
  <c r="E85" i="30"/>
  <c r="L85" i="30"/>
  <c r="F85" i="30"/>
  <c r="O74" i="30"/>
  <c r="R74" i="30"/>
  <c r="Q74" i="30"/>
  <c r="P74" i="30"/>
  <c r="L74" i="30"/>
  <c r="E74" i="30"/>
  <c r="K74" i="30"/>
  <c r="D74" i="30"/>
  <c r="J74" i="30"/>
  <c r="F74" i="30"/>
  <c r="I74" i="30"/>
  <c r="O77" i="30"/>
  <c r="R77" i="30"/>
  <c r="Q77" i="30"/>
  <c r="P77" i="30"/>
  <c r="K77" i="30"/>
  <c r="D77" i="30"/>
  <c r="J77" i="30"/>
  <c r="I77" i="30"/>
  <c r="L77" i="30"/>
  <c r="E77" i="30"/>
  <c r="F77" i="30"/>
  <c r="O82" i="30"/>
  <c r="R82" i="30"/>
  <c r="Q82" i="30"/>
  <c r="P82" i="30"/>
  <c r="L82" i="30"/>
  <c r="E82" i="30"/>
  <c r="K82" i="30"/>
  <c r="D82" i="30"/>
  <c r="I82" i="30"/>
  <c r="J82" i="30"/>
  <c r="F82" i="30"/>
  <c r="R72" i="30"/>
  <c r="Q72" i="30"/>
  <c r="P72" i="30"/>
  <c r="O72" i="30"/>
  <c r="J72" i="30"/>
  <c r="I72" i="30"/>
  <c r="F72" i="30"/>
  <c r="L72" i="30"/>
  <c r="D72" i="30"/>
  <c r="E72" i="30"/>
  <c r="K72" i="30"/>
  <c r="O78" i="30"/>
  <c r="R78" i="30"/>
  <c r="Q78" i="30"/>
  <c r="P78" i="30"/>
  <c r="L78" i="30"/>
  <c r="E78" i="30"/>
  <c r="K78" i="30"/>
  <c r="D78" i="30"/>
  <c r="I78" i="30"/>
  <c r="F78" i="30"/>
  <c r="J78" i="30"/>
  <c r="R84" i="30"/>
  <c r="Q84" i="30"/>
  <c r="P84" i="30"/>
  <c r="O84" i="30"/>
  <c r="J84" i="30"/>
  <c r="I84" i="30"/>
  <c r="F84" i="30"/>
  <c r="L84" i="30"/>
  <c r="D84" i="30"/>
  <c r="K84" i="30"/>
  <c r="E84" i="30"/>
  <c r="O79" i="30"/>
  <c r="R79" i="30"/>
  <c r="Q79" i="30"/>
  <c r="P79" i="30"/>
  <c r="I79" i="30"/>
  <c r="F79" i="30"/>
  <c r="L79" i="30"/>
  <c r="E79" i="30"/>
  <c r="K79" i="30"/>
  <c r="J79" i="30"/>
  <c r="D79" i="30"/>
  <c r="O73" i="30"/>
  <c r="R73" i="30"/>
  <c r="Q73" i="30"/>
  <c r="P73" i="30"/>
  <c r="K73" i="30"/>
  <c r="D73" i="30"/>
  <c r="J73" i="30"/>
  <c r="I73" i="30"/>
  <c r="L73" i="30"/>
  <c r="F73" i="30"/>
  <c r="E73" i="30"/>
  <c r="O83" i="30"/>
  <c r="R83" i="30"/>
  <c r="Q83" i="30"/>
  <c r="P83" i="30"/>
  <c r="I83" i="30"/>
  <c r="F83" i="30"/>
  <c r="L83" i="30"/>
  <c r="E83" i="30"/>
  <c r="K83" i="30"/>
  <c r="D83" i="30"/>
  <c r="J83" i="30"/>
  <c r="O71" i="30"/>
  <c r="R71" i="30"/>
  <c r="Q71" i="30"/>
  <c r="P71" i="30"/>
  <c r="I71" i="30"/>
  <c r="F71" i="30"/>
  <c r="L71" i="30"/>
  <c r="E71" i="30"/>
  <c r="K71" i="30"/>
  <c r="J71" i="30"/>
  <c r="D71" i="30"/>
  <c r="Q70" i="30"/>
  <c r="R70" i="30"/>
  <c r="O70" i="30"/>
  <c r="P70" i="30"/>
  <c r="I70" i="30"/>
  <c r="F70" i="30"/>
  <c r="L70" i="30"/>
  <c r="E70" i="30"/>
  <c r="K70" i="30"/>
  <c r="J70" i="30"/>
  <c r="D70" i="30"/>
  <c r="O81" i="30"/>
  <c r="R81" i="30"/>
  <c r="Q81" i="30"/>
  <c r="P81" i="30"/>
  <c r="K81" i="30"/>
  <c r="D81" i="30"/>
  <c r="J81" i="30"/>
  <c r="I81" i="30"/>
  <c r="L81" i="30"/>
  <c r="F81" i="30"/>
  <c r="E81" i="30"/>
  <c r="E97" i="30"/>
  <c r="D97" i="30"/>
  <c r="F97" i="30"/>
  <c r="E98" i="30"/>
  <c r="F98" i="30"/>
  <c r="D98" i="30"/>
  <c r="E96" i="30"/>
  <c r="F96" i="30"/>
  <c r="D96" i="30"/>
  <c r="E107" i="30"/>
  <c r="F107" i="30"/>
  <c r="D107" i="30"/>
  <c r="E100" i="30"/>
  <c r="D100" i="30"/>
  <c r="F100" i="30"/>
  <c r="E101" i="30"/>
  <c r="D101" i="30"/>
  <c r="F101" i="30"/>
  <c r="E102" i="30"/>
  <c r="F102" i="30"/>
  <c r="D102" i="30"/>
  <c r="D108" i="30"/>
  <c r="E108" i="30"/>
  <c r="F108" i="30"/>
  <c r="F111" i="30"/>
  <c r="E111" i="30"/>
  <c r="D111" i="30"/>
  <c r="D104" i="30"/>
  <c r="F104" i="30"/>
  <c r="E104" i="30"/>
  <c r="D105" i="30"/>
  <c r="F105" i="30"/>
  <c r="E105" i="30"/>
  <c r="F106" i="30"/>
  <c r="D106" i="30"/>
  <c r="E106" i="30"/>
  <c r="E99" i="30"/>
  <c r="F99" i="30"/>
  <c r="D99" i="30"/>
  <c r="D112" i="30"/>
  <c r="E112" i="30"/>
  <c r="F112" i="30"/>
  <c r="D109" i="30"/>
  <c r="E109" i="30"/>
  <c r="F109" i="30"/>
  <c r="F110" i="30"/>
  <c r="E110" i="30"/>
  <c r="D110" i="30"/>
  <c r="F103" i="30"/>
  <c r="D103" i="30"/>
  <c r="E103" i="30"/>
  <c r="G102" i="30"/>
  <c r="S365" i="21"/>
  <c r="J365" i="21"/>
  <c r="F365" i="21"/>
  <c r="F366" i="21"/>
  <c r="R365" i="21"/>
  <c r="I365" i="21"/>
  <c r="E365" i="21"/>
  <c r="E366" i="21"/>
  <c r="Q365" i="21"/>
  <c r="H365" i="21"/>
  <c r="O365" i="21"/>
  <c r="P365" i="21"/>
  <c r="G365" i="21"/>
  <c r="R111" i="30" l="1"/>
  <c r="R100" i="30"/>
  <c r="R97" i="30"/>
  <c r="R110" i="30"/>
  <c r="R106" i="30"/>
  <c r="R108" i="30"/>
  <c r="R109" i="30"/>
  <c r="R105" i="30"/>
  <c r="R102" i="30"/>
  <c r="R96" i="30"/>
  <c r="R112" i="30"/>
  <c r="R104" i="30"/>
  <c r="R101" i="30"/>
  <c r="G110" i="30"/>
  <c r="G108" i="30"/>
  <c r="G105" i="30"/>
  <c r="G96" i="30"/>
  <c r="M103" i="30"/>
  <c r="M99" i="30"/>
  <c r="M111" i="30"/>
  <c r="G103" i="30"/>
  <c r="G99" i="30"/>
  <c r="G101" i="30"/>
  <c r="G100" i="30"/>
  <c r="S72" i="30"/>
  <c r="M109" i="30"/>
  <c r="M105" i="30"/>
  <c r="M102" i="30"/>
  <c r="G109" i="30"/>
  <c r="G107" i="30"/>
  <c r="G111" i="30"/>
  <c r="G97" i="30"/>
  <c r="S70" i="30"/>
  <c r="S83" i="30"/>
  <c r="S78" i="30"/>
  <c r="S74" i="30"/>
  <c r="S80" i="30"/>
  <c r="M108" i="30"/>
  <c r="G98" i="30"/>
  <c r="M106" i="30"/>
  <c r="M100" i="30"/>
  <c r="M101" i="30"/>
  <c r="M107" i="30"/>
  <c r="M98" i="30"/>
  <c r="G112" i="30"/>
  <c r="G104" i="30"/>
  <c r="M110" i="30"/>
  <c r="M112" i="30"/>
  <c r="M104" i="30"/>
  <c r="M96" i="30"/>
  <c r="M97" i="30"/>
  <c r="S71" i="30"/>
  <c r="S77" i="30"/>
  <c r="S75" i="30"/>
  <c r="S76" i="30"/>
  <c r="G106" i="30"/>
  <c r="S79" i="30"/>
  <c r="S84" i="30"/>
  <c r="S82" i="30"/>
  <c r="S86" i="30"/>
  <c r="S81" i="30"/>
  <c r="S73" i="30"/>
  <c r="S85" i="30"/>
  <c r="G71" i="30"/>
  <c r="G70" i="30"/>
  <c r="G80" i="30"/>
  <c r="G73" i="30"/>
  <c r="G78" i="30"/>
  <c r="G75" i="30"/>
  <c r="G84" i="30"/>
  <c r="G79" i="30"/>
  <c r="G72" i="30"/>
  <c r="G74" i="30"/>
  <c r="G81" i="30"/>
  <c r="G82" i="30"/>
  <c r="G77" i="30"/>
  <c r="G83" i="30"/>
  <c r="G76" i="30"/>
  <c r="G86" i="30"/>
  <c r="G85" i="30"/>
  <c r="R113" i="30" l="1"/>
  <c r="G113" i="30"/>
  <c r="S87" i="30"/>
  <c r="M113" i="30"/>
  <c r="G87" i="30"/>
  <c r="D22" i="21"/>
  <c r="D21" i="21"/>
  <c r="D18" i="21"/>
  <c r="D25" i="21"/>
  <c r="D14" i="21"/>
  <c r="D27" i="21"/>
  <c r="D24" i="21"/>
  <c r="D28" i="21"/>
  <c r="D23" i="21"/>
  <c r="D13" i="21"/>
  <c r="D17" i="21"/>
  <c r="D30" i="21"/>
  <c r="D12" i="21"/>
  <c r="D15" i="21"/>
  <c r="D20" i="21"/>
  <c r="D29" i="21"/>
  <c r="D16" i="21"/>
  <c r="D19" i="21"/>
  <c r="D26" i="21"/>
  <c r="O36" i="27" l="1"/>
  <c r="P67" i="27"/>
  <c r="O67" i="27"/>
  <c r="O69" i="27"/>
  <c r="S37" i="27"/>
  <c r="O35" i="27"/>
  <c r="O37" i="27"/>
  <c r="P69" i="27"/>
  <c r="P35" i="27"/>
  <c r="P37" i="27" l="1"/>
  <c r="P36" i="27"/>
  <c r="R67" i="27"/>
  <c r="R69" i="27"/>
  <c r="R35" i="27"/>
  <c r="S67" i="27"/>
  <c r="S35" i="27"/>
  <c r="S69" i="27"/>
  <c r="Q69" i="27"/>
  <c r="Q37" i="27"/>
  <c r="Q67" i="27"/>
  <c r="Q35" i="27"/>
  <c r="S36" i="27"/>
  <c r="R37" i="27"/>
  <c r="R36" i="27"/>
  <c r="Q36" i="27"/>
  <c r="D605" i="27" l="1"/>
  <c r="C605" i="27"/>
  <c r="D604" i="27"/>
  <c r="C604" i="27"/>
  <c r="D603" i="27"/>
  <c r="C603" i="27"/>
  <c r="D602" i="27"/>
  <c r="C602" i="27"/>
  <c r="D601" i="27"/>
  <c r="C601" i="27"/>
  <c r="D600" i="27"/>
  <c r="C600" i="27"/>
  <c r="X590" i="27"/>
  <c r="W590" i="27"/>
  <c r="V590" i="27"/>
  <c r="U590" i="27"/>
  <c r="T590" i="27"/>
  <c r="D590" i="27"/>
  <c r="C590" i="27"/>
  <c r="X589" i="27"/>
  <c r="W589" i="27"/>
  <c r="V589" i="27"/>
  <c r="U589" i="27"/>
  <c r="T589" i="27"/>
  <c r="D589" i="27"/>
  <c r="C589" i="27"/>
  <c r="X588" i="27"/>
  <c r="W588" i="27"/>
  <c r="V588" i="27"/>
  <c r="U588" i="27"/>
  <c r="T588" i="27"/>
  <c r="D588" i="27"/>
  <c r="C588" i="27"/>
  <c r="X587" i="27"/>
  <c r="W587" i="27"/>
  <c r="V587" i="27"/>
  <c r="U587" i="27"/>
  <c r="T587" i="27"/>
  <c r="D587" i="27"/>
  <c r="C587" i="27"/>
  <c r="X586" i="27"/>
  <c r="W586" i="27"/>
  <c r="V586" i="27"/>
  <c r="U586" i="27"/>
  <c r="T586" i="27"/>
  <c r="D586" i="27"/>
  <c r="C586" i="27"/>
  <c r="X585" i="27"/>
  <c r="W585" i="27"/>
  <c r="V585" i="27"/>
  <c r="U585" i="27"/>
  <c r="T585" i="27"/>
  <c r="D585" i="27"/>
  <c r="C585" i="27"/>
  <c r="D455" i="27"/>
  <c r="C455" i="27"/>
  <c r="D454" i="27"/>
  <c r="C454" i="27"/>
  <c r="D453" i="27"/>
  <c r="C453" i="27"/>
  <c r="D452" i="27"/>
  <c r="C452" i="27"/>
  <c r="D451" i="27"/>
  <c r="C451" i="27"/>
  <c r="D450" i="27"/>
  <c r="C450" i="27"/>
  <c r="X440" i="27"/>
  <c r="W440" i="27"/>
  <c r="V440" i="27"/>
  <c r="U440" i="27"/>
  <c r="T440" i="27"/>
  <c r="D440" i="27"/>
  <c r="C440" i="27"/>
  <c r="X439" i="27"/>
  <c r="W439" i="27"/>
  <c r="V439" i="27"/>
  <c r="U439" i="27"/>
  <c r="T439" i="27"/>
  <c r="D439" i="27"/>
  <c r="C439" i="27"/>
  <c r="BB438" i="27"/>
  <c r="BA438" i="27"/>
  <c r="AZ438" i="27"/>
  <c r="AY438" i="27"/>
  <c r="AX438" i="27"/>
  <c r="AW438" i="27"/>
  <c r="AV438" i="27"/>
  <c r="AU438" i="27"/>
  <c r="AT438" i="27"/>
  <c r="AS438" i="27"/>
  <c r="AR438" i="27"/>
  <c r="AQ438" i="27"/>
  <c r="AP438" i="27"/>
  <c r="AO438" i="27"/>
  <c r="AN438" i="27"/>
  <c r="AM438" i="27"/>
  <c r="AL438" i="27"/>
  <c r="AK438" i="27"/>
  <c r="AJ438" i="27"/>
  <c r="AI438" i="27"/>
  <c r="AH438" i="27"/>
  <c r="AG438" i="27"/>
  <c r="AF438" i="27"/>
  <c r="AE438" i="27"/>
  <c r="AD438" i="27"/>
  <c r="AC438" i="27"/>
  <c r="AB438" i="27"/>
  <c r="AA438" i="27"/>
  <c r="Z438" i="27"/>
  <c r="Y438" i="27"/>
  <c r="G453" i="27" s="1"/>
  <c r="X438" i="27"/>
  <c r="W438" i="27"/>
  <c r="V438" i="27"/>
  <c r="U438" i="27"/>
  <c r="T438" i="27"/>
  <c r="S438" i="27"/>
  <c r="R438" i="27"/>
  <c r="Q438" i="27"/>
  <c r="P438" i="27"/>
  <c r="O438" i="27"/>
  <c r="F453" i="27" s="1"/>
  <c r="N438" i="27"/>
  <c r="M438" i="27"/>
  <c r="L438" i="27"/>
  <c r="K438" i="27"/>
  <c r="J438" i="27"/>
  <c r="I438" i="27"/>
  <c r="H438" i="27"/>
  <c r="G438" i="27"/>
  <c r="F438" i="27"/>
  <c r="E438" i="27"/>
  <c r="E453" i="27" s="1"/>
  <c r="D438" i="27"/>
  <c r="C438" i="27"/>
  <c r="X437" i="27"/>
  <c r="W437" i="27"/>
  <c r="V437" i="27"/>
  <c r="U437" i="27"/>
  <c r="T437" i="27"/>
  <c r="D437" i="27"/>
  <c r="C437" i="27"/>
  <c r="BB436" i="27"/>
  <c r="BA436" i="27"/>
  <c r="AZ436" i="27"/>
  <c r="AY436" i="27"/>
  <c r="AX436" i="27"/>
  <c r="AW436" i="27"/>
  <c r="AV436" i="27"/>
  <c r="AU436" i="27"/>
  <c r="AT436" i="27"/>
  <c r="AS436" i="27"/>
  <c r="AR436" i="27"/>
  <c r="AQ436" i="27"/>
  <c r="AP436" i="27"/>
  <c r="AO436" i="27"/>
  <c r="AN436" i="27"/>
  <c r="AM436" i="27"/>
  <c r="AL436" i="27"/>
  <c r="AK436" i="27"/>
  <c r="AJ436" i="27"/>
  <c r="AI436" i="27"/>
  <c r="AH436" i="27"/>
  <c r="AG436" i="27"/>
  <c r="AF436" i="27"/>
  <c r="AE436" i="27"/>
  <c r="AD436" i="27"/>
  <c r="AC436" i="27"/>
  <c r="AB436" i="27"/>
  <c r="AA436" i="27"/>
  <c r="Z436" i="27"/>
  <c r="Y436" i="27"/>
  <c r="G451" i="27" s="1"/>
  <c r="X436" i="27"/>
  <c r="W436" i="27"/>
  <c r="V436" i="27"/>
  <c r="U436" i="27"/>
  <c r="T436" i="27"/>
  <c r="S436" i="27"/>
  <c r="R436" i="27"/>
  <c r="Q436" i="27"/>
  <c r="P436" i="27"/>
  <c r="O436" i="27"/>
  <c r="F451" i="27" s="1"/>
  <c r="N436" i="27"/>
  <c r="M436" i="27"/>
  <c r="L436" i="27"/>
  <c r="K436" i="27"/>
  <c r="J436" i="27"/>
  <c r="I436" i="27"/>
  <c r="H436" i="27"/>
  <c r="G436" i="27"/>
  <c r="F436" i="27"/>
  <c r="E436" i="27"/>
  <c r="E451" i="27" s="1"/>
  <c r="D436" i="27"/>
  <c r="C436" i="27"/>
  <c r="BB435" i="27"/>
  <c r="BA435" i="27"/>
  <c r="AZ435" i="27"/>
  <c r="AY435" i="27"/>
  <c r="AX435" i="27"/>
  <c r="AW435" i="27"/>
  <c r="AV435" i="27"/>
  <c r="AU435" i="27"/>
  <c r="AT435" i="27"/>
  <c r="AS435" i="27"/>
  <c r="AR435" i="27"/>
  <c r="AQ435" i="27"/>
  <c r="AP435" i="27"/>
  <c r="AO435" i="27"/>
  <c r="AN435" i="27"/>
  <c r="AM435" i="27"/>
  <c r="AL435" i="27"/>
  <c r="AK435" i="27"/>
  <c r="AJ435" i="27"/>
  <c r="AI435" i="27"/>
  <c r="AH435" i="27"/>
  <c r="AG435" i="27"/>
  <c r="AF435" i="27"/>
  <c r="AE435" i="27"/>
  <c r="AD435" i="27"/>
  <c r="AC435" i="27"/>
  <c r="AB435" i="27"/>
  <c r="AA435" i="27"/>
  <c r="Z435" i="27"/>
  <c r="Y435" i="27"/>
  <c r="G450" i="27" s="1"/>
  <c r="H450" i="27" s="1"/>
  <c r="I450" i="27" s="1"/>
  <c r="X435" i="27"/>
  <c r="W435" i="27"/>
  <c r="V435" i="27"/>
  <c r="U435" i="27"/>
  <c r="T435" i="27"/>
  <c r="S435" i="27"/>
  <c r="R435" i="27"/>
  <c r="Q435" i="27"/>
  <c r="P435" i="27"/>
  <c r="O435" i="27"/>
  <c r="F450" i="27" s="1"/>
  <c r="N435" i="27"/>
  <c r="M435" i="27"/>
  <c r="L435" i="27"/>
  <c r="K435" i="27"/>
  <c r="J435" i="27"/>
  <c r="I435" i="27"/>
  <c r="H435" i="27"/>
  <c r="G435" i="27"/>
  <c r="F435" i="27"/>
  <c r="E435" i="27"/>
  <c r="E450" i="27" s="1"/>
  <c r="D435" i="27"/>
  <c r="C435" i="27"/>
  <c r="BB219" i="27"/>
  <c r="BB588" i="27" s="1"/>
  <c r="BA219" i="27"/>
  <c r="BA588" i="27" s="1"/>
  <c r="AZ219" i="27"/>
  <c r="AZ588" i="27" s="1"/>
  <c r="AY219" i="27"/>
  <c r="AY588" i="27" s="1"/>
  <c r="AX219" i="27"/>
  <c r="AX588" i="27" s="1"/>
  <c r="AW219" i="27"/>
  <c r="AW588" i="27" s="1"/>
  <c r="AV219" i="27"/>
  <c r="AV588" i="27" s="1"/>
  <c r="AU219" i="27"/>
  <c r="AU588" i="27" s="1"/>
  <c r="AT219" i="27"/>
  <c r="AT588" i="27" s="1"/>
  <c r="AS219" i="27"/>
  <c r="AS588" i="27" s="1"/>
  <c r="AR219" i="27"/>
  <c r="AR588" i="27" s="1"/>
  <c r="AQ219" i="27"/>
  <c r="AQ588" i="27" s="1"/>
  <c r="AP219" i="27"/>
  <c r="AP588" i="27" s="1"/>
  <c r="AO219" i="27"/>
  <c r="AO588" i="27" s="1"/>
  <c r="AN219" i="27"/>
  <c r="AN588" i="27" s="1"/>
  <c r="AM219" i="27"/>
  <c r="AM588" i="27" s="1"/>
  <c r="AL219" i="27"/>
  <c r="AL588" i="27" s="1"/>
  <c r="AK219" i="27"/>
  <c r="AK588" i="27" s="1"/>
  <c r="AJ219" i="27"/>
  <c r="AJ588" i="27" s="1"/>
  <c r="AI219" i="27"/>
  <c r="AI588" i="27" s="1"/>
  <c r="AH219" i="27"/>
  <c r="AH588" i="27" s="1"/>
  <c r="AG219" i="27"/>
  <c r="AG588" i="27" s="1"/>
  <c r="AF219" i="27"/>
  <c r="AF588" i="27" s="1"/>
  <c r="AE219" i="27"/>
  <c r="AE588" i="27" s="1"/>
  <c r="AD219" i="27"/>
  <c r="AD588" i="27" s="1"/>
  <c r="AC219" i="27"/>
  <c r="AC588" i="27" s="1"/>
  <c r="AB219" i="27"/>
  <c r="AB588" i="27" s="1"/>
  <c r="AA219" i="27"/>
  <c r="Z219" i="27"/>
  <c r="Z588" i="27" s="1"/>
  <c r="Y219" i="27"/>
  <c r="Y588" i="27" s="1"/>
  <c r="G603" i="27" s="1"/>
  <c r="N219" i="27"/>
  <c r="N588" i="27" s="1"/>
  <c r="M219" i="27"/>
  <c r="M588" i="27" s="1"/>
  <c r="L219" i="27"/>
  <c r="L588" i="27" s="1"/>
  <c r="K219" i="27"/>
  <c r="K588" i="27" s="1"/>
  <c r="J219" i="27"/>
  <c r="J588" i="27" s="1"/>
  <c r="I219" i="27"/>
  <c r="I588" i="27" s="1"/>
  <c r="H219" i="27"/>
  <c r="G219" i="27"/>
  <c r="G588" i="27" s="1"/>
  <c r="F219" i="27"/>
  <c r="E219" i="27"/>
  <c r="E588" i="27" s="1"/>
  <c r="E603" i="27" s="1"/>
  <c r="BB202" i="27" a="1"/>
  <c r="BB204" i="27" s="1"/>
  <c r="BA202" i="27" a="1"/>
  <c r="AZ202" i="27" a="1"/>
  <c r="AZ204" i="27" s="1"/>
  <c r="AZ217" i="27" s="1"/>
  <c r="AZ586" i="27" s="1"/>
  <c r="AY202" i="27" a="1"/>
  <c r="AX202" i="27" a="1"/>
  <c r="AX204" i="27" s="1"/>
  <c r="AX217" i="27" s="1"/>
  <c r="AX586" i="27" s="1"/>
  <c r="AR202" i="27" a="1"/>
  <c r="AR204" i="27" s="1"/>
  <c r="AQ202" i="27" a="1"/>
  <c r="AP202" i="27" a="1"/>
  <c r="AP202" i="27" s="1"/>
  <c r="AO202" i="27" a="1"/>
  <c r="AN202" i="27" a="1"/>
  <c r="AH202" i="27" a="1"/>
  <c r="AH204" i="27" s="1"/>
  <c r="AH217" i="27" s="1"/>
  <c r="AH586" i="27" s="1"/>
  <c r="AG202" i="27" a="1"/>
  <c r="AF202" i="27" a="1"/>
  <c r="AF203" i="27" s="1"/>
  <c r="AF587" i="27" s="1"/>
  <c r="AE202" i="27" a="1"/>
  <c r="AD202" i="27" a="1"/>
  <c r="AD204" i="27" s="1"/>
  <c r="AD217" i="27" s="1"/>
  <c r="AD586" i="27" s="1"/>
  <c r="N202" i="27" a="1"/>
  <c r="N202" i="27" s="1"/>
  <c r="N589" i="27" s="1"/>
  <c r="M202" i="27" a="1"/>
  <c r="M203" i="27" s="1"/>
  <c r="M587" i="27" s="1"/>
  <c r="L202" i="27" a="1"/>
  <c r="K202" i="27" a="1"/>
  <c r="K202" i="27" s="1"/>
  <c r="J202" i="27" a="1"/>
  <c r="J202" i="27" s="1"/>
  <c r="BB192" i="27"/>
  <c r="BB196" i="27" s="1"/>
  <c r="BA192" i="27"/>
  <c r="BA196" i="27" s="1"/>
  <c r="AZ192" i="27"/>
  <c r="AZ196" i="27" s="1"/>
  <c r="AY192" i="27"/>
  <c r="AY196" i="27" s="1"/>
  <c r="AX192" i="27"/>
  <c r="AX196" i="27" s="1"/>
  <c r="AR192" i="27"/>
  <c r="AR196" i="27" s="1"/>
  <c r="AQ192" i="27"/>
  <c r="AQ196" i="27" s="1"/>
  <c r="AP192" i="27"/>
  <c r="AP196" i="27" s="1"/>
  <c r="AO192" i="27"/>
  <c r="AO196" i="27" s="1"/>
  <c r="AN192" i="27"/>
  <c r="AN196" i="27" s="1"/>
  <c r="AH192" i="27"/>
  <c r="AH196" i="27" s="1"/>
  <c r="AG192" i="27"/>
  <c r="AG196" i="27" s="1"/>
  <c r="AF192" i="27"/>
  <c r="AF196" i="27" s="1"/>
  <c r="AE192" i="27"/>
  <c r="AE196" i="27" s="1"/>
  <c r="AD192" i="27"/>
  <c r="AD196" i="27" s="1"/>
  <c r="N192" i="27"/>
  <c r="N196" i="27" s="1"/>
  <c r="M192" i="27"/>
  <c r="M196" i="27" s="1"/>
  <c r="L192" i="27"/>
  <c r="L196" i="27" s="1"/>
  <c r="K192" i="27"/>
  <c r="K196" i="27" s="1"/>
  <c r="J192" i="27"/>
  <c r="J196" i="27" s="1"/>
  <c r="BB188" i="27"/>
  <c r="BB195" i="27" s="1"/>
  <c r="BA188" i="27"/>
  <c r="BA195" i="27" s="1"/>
  <c r="AZ188" i="27"/>
  <c r="AZ195" i="27" s="1"/>
  <c r="AY188" i="27"/>
  <c r="AY195" i="27" s="1"/>
  <c r="AX188" i="27"/>
  <c r="AX195" i="27" s="1"/>
  <c r="AR188" i="27"/>
  <c r="AR195" i="27" s="1"/>
  <c r="AQ188" i="27"/>
  <c r="AQ195" i="27" s="1"/>
  <c r="AP188" i="27"/>
  <c r="AP195" i="27" s="1"/>
  <c r="AO188" i="27"/>
  <c r="AO195" i="27" s="1"/>
  <c r="AN188" i="27"/>
  <c r="AN195" i="27" s="1"/>
  <c r="AH188" i="27"/>
  <c r="AH195" i="27" s="1"/>
  <c r="AG188" i="27"/>
  <c r="AG195" i="27" s="1"/>
  <c r="AF188" i="27"/>
  <c r="AF195" i="27" s="1"/>
  <c r="AE188" i="27"/>
  <c r="AE195" i="27" s="1"/>
  <c r="AD188" i="27"/>
  <c r="AD195" i="27" s="1"/>
  <c r="N188" i="27"/>
  <c r="N195" i="27" s="1"/>
  <c r="M188" i="27"/>
  <c r="M195" i="27" s="1"/>
  <c r="L188" i="27"/>
  <c r="L195" i="27" s="1"/>
  <c r="K188" i="27"/>
  <c r="K195" i="27" s="1"/>
  <c r="J188" i="27"/>
  <c r="J195" i="27" s="1"/>
  <c r="N176" i="27"/>
  <c r="AS158" i="27"/>
  <c r="AI158" i="27"/>
  <c r="Y158" i="27"/>
  <c r="O158" i="27"/>
  <c r="E158" i="27"/>
  <c r="AS157" i="27"/>
  <c r="AI157" i="27"/>
  <c r="Y157" i="27"/>
  <c r="O157" i="27"/>
  <c r="E157" i="27"/>
  <c r="BB156" i="27"/>
  <c r="BA156" i="27"/>
  <c r="AZ156" i="27"/>
  <c r="AY156" i="27"/>
  <c r="AX156" i="27"/>
  <c r="AW156" i="27"/>
  <c r="AV156" i="27"/>
  <c r="AU156" i="27"/>
  <c r="AT156" i="27"/>
  <c r="AS156" i="27"/>
  <c r="AR156" i="27"/>
  <c r="AQ156" i="27"/>
  <c r="AP156" i="27"/>
  <c r="AO156" i="27"/>
  <c r="AN156" i="27"/>
  <c r="AM156" i="27"/>
  <c r="AL156" i="27"/>
  <c r="AK156" i="27"/>
  <c r="AJ156" i="27"/>
  <c r="AI156" i="27"/>
  <c r="AH156" i="27"/>
  <c r="AG156" i="27"/>
  <c r="AF156" i="27"/>
  <c r="AE156" i="27"/>
  <c r="AD156" i="27"/>
  <c r="AC156" i="27"/>
  <c r="AB156" i="27"/>
  <c r="AA156" i="27"/>
  <c r="Z156" i="27"/>
  <c r="Y156" i="27"/>
  <c r="X156" i="27"/>
  <c r="W156" i="27"/>
  <c r="V156" i="27"/>
  <c r="U156" i="27"/>
  <c r="T156" i="27"/>
  <c r="S156" i="27"/>
  <c r="R156" i="27"/>
  <c r="Q156" i="27"/>
  <c r="P156" i="27"/>
  <c r="O156" i="27"/>
  <c r="N156" i="27"/>
  <c r="M156" i="27"/>
  <c r="L156" i="27"/>
  <c r="K156" i="27"/>
  <c r="J156" i="27"/>
  <c r="I156" i="27"/>
  <c r="H156" i="27"/>
  <c r="G156" i="27"/>
  <c r="F156" i="27"/>
  <c r="E156" i="27"/>
  <c r="X155" i="27"/>
  <c r="BB153" i="27"/>
  <c r="AR153" i="27"/>
  <c r="BB52" i="27" a="1"/>
  <c r="BB52" i="27" s="1"/>
  <c r="BA52" i="27" a="1"/>
  <c r="BA53" i="27" s="1"/>
  <c r="BA437" i="27" s="1"/>
  <c r="AZ52" i="27" a="1"/>
  <c r="AY52" i="27" a="1"/>
  <c r="AY53" i="27" s="1"/>
  <c r="AY437" i="27" s="1"/>
  <c r="AX52" i="27" a="1"/>
  <c r="AX53" i="27" s="1"/>
  <c r="AX437" i="27" s="1"/>
  <c r="AR52" i="27" a="1"/>
  <c r="AQ52" i="27" a="1"/>
  <c r="AQ53" i="27" s="1"/>
  <c r="AQ437" i="27" s="1"/>
  <c r="AP52" i="27" a="1"/>
  <c r="AP53" i="27" s="1"/>
  <c r="AP437" i="27" s="1"/>
  <c r="AO52" i="27" a="1"/>
  <c r="AO53" i="27" s="1"/>
  <c r="AO437" i="27" s="1"/>
  <c r="AN52" i="27" a="1"/>
  <c r="AN52" i="27" s="1"/>
  <c r="AN439" i="27" s="1"/>
  <c r="AH52" i="27" a="1"/>
  <c r="AH53" i="27" s="1"/>
  <c r="AH437" i="27" s="1"/>
  <c r="AG52" i="27" a="1"/>
  <c r="AG53" i="27" s="1"/>
  <c r="AG437" i="27" s="1"/>
  <c r="AF52" i="27" a="1"/>
  <c r="AF52" i="27" s="1"/>
  <c r="AF439" i="27" s="1"/>
  <c r="AE52" i="27" a="1"/>
  <c r="AE52" i="27" s="1"/>
  <c r="AD52" i="27" a="1"/>
  <c r="AD52" i="27" s="1"/>
  <c r="N52" i="27" a="1"/>
  <c r="N53" i="27" s="1"/>
  <c r="N437" i="27" s="1"/>
  <c r="M52" i="27" a="1"/>
  <c r="M52" i="27" s="1"/>
  <c r="M439" i="27" s="1"/>
  <c r="L52" i="27" a="1"/>
  <c r="L52" i="27" s="1"/>
  <c r="K52" i="27" a="1"/>
  <c r="K52" i="27" s="1"/>
  <c r="K439" i="27" s="1"/>
  <c r="J52" i="27" a="1"/>
  <c r="J53" i="27" s="1"/>
  <c r="J437" i="27" s="1"/>
  <c r="BB42" i="27"/>
  <c r="BB46" i="27" s="1"/>
  <c r="BA42" i="27"/>
  <c r="BA46" i="27" s="1"/>
  <c r="AZ42" i="27"/>
  <c r="AZ46" i="27" s="1"/>
  <c r="AY42" i="27"/>
  <c r="AY46" i="27" s="1"/>
  <c r="AR42" i="27"/>
  <c r="AR46" i="27" s="1"/>
  <c r="AQ42" i="27"/>
  <c r="AQ46" i="27" s="1"/>
  <c r="AP42" i="27"/>
  <c r="AP46" i="27" s="1"/>
  <c r="AO42" i="27"/>
  <c r="AO46" i="27" s="1"/>
  <c r="AN42" i="27"/>
  <c r="AN46" i="27" s="1"/>
  <c r="AH42" i="27"/>
  <c r="AH46" i="27" s="1"/>
  <c r="AG42" i="27"/>
  <c r="AG46" i="27" s="1"/>
  <c r="AF42" i="27"/>
  <c r="AF46" i="27" s="1"/>
  <c r="AE42" i="27"/>
  <c r="AE46" i="27" s="1"/>
  <c r="AD42" i="27"/>
  <c r="AD46" i="27" s="1"/>
  <c r="N42" i="27"/>
  <c r="N46" i="27" s="1"/>
  <c r="M42" i="27"/>
  <c r="M46" i="27" s="1"/>
  <c r="L42" i="27"/>
  <c r="L46" i="27" s="1"/>
  <c r="K42" i="27"/>
  <c r="K46" i="27" s="1"/>
  <c r="J42" i="27"/>
  <c r="J46" i="27" s="1"/>
  <c r="BB38" i="27"/>
  <c r="BB45" i="27" s="1"/>
  <c r="BA38" i="27"/>
  <c r="BA44" i="27" s="1"/>
  <c r="BA194" i="27" s="1"/>
  <c r="BA184" i="27" s="1"/>
  <c r="AZ38" i="27"/>
  <c r="AZ44" i="27" s="1"/>
  <c r="AZ194" i="27" s="1"/>
  <c r="AZ184" i="27" s="1"/>
  <c r="AY38" i="27"/>
  <c r="AY44" i="27" s="1"/>
  <c r="AY194" i="27" s="1"/>
  <c r="AY184" i="27" s="1"/>
  <c r="AR38" i="27"/>
  <c r="AR44" i="27" s="1"/>
  <c r="AR194" i="27" s="1"/>
  <c r="AR184" i="27" s="1"/>
  <c r="AQ38" i="27"/>
  <c r="AQ44" i="27" s="1"/>
  <c r="AQ194" i="27" s="1"/>
  <c r="AQ184" i="27" s="1"/>
  <c r="AP38" i="27"/>
  <c r="AP45" i="27" s="1"/>
  <c r="AO38" i="27"/>
  <c r="AO45" i="27" s="1"/>
  <c r="AN38" i="27"/>
  <c r="AN45" i="27" s="1"/>
  <c r="AH38" i="27"/>
  <c r="AH45" i="27" s="1"/>
  <c r="AG38" i="27"/>
  <c r="AG45" i="27" s="1"/>
  <c r="AF38" i="27"/>
  <c r="AF45" i="27" s="1"/>
  <c r="AE38" i="27"/>
  <c r="AE45" i="27" s="1"/>
  <c r="AD38" i="27"/>
  <c r="AD45" i="27" s="1"/>
  <c r="N38" i="27"/>
  <c r="N44" i="27" s="1"/>
  <c r="N194" i="27" s="1"/>
  <c r="N184" i="27" s="1"/>
  <c r="M38" i="27"/>
  <c r="M44" i="27" s="1"/>
  <c r="M194" i="27" s="1"/>
  <c r="M184" i="27" s="1"/>
  <c r="L38" i="27"/>
  <c r="L45" i="27" s="1"/>
  <c r="K38" i="27"/>
  <c r="K45" i="27" s="1"/>
  <c r="J38" i="27"/>
  <c r="J45" i="27" s="1"/>
  <c r="BB34" i="27"/>
  <c r="BB70" i="27" s="1"/>
  <c r="BB440" i="27" s="1"/>
  <c r="BA34" i="27"/>
  <c r="BA70" i="27" s="1"/>
  <c r="BA440" i="27" s="1"/>
  <c r="AZ34" i="27"/>
  <c r="AZ70" i="27" s="1"/>
  <c r="AZ440" i="27" s="1"/>
  <c r="AY34" i="27"/>
  <c r="AY70" i="27" s="1"/>
  <c r="AY440" i="27" s="1"/>
  <c r="AX34" i="27"/>
  <c r="AX70" i="27" s="1"/>
  <c r="AX440" i="27" s="1"/>
  <c r="AR34" i="27"/>
  <c r="AR70" i="27" s="1"/>
  <c r="AR440" i="27" s="1"/>
  <c r="AQ34" i="27"/>
  <c r="AQ70" i="27" s="1"/>
  <c r="AQ440" i="27" s="1"/>
  <c r="AP34" i="27"/>
  <c r="AP70" i="27" s="1"/>
  <c r="AP440" i="27" s="1"/>
  <c r="AO34" i="27"/>
  <c r="AO70" i="27" s="1"/>
  <c r="AO440" i="27" s="1"/>
  <c r="AN34" i="27"/>
  <c r="AN70" i="27" s="1"/>
  <c r="AN440" i="27" s="1"/>
  <c r="AH34" i="27"/>
  <c r="AH70" i="27" s="1"/>
  <c r="AH440" i="27" s="1"/>
  <c r="AG34" i="27"/>
  <c r="AG70" i="27" s="1"/>
  <c r="AG440" i="27" s="1"/>
  <c r="AF34" i="27"/>
  <c r="AF70" i="27" s="1"/>
  <c r="AF440" i="27" s="1"/>
  <c r="AE34" i="27"/>
  <c r="AE70" i="27" s="1"/>
  <c r="AE440" i="27" s="1"/>
  <c r="AD34" i="27"/>
  <c r="AD70" i="27" s="1"/>
  <c r="AD440" i="27" s="1"/>
  <c r="N34" i="27"/>
  <c r="N70" i="27" s="1"/>
  <c r="N440" i="27" s="1"/>
  <c r="M34" i="27"/>
  <c r="M70" i="27" s="1"/>
  <c r="M440" i="27" s="1"/>
  <c r="L34" i="27"/>
  <c r="L70" i="27" s="1"/>
  <c r="L440" i="27" s="1"/>
  <c r="K34" i="27"/>
  <c r="K70" i="27" s="1"/>
  <c r="K440" i="27" s="1"/>
  <c r="J34" i="27"/>
  <c r="J70" i="27" s="1"/>
  <c r="J440" i="27" s="1"/>
  <c r="AH154" i="27" l="1"/>
  <c r="AH155" i="27" s="1"/>
  <c r="H603" i="27"/>
  <c r="H451" i="27"/>
  <c r="I451" i="27" s="1"/>
  <c r="AX154" i="27"/>
  <c r="AX155" i="27" s="1"/>
  <c r="AD154" i="27"/>
  <c r="AD155" i="27" s="1"/>
  <c r="K53" i="27"/>
  <c r="K437" i="27" s="1"/>
  <c r="M53" i="27"/>
  <c r="M437" i="27" s="1"/>
  <c r="AY52" i="27"/>
  <c r="AY439" i="27" s="1"/>
  <c r="K203" i="27"/>
  <c r="K587" i="27" s="1"/>
  <c r="AF53" i="27"/>
  <c r="AF437" i="27" s="1"/>
  <c r="M204" i="27"/>
  <c r="AP204" i="27"/>
  <c r="AX202" i="27"/>
  <c r="AX589" i="27" s="1"/>
  <c r="AD44" i="27"/>
  <c r="AD194" i="27" s="1"/>
  <c r="AD184" i="27" s="1"/>
  <c r="AD185" i="27" s="1"/>
  <c r="AD585" i="27" s="1"/>
  <c r="BA45" i="27"/>
  <c r="N52" i="27"/>
  <c r="N439" i="27" s="1"/>
  <c r="AQ52" i="27"/>
  <c r="AQ439" i="27" s="1"/>
  <c r="AG52" i="27"/>
  <c r="AG439" i="27" s="1"/>
  <c r="AF204" i="27"/>
  <c r="AX203" i="27"/>
  <c r="AX587" i="27" s="1"/>
  <c r="AH44" i="27"/>
  <c r="AH194" i="27" s="1"/>
  <c r="AH184" i="27" s="1"/>
  <c r="AH220" i="27" s="1"/>
  <c r="AH590" i="27" s="1"/>
  <c r="AD53" i="27"/>
  <c r="AD437" i="27" s="1"/>
  <c r="AO52" i="27"/>
  <c r="AO439" i="27" s="1"/>
  <c r="AH202" i="27"/>
  <c r="AH589" i="27" s="1"/>
  <c r="AZ202" i="27"/>
  <c r="AZ589" i="27" s="1"/>
  <c r="AZ203" i="27"/>
  <c r="AZ587" i="27" s="1"/>
  <c r="AD202" i="27"/>
  <c r="AD205" i="27" s="1"/>
  <c r="AP203" i="27"/>
  <c r="AP587" i="27" s="1"/>
  <c r="M45" i="27"/>
  <c r="BB217" i="27"/>
  <c r="BB586" i="27" s="1"/>
  <c r="BB154" i="27"/>
  <c r="BB155" i="27" s="1"/>
  <c r="AE44" i="27"/>
  <c r="AE194" i="27" s="1"/>
  <c r="AE184" i="27" s="1"/>
  <c r="AE220" i="27" s="1"/>
  <c r="AE590" i="27" s="1"/>
  <c r="BB44" i="27"/>
  <c r="BB194" i="27" s="1"/>
  <c r="BB184" i="27" s="1"/>
  <c r="BB220" i="27" s="1"/>
  <c r="BB590" i="27" s="1"/>
  <c r="BA52" i="27"/>
  <c r="BA439" i="27" s="1"/>
  <c r="K204" i="27"/>
  <c r="AH203" i="27"/>
  <c r="AH587" i="27" s="1"/>
  <c r="AR202" i="27"/>
  <c r="AR589" i="27" s="1"/>
  <c r="AH52" i="27"/>
  <c r="AP52" i="27"/>
  <c r="AX52" i="27"/>
  <c r="BB53" i="27"/>
  <c r="BB437" i="27" s="1"/>
  <c r="BB202" i="27"/>
  <c r="BB589" i="27" s="1"/>
  <c r="L53" i="27"/>
  <c r="L437" i="27" s="1"/>
  <c r="AE53" i="27"/>
  <c r="AE437" i="27" s="1"/>
  <c r="M54" i="27"/>
  <c r="M202" i="27"/>
  <c r="M589" i="27" s="1"/>
  <c r="BB203" i="27"/>
  <c r="BB587" i="27" s="1"/>
  <c r="AP44" i="27"/>
  <c r="AP194" i="27" s="1"/>
  <c r="AP184" i="27" s="1"/>
  <c r="AP220" i="27" s="1"/>
  <c r="AP590" i="27" s="1"/>
  <c r="J44" i="27"/>
  <c r="J194" i="27" s="1"/>
  <c r="J184" i="27" s="1"/>
  <c r="J185" i="27" s="1"/>
  <c r="J585" i="27" s="1"/>
  <c r="AZ154" i="27"/>
  <c r="AZ155" i="27" s="1"/>
  <c r="AQ220" i="27"/>
  <c r="AQ590" i="27" s="1"/>
  <c r="AQ185" i="27"/>
  <c r="AQ585" i="27" s="1"/>
  <c r="AY220" i="27"/>
  <c r="AY590" i="27" s="1"/>
  <c r="AY185" i="27"/>
  <c r="AY585" i="27" s="1"/>
  <c r="AR220" i="27"/>
  <c r="AR590" i="27" s="1"/>
  <c r="AR185" i="27"/>
  <c r="AR585" i="27" s="1"/>
  <c r="AZ220" i="27"/>
  <c r="AZ590" i="27" s="1"/>
  <c r="AZ185" i="27"/>
  <c r="AZ585" i="27" s="1"/>
  <c r="N220" i="27"/>
  <c r="N590" i="27" s="1"/>
  <c r="N185" i="27"/>
  <c r="N585" i="27" s="1"/>
  <c r="BA220" i="27"/>
  <c r="BA590" i="27" s="1"/>
  <c r="BA185" i="27"/>
  <c r="BA585" i="27" s="1"/>
  <c r="M220" i="27"/>
  <c r="M590" i="27" s="1"/>
  <c r="M185" i="27"/>
  <c r="M585" i="27" s="1"/>
  <c r="L204" i="27"/>
  <c r="L203" i="27"/>
  <c r="L587" i="27" s="1"/>
  <c r="L202" i="27"/>
  <c r="K44" i="27"/>
  <c r="K194" i="27" s="1"/>
  <c r="K184" i="27" s="1"/>
  <c r="AF44" i="27"/>
  <c r="AF194" i="27" s="1"/>
  <c r="AF184" i="27" s="1"/>
  <c r="AN44" i="27"/>
  <c r="AN194" i="27" s="1"/>
  <c r="AN184" i="27" s="1"/>
  <c r="N45" i="27"/>
  <c r="AQ45" i="27"/>
  <c r="AY45" i="27"/>
  <c r="BB439" i="27"/>
  <c r="BB54" i="27"/>
  <c r="AE439" i="27"/>
  <c r="AE54" i="27"/>
  <c r="L44" i="27"/>
  <c r="L194" i="27" s="1"/>
  <c r="L184" i="27" s="1"/>
  <c r="AG44" i="27"/>
  <c r="AG194" i="27" s="1"/>
  <c r="AG184" i="27" s="1"/>
  <c r="AO44" i="27"/>
  <c r="AO194" i="27" s="1"/>
  <c r="AO184" i="27" s="1"/>
  <c r="AR45" i="27"/>
  <c r="AZ45" i="27"/>
  <c r="J52" i="27"/>
  <c r="AN53" i="27"/>
  <c r="AN437" i="27" s="1"/>
  <c r="AF54" i="27"/>
  <c r="AR53" i="27"/>
  <c r="AR437" i="27" s="1"/>
  <c r="AR52" i="27"/>
  <c r="AD439" i="27"/>
  <c r="AD54" i="27"/>
  <c r="AZ53" i="27"/>
  <c r="AZ437" i="27" s="1"/>
  <c r="AZ52" i="27"/>
  <c r="K54" i="27"/>
  <c r="L439" i="27"/>
  <c r="L54" i="27"/>
  <c r="AN54" i="27"/>
  <c r="AR217" i="27"/>
  <c r="AR586" i="27" s="1"/>
  <c r="AR154" i="27"/>
  <c r="AR155" i="27" s="1"/>
  <c r="AN204" i="27"/>
  <c r="AN203" i="27"/>
  <c r="AN587" i="27" s="1"/>
  <c r="AN202" i="27"/>
  <c r="AP589" i="27"/>
  <c r="AP205" i="27"/>
  <c r="AG204" i="27"/>
  <c r="AG203" i="27"/>
  <c r="AG587" i="27" s="1"/>
  <c r="AG202" i="27"/>
  <c r="AD203" i="27"/>
  <c r="AD587" i="27" s="1"/>
  <c r="AQ204" i="27"/>
  <c r="AQ203" i="27"/>
  <c r="AQ587" i="27" s="1"/>
  <c r="AQ202" i="27"/>
  <c r="BA204" i="27"/>
  <c r="BA203" i="27"/>
  <c r="BA587" i="27" s="1"/>
  <c r="BA202" i="27"/>
  <c r="J204" i="27"/>
  <c r="J203" i="27"/>
  <c r="J587" i="27" s="1"/>
  <c r="J589" i="27"/>
  <c r="J205" i="27"/>
  <c r="AE204" i="27"/>
  <c r="AE203" i="27"/>
  <c r="AE587" i="27" s="1"/>
  <c r="AE202" i="27"/>
  <c r="N205" i="27"/>
  <c r="AO204" i="27"/>
  <c r="AO203" i="27"/>
  <c r="AO587" i="27" s="1"/>
  <c r="AO202" i="27"/>
  <c r="AR203" i="27"/>
  <c r="AR587" i="27" s="1"/>
  <c r="AY204" i="27"/>
  <c r="AY203" i="27"/>
  <c r="AY587" i="27" s="1"/>
  <c r="AY202" i="27"/>
  <c r="F588" i="27"/>
  <c r="K205" i="27"/>
  <c r="K589" i="27"/>
  <c r="AF202" i="27"/>
  <c r="N204" i="27"/>
  <c r="N203" i="27"/>
  <c r="N587" i="27" s="1"/>
  <c r="AA588" i="27"/>
  <c r="H588" i="27"/>
  <c r="H453" i="27"/>
  <c r="I603" i="27"/>
  <c r="I453" i="27"/>
  <c r="N153" i="21"/>
  <c r="BA153" i="21"/>
  <c r="AG153" i="21"/>
  <c r="AO153" i="21"/>
  <c r="AX585" i="21"/>
  <c r="AX153" i="21"/>
  <c r="AQ153" i="21"/>
  <c r="AR153" i="21"/>
  <c r="AP153" i="21"/>
  <c r="AH153" i="21"/>
  <c r="AY153" i="21"/>
  <c r="AY585" i="21"/>
  <c r="AZ153" i="21"/>
  <c r="AZ585" i="21"/>
  <c r="AE153" i="21"/>
  <c r="AF153" i="21"/>
  <c r="BB153" i="21"/>
  <c r="BB585" i="21"/>
  <c r="BB436" i="21"/>
  <c r="BA436" i="21"/>
  <c r="AZ436" i="21"/>
  <c r="AY436" i="21"/>
  <c r="AX436" i="21"/>
  <c r="AH438" i="21"/>
  <c r="AG436" i="21"/>
  <c r="AF438" i="21"/>
  <c r="AE436" i="21"/>
  <c r="BB185" i="27" l="1"/>
  <c r="BB585" i="27" s="1"/>
  <c r="AX205" i="27"/>
  <c r="N54" i="27"/>
  <c r="AG54" i="27"/>
  <c r="J220" i="27"/>
  <c r="J590" i="27" s="1"/>
  <c r="AY54" i="27"/>
  <c r="AH185" i="27"/>
  <c r="AH585" i="27" s="1"/>
  <c r="AR205" i="27"/>
  <c r="AE185" i="27"/>
  <c r="AE585" i="27" s="1"/>
  <c r="AP185" i="27"/>
  <c r="AP585" i="27" s="1"/>
  <c r="AD589" i="27"/>
  <c r="BB205" i="27"/>
  <c r="AZ205" i="27"/>
  <c r="AH205" i="27"/>
  <c r="M205" i="27"/>
  <c r="BA54" i="27"/>
  <c r="AO54" i="27"/>
  <c r="AQ54" i="27"/>
  <c r="AD220" i="27"/>
  <c r="AD590" i="27" s="1"/>
  <c r="AP217" i="27"/>
  <c r="AP586" i="27" s="1"/>
  <c r="AP154" i="27"/>
  <c r="AP155" i="27" s="1"/>
  <c r="M217" i="27"/>
  <c r="M586" i="27" s="1"/>
  <c r="M154" i="27"/>
  <c r="M155" i="27" s="1"/>
  <c r="AF217" i="27"/>
  <c r="AF586" i="27" s="1"/>
  <c r="AF154" i="27"/>
  <c r="AF155" i="27" s="1"/>
  <c r="BA585" i="21"/>
  <c r="AX439" i="27"/>
  <c r="AX54" i="27"/>
  <c r="AP439" i="27"/>
  <c r="AP54" i="27"/>
  <c r="AH439" i="27"/>
  <c r="AH54" i="27"/>
  <c r="K217" i="27"/>
  <c r="K586" i="27" s="1"/>
  <c r="K154" i="27"/>
  <c r="K155" i="27" s="1"/>
  <c r="AE589" i="27"/>
  <c r="AE205" i="27"/>
  <c r="AY217" i="27"/>
  <c r="AY586" i="27" s="1"/>
  <c r="AY154" i="27"/>
  <c r="AY155" i="27" s="1"/>
  <c r="AQ205" i="27"/>
  <c r="AQ589" i="27"/>
  <c r="AF589" i="27"/>
  <c r="AF205" i="27"/>
  <c r="AE217" i="27"/>
  <c r="AE586" i="27" s="1"/>
  <c r="AE154" i="27"/>
  <c r="AE155" i="27" s="1"/>
  <c r="J217" i="27"/>
  <c r="J586" i="27" s="1"/>
  <c r="J154" i="27"/>
  <c r="J155" i="27" s="1"/>
  <c r="AN589" i="27"/>
  <c r="AN205" i="27"/>
  <c r="AO589" i="27"/>
  <c r="AO205" i="27"/>
  <c r="AQ217" i="27"/>
  <c r="AQ586" i="27" s="1"/>
  <c r="AQ154" i="27"/>
  <c r="AQ155" i="27" s="1"/>
  <c r="AG205" i="27"/>
  <c r="AG589" i="27"/>
  <c r="AN217" i="27"/>
  <c r="AN586" i="27" s="1"/>
  <c r="AN154" i="27"/>
  <c r="AN155" i="27" s="1"/>
  <c r="AR439" i="27"/>
  <c r="AR54" i="27"/>
  <c r="J439" i="27"/>
  <c r="J54" i="27"/>
  <c r="AO220" i="27"/>
  <c r="AO590" i="27" s="1"/>
  <c r="AO185" i="27"/>
  <c r="AO585" i="27" s="1"/>
  <c r="L589" i="27"/>
  <c r="L205" i="27"/>
  <c r="K220" i="27"/>
  <c r="K590" i="27" s="1"/>
  <c r="K185" i="27"/>
  <c r="K585" i="27" s="1"/>
  <c r="AO217" i="27"/>
  <c r="AO586" i="27" s="1"/>
  <c r="AO154" i="27"/>
  <c r="AO155" i="27" s="1"/>
  <c r="BA589" i="27"/>
  <c r="BA205" i="27"/>
  <c r="AG220" i="27"/>
  <c r="AG590" i="27" s="1"/>
  <c r="AG185" i="27"/>
  <c r="AG585" i="27" s="1"/>
  <c r="AG217" i="27"/>
  <c r="AG586" i="27" s="1"/>
  <c r="AG154" i="27"/>
  <c r="AG155" i="27" s="1"/>
  <c r="AZ439" i="27"/>
  <c r="AZ54" i="27"/>
  <c r="L220" i="27"/>
  <c r="L590" i="27" s="1"/>
  <c r="L185" i="27"/>
  <c r="L585" i="27" s="1"/>
  <c r="AN220" i="27"/>
  <c r="AN590" i="27" s="1"/>
  <c r="AN185" i="27"/>
  <c r="AN585" i="27" s="1"/>
  <c r="L217" i="27"/>
  <c r="L586" i="27" s="1"/>
  <c r="L154" i="27"/>
  <c r="L155" i="27" s="1"/>
  <c r="N217" i="27"/>
  <c r="N586" i="27" s="1"/>
  <c r="N154" i="27"/>
  <c r="N155" i="27" s="1"/>
  <c r="AY589" i="27"/>
  <c r="AY205" i="27"/>
  <c r="BA154" i="27"/>
  <c r="BA155" i="27" s="1"/>
  <c r="BA217" i="27"/>
  <c r="BA586" i="27" s="1"/>
  <c r="AF220" i="27"/>
  <c r="AF590" i="27" s="1"/>
  <c r="AF185" i="27"/>
  <c r="AF585" i="27" s="1"/>
  <c r="M153" i="21"/>
  <c r="AY438" i="21"/>
  <c r="AH436" i="21"/>
  <c r="AF436" i="21"/>
  <c r="AG438" i="21"/>
  <c r="AX438" i="21"/>
  <c r="AZ438" i="21"/>
  <c r="AE438" i="21"/>
  <c r="BA438" i="21"/>
  <c r="BB438" i="21"/>
  <c r="N175" i="21" l="1"/>
  <c r="P172" i="21" l="1"/>
  <c r="O163" i="21"/>
  <c r="T163" i="21"/>
  <c r="P174" i="21"/>
  <c r="P163" i="21"/>
  <c r="Q163" i="21"/>
  <c r="R163" i="21"/>
  <c r="S163" i="21"/>
  <c r="Q162" i="21" l="1"/>
  <c r="R162" i="21"/>
  <c r="S162" i="21"/>
  <c r="O162" i="21"/>
  <c r="T162" i="21"/>
  <c r="P162" i="21"/>
  <c r="P164" i="21"/>
  <c r="S171" i="21"/>
  <c r="R171" i="21"/>
  <c r="T172" i="21"/>
  <c r="S172" i="21"/>
  <c r="Q171" i="21"/>
  <c r="Q161" i="21"/>
  <c r="R165" i="21"/>
  <c r="O166" i="21"/>
  <c r="S168" i="21"/>
  <c r="Q166" i="21"/>
  <c r="T166" i="21"/>
  <c r="O169" i="21"/>
  <c r="T168" i="21"/>
  <c r="T169" i="21"/>
  <c r="T174" i="21"/>
  <c r="R167" i="21"/>
  <c r="S161" i="21"/>
  <c r="R161" i="21"/>
  <c r="P161" i="21"/>
  <c r="T161" i="21"/>
  <c r="P166" i="21"/>
  <c r="Q168" i="21"/>
  <c r="O174" i="21"/>
  <c r="T165" i="21"/>
  <c r="P168" i="21"/>
  <c r="R168" i="21"/>
  <c r="S167" i="21"/>
  <c r="R169" i="21"/>
  <c r="O165" i="21"/>
  <c r="O167" i="21"/>
  <c r="Q167" i="21"/>
  <c r="T167" i="21"/>
  <c r="S169" i="21"/>
  <c r="R172" i="21"/>
  <c r="Q174" i="21"/>
  <c r="P171" i="21"/>
  <c r="S165" i="21"/>
  <c r="P167" i="21"/>
  <c r="O172" i="21"/>
  <c r="Q170" i="21"/>
  <c r="T164" i="21"/>
  <c r="O170" i="21"/>
  <c r="Q164" i="21"/>
  <c r="S164" i="21"/>
  <c r="R164" i="21"/>
  <c r="O164" i="21"/>
  <c r="T170" i="21"/>
  <c r="P170" i="21"/>
  <c r="Q172" i="21"/>
  <c r="O173" i="21"/>
  <c r="T173" i="21"/>
  <c r="Q173" i="21"/>
  <c r="P173" i="21"/>
  <c r="R170" i="21"/>
  <c r="S170" i="21"/>
  <c r="S173" i="21"/>
  <c r="S174" i="21"/>
  <c r="R174" i="21"/>
  <c r="P165" i="21"/>
  <c r="Q165" i="21"/>
  <c r="T171" i="21"/>
  <c r="O171" i="21"/>
  <c r="Q169" i="21"/>
  <c r="P169" i="21"/>
  <c r="R173" i="21"/>
  <c r="O168" i="21"/>
  <c r="S166" i="21"/>
  <c r="R166" i="21"/>
  <c r="AX38" i="27"/>
  <c r="AX42" i="27"/>
  <c r="AX46" i="27" l="1"/>
  <c r="AX45" i="27"/>
  <c r="AX44" i="27"/>
  <c r="AX194" i="27" s="1"/>
  <c r="AX184" i="27" s="1"/>
  <c r="AX185" i="27" l="1"/>
  <c r="AX585" i="27" s="1"/>
  <c r="AX220" i="27"/>
  <c r="AX590" i="27" s="1"/>
  <c r="S437" i="21"/>
  <c r="R437" i="21"/>
  <c r="Q437" i="21"/>
  <c r="P437" i="21"/>
  <c r="S435" i="21"/>
  <c r="R435" i="21"/>
  <c r="Q435" i="21"/>
  <c r="P435" i="21"/>
  <c r="P434" i="21"/>
  <c r="Q434" i="21"/>
  <c r="R434" i="21"/>
  <c r="S434" i="21"/>
  <c r="O434" i="21"/>
  <c r="F449" i="21" s="1"/>
  <c r="O435" i="21" l="1"/>
  <c r="F450" i="21" s="1"/>
  <c r="O437" i="21"/>
  <c r="F452" i="21" s="1"/>
  <c r="T36" i="15" l="1"/>
  <c r="BA10" i="27"/>
  <c r="AT1" i="27"/>
  <c r="AJ10" i="27"/>
  <c r="AA1" i="27"/>
  <c r="AA10" i="27"/>
  <c r="AW10" i="27"/>
  <c r="D28" i="27"/>
  <c r="D25" i="27"/>
  <c r="H1" i="27"/>
  <c r="D22" i="27"/>
  <c r="T1" i="27"/>
  <c r="BA160" i="27"/>
  <c r="AX10" i="27"/>
  <c r="AB10" i="27"/>
  <c r="R10" i="27"/>
  <c r="T10" i="27"/>
  <c r="AQ160" i="27"/>
  <c r="AG160" i="27"/>
  <c r="D12" i="27"/>
  <c r="D168" i="27"/>
  <c r="AF10" i="27"/>
  <c r="V10" i="27"/>
  <c r="D163" i="27"/>
  <c r="AH151" i="27"/>
  <c r="D169" i="27"/>
  <c r="AY10" i="27"/>
  <c r="W10" i="27"/>
  <c r="BA1" i="27"/>
  <c r="AJ1" i="27"/>
  <c r="V1" i="27"/>
  <c r="O1" i="27"/>
  <c r="AL1" i="27"/>
  <c r="D13" i="27"/>
  <c r="AH10" i="27"/>
  <c r="AO1" i="27"/>
  <c r="AM1" i="27"/>
  <c r="X151" i="27"/>
  <c r="AG10" i="27"/>
  <c r="U10" i="27"/>
  <c r="N1" i="27"/>
  <c r="D177" i="27"/>
  <c r="D20" i="27"/>
  <c r="D172" i="27"/>
  <c r="E1" i="27"/>
  <c r="AQ1" i="27"/>
  <c r="D166" i="27"/>
  <c r="M10" i="27"/>
  <c r="AW1" i="27"/>
  <c r="D30" i="27"/>
  <c r="BA151" i="27"/>
  <c r="AR1" i="27"/>
  <c r="AI1" i="27"/>
  <c r="AN10" i="27"/>
  <c r="Z10" i="27"/>
  <c r="AE1" i="27"/>
  <c r="E10" i="27"/>
  <c r="D164" i="27"/>
  <c r="G10" i="27"/>
  <c r="AM10" i="27"/>
  <c r="D165" i="27"/>
  <c r="X1" i="27"/>
  <c r="AQ151" i="27"/>
  <c r="D15" i="27"/>
  <c r="D24" i="27"/>
  <c r="I10" i="27"/>
  <c r="R1" i="27"/>
  <c r="D167" i="27"/>
  <c r="AC10" i="27"/>
  <c r="AO10" i="27"/>
  <c r="Q10" i="27"/>
  <c r="AK1" i="27"/>
  <c r="W151" i="27"/>
  <c r="AI10" i="27"/>
  <c r="D26" i="27"/>
  <c r="F10" i="27"/>
  <c r="D174" i="27"/>
  <c r="D173" i="27"/>
  <c r="N151" i="27"/>
  <c r="AS1" i="27"/>
  <c r="G1" i="27"/>
  <c r="P1" i="27"/>
  <c r="D162" i="27"/>
  <c r="J10" i="27"/>
  <c r="K1" i="27"/>
  <c r="BB160" i="27"/>
  <c r="AN1" i="27"/>
  <c r="O10" i="27"/>
  <c r="AV1" i="27"/>
  <c r="AR160" i="27"/>
  <c r="D21" i="27"/>
  <c r="BB1" i="27"/>
  <c r="D14" i="27"/>
  <c r="AU10" i="27"/>
  <c r="D170" i="27"/>
  <c r="AF1" i="27"/>
  <c r="L10" i="27"/>
  <c r="S1" i="27"/>
  <c r="BB10" i="27"/>
  <c r="D27" i="27"/>
  <c r="AZ1" i="27"/>
  <c r="J1" i="27"/>
  <c r="D176" i="27"/>
  <c r="W160" i="27"/>
  <c r="Q1" i="27"/>
  <c r="BB151" i="27"/>
  <c r="AH160" i="27"/>
  <c r="AZ10" i="27"/>
  <c r="Y1" i="27"/>
  <c r="AY1" i="27"/>
  <c r="AS10" i="27"/>
  <c r="L1" i="27"/>
  <c r="D16" i="27"/>
  <c r="H10" i="27"/>
  <c r="K10" i="27"/>
  <c r="AE10" i="27"/>
  <c r="AB1" i="27"/>
  <c r="X3" i="27"/>
  <c r="M1" i="27"/>
  <c r="F1" i="27"/>
  <c r="D175" i="27"/>
  <c r="D23" i="27"/>
  <c r="S10" i="27"/>
  <c r="D29" i="27"/>
  <c r="D19" i="27"/>
  <c r="N160" i="27"/>
  <c r="AT10" i="27"/>
  <c r="X10" i="27"/>
  <c r="D17" i="27"/>
  <c r="H3" i="27"/>
  <c r="Y10" i="27"/>
  <c r="D18" i="27"/>
  <c r="D171" i="27"/>
  <c r="D178" i="27"/>
  <c r="I1" i="27"/>
  <c r="Z1" i="27"/>
  <c r="AG151" i="27"/>
  <c r="AG1" i="27"/>
  <c r="BA3" i="27"/>
  <c r="AP10" i="27"/>
  <c r="U1" i="27"/>
  <c r="AQ10" i="27"/>
  <c r="AD1" i="27"/>
  <c r="D179" i="27"/>
  <c r="AX1" i="27"/>
  <c r="AL10" i="27"/>
  <c r="D180" i="27"/>
  <c r="AP1" i="27"/>
  <c r="W1" i="27"/>
  <c r="X160" i="27"/>
  <c r="AR10" i="27"/>
  <c r="AC1" i="27"/>
  <c r="AU1" i="27"/>
  <c r="N10" i="27"/>
  <c r="AH1" i="27"/>
  <c r="AD10" i="27"/>
  <c r="P10" i="27"/>
  <c r="AK10" i="27"/>
  <c r="AV10" i="27"/>
  <c r="AR151" i="27"/>
  <c r="AA3" i="27"/>
  <c r="E3" i="27"/>
  <c r="Y3" i="27"/>
  <c r="F3" i="27"/>
  <c r="Z3" i="27"/>
  <c r="AC3" i="27"/>
  <c r="AX3" i="27"/>
  <c r="I3" i="27"/>
  <c r="AB3" i="27"/>
  <c r="G3" i="27"/>
  <c r="AS3" i="27"/>
  <c r="W3" i="27"/>
  <c r="R3" i="27"/>
  <c r="AO3" i="27"/>
  <c r="AZ3" i="27"/>
  <c r="AT3" i="27"/>
  <c r="W153" i="27"/>
  <c r="K3" i="27"/>
  <c r="Q3" i="27"/>
  <c r="AE3" i="27"/>
  <c r="AY3" i="27"/>
  <c r="N153" i="27"/>
  <c r="AQ3" i="27"/>
  <c r="AH153" i="27"/>
  <c r="AJ3" i="27"/>
  <c r="AL3" i="27"/>
  <c r="N3" i="27"/>
  <c r="AF3" i="27"/>
  <c r="O3" i="27"/>
  <c r="AV3" i="27"/>
  <c r="U3" i="27"/>
  <c r="V3" i="27"/>
  <c r="AG153" i="27"/>
  <c r="AQ153" i="27"/>
  <c r="X153" i="27"/>
  <c r="L3" i="27"/>
  <c r="J3" i="27"/>
  <c r="P3" i="27"/>
  <c r="S3" i="27"/>
  <c r="AD3" i="27"/>
  <c r="AK3" i="27"/>
  <c r="AG3" i="27"/>
  <c r="AP3" i="27"/>
  <c r="AI3" i="27"/>
  <c r="AM3" i="27"/>
  <c r="AW3" i="27"/>
  <c r="AN3" i="27"/>
  <c r="AU3" i="27"/>
  <c r="T3" i="27"/>
  <c r="BA153" i="27"/>
  <c r="M3" i="27"/>
  <c r="AT38" i="27"/>
  <c r="AT42" i="27"/>
  <c r="AA42" i="27"/>
  <c r="AA38" i="27"/>
  <c r="H42" i="27"/>
  <c r="H38" i="27"/>
  <c r="AJ38" i="27"/>
  <c r="AJ42" i="27"/>
  <c r="AL38" i="27"/>
  <c r="AL42" i="27"/>
  <c r="AM38" i="27"/>
  <c r="AM42" i="27"/>
  <c r="E38" i="27"/>
  <c r="E42" i="27"/>
  <c r="AW38" i="27"/>
  <c r="AW42" i="27"/>
  <c r="AI38" i="27"/>
  <c r="AI42" i="27"/>
  <c r="AK38" i="27"/>
  <c r="AK42" i="27"/>
  <c r="AS38" i="27"/>
  <c r="AS42" i="27"/>
  <c r="G42" i="27"/>
  <c r="G38" i="27"/>
  <c r="AV38" i="27"/>
  <c r="AV42" i="27"/>
  <c r="Y42" i="27"/>
  <c r="Y38" i="27"/>
  <c r="AB42" i="27"/>
  <c r="AB38" i="27"/>
  <c r="F38" i="27"/>
  <c r="F42" i="27"/>
  <c r="I38" i="27"/>
  <c r="I42" i="27"/>
  <c r="Z42" i="27"/>
  <c r="Z38" i="27"/>
  <c r="AC42" i="27"/>
  <c r="AC38" i="27"/>
  <c r="AU38" i="27"/>
  <c r="AU42" i="27"/>
  <c r="AH3" i="27"/>
  <c r="AU52" i="27" a="1"/>
  <c r="AC52" i="27" a="1"/>
  <c r="Z52" i="27" a="1"/>
  <c r="I52" i="27" a="1"/>
  <c r="F52" i="27" a="1"/>
  <c r="AB52" i="27" a="1"/>
  <c r="Y52" i="27" a="1"/>
  <c r="BB3" i="27"/>
  <c r="AV52" i="27" a="1"/>
  <c r="G52" i="27" a="1"/>
  <c r="AS52" i="27" a="1"/>
  <c r="AK52" i="27" a="1"/>
  <c r="AI52" i="27" a="1"/>
  <c r="AR3" i="27"/>
  <c r="AW52" i="27" a="1"/>
  <c r="E52" i="27" a="1"/>
  <c r="AM52" i="27" a="1"/>
  <c r="AL52" i="27" a="1"/>
  <c r="AJ52" i="27" a="1"/>
  <c r="H52" i="27" a="1"/>
  <c r="AA52" i="27" a="1"/>
  <c r="AT52" i="27" a="1"/>
  <c r="C42" i="17"/>
  <c r="C45" i="17"/>
  <c r="C44" i="17"/>
  <c r="C56" i="17"/>
  <c r="C43" i="17"/>
  <c r="C49" i="17"/>
  <c r="C59" i="17"/>
  <c r="C50" i="17"/>
  <c r="C48" i="17"/>
  <c r="C55" i="17"/>
  <c r="C51" i="17"/>
  <c r="C53" i="17"/>
  <c r="C58" i="17"/>
  <c r="C54" i="17"/>
  <c r="C57" i="17"/>
  <c r="C46" i="17"/>
  <c r="C52" i="17"/>
  <c r="C47" i="17"/>
  <c r="C41" i="17"/>
  <c r="AX160" i="27"/>
  <c r="U160" i="27"/>
  <c r="AW153" i="27"/>
  <c r="G151" i="27"/>
  <c r="Q160" i="27"/>
  <c r="O160" i="27"/>
  <c r="AD153" i="27"/>
  <c r="Q153" i="27"/>
  <c r="AZ160" i="27"/>
  <c r="AI151" i="27"/>
  <c r="I160" i="27"/>
  <c r="AZ153" i="27"/>
  <c r="I151" i="27"/>
  <c r="P151" i="27"/>
  <c r="AE151" i="27"/>
  <c r="V151" i="27"/>
  <c r="AS153" i="27"/>
  <c r="AD151" i="27"/>
  <c r="AA160" i="27"/>
  <c r="AI160" i="27"/>
  <c r="AJ153" i="27"/>
  <c r="L160" i="27"/>
  <c r="AY151" i="27"/>
  <c r="AP153" i="27"/>
  <c r="S151" i="27"/>
  <c r="AI153" i="27"/>
  <c r="AS151" i="27"/>
  <c r="AU160" i="27"/>
  <c r="AC160" i="27"/>
  <c r="AN151" i="27"/>
  <c r="Z153" i="27"/>
  <c r="K160" i="27"/>
  <c r="AW151" i="27"/>
  <c r="K153" i="27"/>
  <c r="O151" i="27"/>
  <c r="R151" i="27"/>
  <c r="AB151" i="27"/>
  <c r="R153" i="27"/>
  <c r="E153" i="27"/>
  <c r="AU153" i="27"/>
  <c r="M160" i="27"/>
  <c r="AC153" i="27"/>
  <c r="AV153" i="27"/>
  <c r="AN160" i="27"/>
  <c r="G153" i="27"/>
  <c r="U151" i="27"/>
  <c r="AF160" i="27"/>
  <c r="E160" i="27"/>
  <c r="H160" i="27"/>
  <c r="G160" i="27"/>
  <c r="M153" i="27"/>
  <c r="J153" i="27"/>
  <c r="AT160" i="27"/>
  <c r="AV151" i="27"/>
  <c r="AD160" i="27"/>
  <c r="AM151" i="27"/>
  <c r="S153" i="27"/>
  <c r="AV160" i="27"/>
  <c r="AO151" i="27"/>
  <c r="J160" i="27"/>
  <c r="AL151" i="27"/>
  <c r="D176" i="21"/>
  <c r="AX151" i="27"/>
  <c r="K151" i="27"/>
  <c r="AF153" i="27"/>
  <c r="AT153" i="27"/>
  <c r="S160" i="27"/>
  <c r="Y151" i="27"/>
  <c r="E151" i="27"/>
  <c r="O153" i="27"/>
  <c r="AZ151" i="27"/>
  <c r="AY153" i="27"/>
  <c r="F160" i="27"/>
  <c r="AK153" i="27"/>
  <c r="U153" i="27"/>
  <c r="AL160" i="27"/>
  <c r="H153" i="27"/>
  <c r="AP160" i="27"/>
  <c r="AE160" i="27"/>
  <c r="J151" i="27"/>
  <c r="M151" i="27"/>
  <c r="AC151" i="27"/>
  <c r="AB153" i="27"/>
  <c r="P153" i="27"/>
  <c r="AO160" i="27"/>
  <c r="L153" i="27"/>
  <c r="Z151" i="27"/>
  <c r="R160" i="27"/>
  <c r="I153" i="27"/>
  <c r="AP151" i="27"/>
  <c r="AO153" i="27"/>
  <c r="Q151" i="27"/>
  <c r="T153" i="27"/>
  <c r="AS160" i="27"/>
  <c r="AF151" i="27"/>
  <c r="AE153" i="27"/>
  <c r="AK151" i="27"/>
  <c r="Z160" i="27"/>
  <c r="AJ151" i="27"/>
  <c r="F153" i="27"/>
  <c r="AN153" i="27"/>
  <c r="AU151" i="27"/>
  <c r="T151" i="27"/>
  <c r="F151" i="27"/>
  <c r="AW160" i="27"/>
  <c r="H151" i="27"/>
  <c r="AB160" i="27"/>
  <c r="Y153" i="27"/>
  <c r="AT151" i="27"/>
  <c r="V153" i="27"/>
  <c r="AM160" i="27"/>
  <c r="AJ160" i="27"/>
  <c r="P160" i="27"/>
  <c r="AM153" i="27"/>
  <c r="AY160" i="27"/>
  <c r="V160" i="27"/>
  <c r="AX153" i="27"/>
  <c r="Y160" i="27"/>
  <c r="AK160" i="27"/>
  <c r="AA153" i="27"/>
  <c r="L151" i="27"/>
  <c r="AA151" i="27"/>
  <c r="T160" i="27"/>
  <c r="AL153" i="27"/>
  <c r="AT53" i="27" l="1"/>
  <c r="AT437" i="27" s="1"/>
  <c r="AT52" i="27"/>
  <c r="AA53" i="27"/>
  <c r="AA437" i="27" s="1"/>
  <c r="AA52" i="27"/>
  <c r="H52" i="27"/>
  <c r="H53" i="27"/>
  <c r="AJ53" i="27"/>
  <c r="AJ437" i="27" s="1"/>
  <c r="AJ52" i="27"/>
  <c r="AL53" i="27"/>
  <c r="AL437" i="27" s="1"/>
  <c r="AL52" i="27"/>
  <c r="AM53" i="27"/>
  <c r="AM437" i="27" s="1"/>
  <c r="AM52" i="27"/>
  <c r="E52" i="27"/>
  <c r="E53" i="27"/>
  <c r="AW53" i="27"/>
  <c r="AW437" i="27" s="1"/>
  <c r="AW52" i="27"/>
  <c r="AI53" i="27"/>
  <c r="AI437" i="27" s="1"/>
  <c r="H452" i="27" s="1"/>
  <c r="AI52" i="27"/>
  <c r="AK53" i="27"/>
  <c r="AK437" i="27" s="1"/>
  <c r="AK52" i="27"/>
  <c r="AS53" i="27"/>
  <c r="AS437" i="27" s="1"/>
  <c r="I452" i="27" s="1"/>
  <c r="AS52" i="27"/>
  <c r="G52" i="27"/>
  <c r="G53" i="27"/>
  <c r="AV53" i="27"/>
  <c r="AV437" i="27" s="1"/>
  <c r="AV52" i="27"/>
  <c r="Y53" i="27"/>
  <c r="Y437" i="27" s="1"/>
  <c r="G452" i="27" s="1"/>
  <c r="Y52" i="27"/>
  <c r="AB53" i="27"/>
  <c r="AB437" i="27" s="1"/>
  <c r="AB52" i="27"/>
  <c r="F52" i="27"/>
  <c r="F53" i="27"/>
  <c r="I52" i="27"/>
  <c r="I53" i="27"/>
  <c r="Z53" i="27"/>
  <c r="Z437" i="27" s="1"/>
  <c r="Z52" i="27"/>
  <c r="AC53" i="27"/>
  <c r="AC437" i="27" s="1"/>
  <c r="AC52" i="27"/>
  <c r="AU53" i="27"/>
  <c r="AU437" i="27" s="1"/>
  <c r="AU52" i="27"/>
  <c r="AU46" i="27"/>
  <c r="AU34" i="27"/>
  <c r="AU70" i="27" s="1"/>
  <c r="AU440" i="27" s="1"/>
  <c r="AU44" i="27"/>
  <c r="AU194" i="27" s="1"/>
  <c r="AC34" i="27"/>
  <c r="AC70" i="27" s="1"/>
  <c r="AC440" i="27" s="1"/>
  <c r="AC44" i="27"/>
  <c r="AC194" i="27" s="1"/>
  <c r="AC46" i="27"/>
  <c r="Z34" i="27"/>
  <c r="Z70" i="27" s="1"/>
  <c r="Z440" i="27" s="1"/>
  <c r="Z44" i="27"/>
  <c r="Z194" i="27" s="1"/>
  <c r="Z46" i="27"/>
  <c r="I46" i="27"/>
  <c r="S46" i="27" s="1"/>
  <c r="S42" i="27"/>
  <c r="S38" i="27"/>
  <c r="I34" i="27"/>
  <c r="I44" i="27"/>
  <c r="F46" i="27"/>
  <c r="P46" i="27" s="1"/>
  <c r="P42" i="27"/>
  <c r="F34" i="27"/>
  <c r="P38" i="27"/>
  <c r="F44" i="27"/>
  <c r="AB34" i="27"/>
  <c r="AB70" i="27" s="1"/>
  <c r="AB440" i="27" s="1"/>
  <c r="AB44" i="27"/>
  <c r="AB194" i="27" s="1"/>
  <c r="AB46" i="27"/>
  <c r="Y34" i="27"/>
  <c r="Y70" i="27" s="1"/>
  <c r="Y440" i="27" s="1"/>
  <c r="G455" i="27" s="1"/>
  <c r="Y44" i="27"/>
  <c r="Y194" i="27" s="1"/>
  <c r="Y46" i="27"/>
  <c r="AV46" i="27"/>
  <c r="AV34" i="27"/>
  <c r="AV70" i="27" s="1"/>
  <c r="AV440" i="27" s="1"/>
  <c r="AV44" i="27"/>
  <c r="AV194" i="27" s="1"/>
  <c r="Q38" i="27"/>
  <c r="G34" i="27"/>
  <c r="G44" i="27"/>
  <c r="G46" i="27"/>
  <c r="Q42" i="27"/>
  <c r="AS46" i="27"/>
  <c r="AS34" i="27"/>
  <c r="AS70" i="27" s="1"/>
  <c r="AS440" i="27" s="1"/>
  <c r="AS44" i="27"/>
  <c r="AS194" i="27" s="1"/>
  <c r="AK46" i="27"/>
  <c r="AK34" i="27"/>
  <c r="AK70" i="27" s="1"/>
  <c r="AK440" i="27" s="1"/>
  <c r="AK44" i="27"/>
  <c r="AK194" i="27" s="1"/>
  <c r="AI46" i="27"/>
  <c r="AI34" i="27"/>
  <c r="AI70" i="27" s="1"/>
  <c r="AI440" i="27" s="1"/>
  <c r="H455" i="27" s="1"/>
  <c r="I455" i="27" s="1"/>
  <c r="AI44" i="27"/>
  <c r="AI194" i="27" s="1"/>
  <c r="AW46" i="27"/>
  <c r="AW34" i="27"/>
  <c r="AW70" i="27" s="1"/>
  <c r="AW440" i="27" s="1"/>
  <c r="AW44" i="27"/>
  <c r="AW194" i="27" s="1"/>
  <c r="E46" i="27"/>
  <c r="O46" i="27" s="1"/>
  <c r="O42" i="27"/>
  <c r="O38" i="27"/>
  <c r="E34" i="27"/>
  <c r="E44" i="27"/>
  <c r="AM46" i="27"/>
  <c r="AM34" i="27"/>
  <c r="AM70" i="27" s="1"/>
  <c r="AM440" i="27" s="1"/>
  <c r="AM44" i="27"/>
  <c r="AM194" i="27" s="1"/>
  <c r="AL46" i="27"/>
  <c r="AL34" i="27"/>
  <c r="AL70" i="27" s="1"/>
  <c r="AL440" i="27" s="1"/>
  <c r="AL44" i="27"/>
  <c r="AL194" i="27" s="1"/>
  <c r="AJ46" i="27"/>
  <c r="AJ34" i="27"/>
  <c r="AJ70" i="27" s="1"/>
  <c r="AJ440" i="27" s="1"/>
  <c r="AJ44" i="27"/>
  <c r="AJ194" i="27" s="1"/>
  <c r="H34" i="27"/>
  <c r="R38" i="27"/>
  <c r="H44" i="27"/>
  <c r="H46" i="27"/>
  <c r="R46" i="27" s="1"/>
  <c r="R42" i="27"/>
  <c r="AA34" i="27"/>
  <c r="AA70" i="27" s="1"/>
  <c r="AA440" i="27" s="1"/>
  <c r="AA44" i="27"/>
  <c r="AA194" i="27" s="1"/>
  <c r="AA46" i="27"/>
  <c r="AT46" i="27"/>
  <c r="AT34" i="27"/>
  <c r="AT70" i="27" s="1"/>
  <c r="AT440" i="27" s="1"/>
  <c r="AT44" i="27"/>
  <c r="AT194" i="27" s="1"/>
  <c r="H194" i="27"/>
  <c r="R44" i="27"/>
  <c r="F194" i="27"/>
  <c r="P44" i="27"/>
  <c r="AA91" i="20"/>
  <c r="R34" i="27" l="1"/>
  <c r="H70" i="27"/>
  <c r="E194" i="27"/>
  <c r="O44" i="27"/>
  <c r="O34" i="27"/>
  <c r="E70" i="27"/>
  <c r="Q46" i="27"/>
  <c r="G194" i="27"/>
  <c r="Q44" i="27"/>
  <c r="G70" i="27"/>
  <c r="Q34" i="27"/>
  <c r="F70" i="27"/>
  <c r="P34" i="27"/>
  <c r="S44" i="27"/>
  <c r="I194" i="27"/>
  <c r="I70" i="27"/>
  <c r="S34" i="27"/>
  <c r="AU439" i="27"/>
  <c r="AC439" i="27"/>
  <c r="Z439" i="27"/>
  <c r="I437" i="27"/>
  <c r="S53" i="27"/>
  <c r="S437" i="27" s="1"/>
  <c r="I439" i="27"/>
  <c r="S52" i="27"/>
  <c r="S439" i="27" s="1"/>
  <c r="F437" i="27"/>
  <c r="P53" i="27"/>
  <c r="P437" i="27" s="1"/>
  <c r="F439" i="27"/>
  <c r="P52" i="27"/>
  <c r="P439" i="27" s="1"/>
  <c r="AB439" i="27"/>
  <c r="Y439" i="27"/>
  <c r="G454" i="27" s="1"/>
  <c r="AV439" i="27"/>
  <c r="G437" i="27"/>
  <c r="Q53" i="27"/>
  <c r="Q437" i="27" s="1"/>
  <c r="G439" i="27"/>
  <c r="Q52" i="27"/>
  <c r="Q439" i="27" s="1"/>
  <c r="AS439" i="27"/>
  <c r="AK439" i="27"/>
  <c r="AI439" i="27"/>
  <c r="H454" i="27" s="1"/>
  <c r="I454" i="27" s="1"/>
  <c r="AW439" i="27"/>
  <c r="O53" i="27"/>
  <c r="O437" i="27" s="1"/>
  <c r="F452" i="27" s="1"/>
  <c r="E437" i="27"/>
  <c r="E452" i="27" s="1"/>
  <c r="E439" i="27"/>
  <c r="E454" i="27" s="1"/>
  <c r="O52" i="27"/>
  <c r="O439" i="27" s="1"/>
  <c r="F454" i="27" s="1"/>
  <c r="AM439" i="27"/>
  <c r="AL439" i="27"/>
  <c r="AJ439" i="27"/>
  <c r="H437" i="27"/>
  <c r="R53" i="27"/>
  <c r="R437" i="27" s="1"/>
  <c r="H439" i="27"/>
  <c r="R52" i="27"/>
  <c r="R439" i="27" s="1"/>
  <c r="AA439" i="27"/>
  <c r="AT439" i="27"/>
  <c r="AC21" i="15"/>
  <c r="AC23" i="15"/>
  <c r="AU54" i="27"/>
  <c r="AC54" i="27"/>
  <c r="Z54" i="27"/>
  <c r="I54" i="27"/>
  <c r="F54" i="27"/>
  <c r="AB54" i="27"/>
  <c r="Y54" i="27"/>
  <c r="AV54" i="27"/>
  <c r="G54" i="27"/>
  <c r="AS54" i="27"/>
  <c r="AK54" i="27"/>
  <c r="AI54" i="27"/>
  <c r="AW54" i="27"/>
  <c r="E54" i="27"/>
  <c r="AM54" i="27"/>
  <c r="AL54" i="27"/>
  <c r="AJ54" i="27"/>
  <c r="H54" i="27"/>
  <c r="AA54" i="27"/>
  <c r="AT54" i="27"/>
  <c r="AT45" i="27" l="1"/>
  <c r="AA45" i="27"/>
  <c r="R54" i="27"/>
  <c r="H45" i="27"/>
  <c r="AJ45" i="27"/>
  <c r="AL45" i="27"/>
  <c r="AM45" i="27"/>
  <c r="O54" i="27"/>
  <c r="E45" i="27"/>
  <c r="AW45" i="27"/>
  <c r="AI45" i="27"/>
  <c r="AK45" i="27"/>
  <c r="AS45" i="27"/>
  <c r="Q54" i="27"/>
  <c r="G45" i="27"/>
  <c r="Q45" i="27" s="1"/>
  <c r="AV45" i="27"/>
  <c r="Y45" i="27"/>
  <c r="AB45" i="27"/>
  <c r="P54" i="27"/>
  <c r="F45" i="27"/>
  <c r="S54" i="27"/>
  <c r="I45" i="27"/>
  <c r="Z45" i="27"/>
  <c r="AC45" i="27"/>
  <c r="AU45" i="27"/>
  <c r="I440" i="27"/>
  <c r="S70" i="27"/>
  <c r="S440" i="27" s="1"/>
  <c r="F440" i="27"/>
  <c r="P70" i="27"/>
  <c r="P440" i="27" s="1"/>
  <c r="G440" i="27"/>
  <c r="Q70" i="27"/>
  <c r="Q440" i="27" s="1"/>
  <c r="E440" i="27"/>
  <c r="E455" i="27" s="1"/>
  <c r="O70" i="27"/>
  <c r="O440" i="27" s="1"/>
  <c r="F455" i="27" s="1"/>
  <c r="H440" i="27"/>
  <c r="R70" i="27"/>
  <c r="R440" i="27" s="1"/>
  <c r="W100" i="20"/>
  <c r="W98" i="20"/>
  <c r="W120" i="20" s="1"/>
  <c r="W97" i="20"/>
  <c r="AA95" i="20"/>
  <c r="W95" i="20"/>
  <c r="W94" i="20"/>
  <c r="W113" i="20" s="1"/>
  <c r="W93" i="20"/>
  <c r="W115" i="20" s="1"/>
  <c r="W92" i="20"/>
  <c r="W91" i="20"/>
  <c r="W38" i="20"/>
  <c r="AA35" i="20"/>
  <c r="W35" i="20"/>
  <c r="W34" i="20"/>
  <c r="W33" i="20"/>
  <c r="W32" i="20"/>
  <c r="W31" i="20"/>
  <c r="S45" i="27" l="1"/>
  <c r="P45" i="27"/>
  <c r="O45" i="27"/>
  <c r="R45" i="27"/>
  <c r="AZ183" i="21"/>
  <c r="AY183" i="21"/>
  <c r="AY184" i="21" s="1"/>
  <c r="AY584" i="21" s="1"/>
  <c r="BB439" i="21"/>
  <c r="BA439" i="21"/>
  <c r="AZ439" i="21"/>
  <c r="AY439" i="21"/>
  <c r="AX439" i="21"/>
  <c r="AR439" i="21"/>
  <c r="AQ439" i="21"/>
  <c r="AP439" i="21"/>
  <c r="AO439" i="21"/>
  <c r="AH439" i="21"/>
  <c r="AG439" i="21"/>
  <c r="AF439" i="21"/>
  <c r="AE439" i="21"/>
  <c r="N439" i="21"/>
  <c r="M439" i="21"/>
  <c r="AA116" i="20"/>
  <c r="W116" i="20"/>
  <c r="W114" i="20"/>
  <c r="C59" i="16"/>
  <c r="C58" i="16"/>
  <c r="C57" i="16"/>
  <c r="C56" i="16"/>
  <c r="C55" i="16"/>
  <c r="C54" i="16"/>
  <c r="C53" i="16"/>
  <c r="C52" i="16"/>
  <c r="C51" i="16"/>
  <c r="C50" i="16"/>
  <c r="C49" i="16"/>
  <c r="C48" i="16"/>
  <c r="C47" i="16"/>
  <c r="C46" i="16"/>
  <c r="C45" i="16"/>
  <c r="A172" i="15"/>
  <c r="A171" i="15"/>
  <c r="A170" i="15"/>
  <c r="A169" i="15"/>
  <c r="A168" i="15"/>
  <c r="A167" i="15"/>
  <c r="A166" i="15"/>
  <c r="A165" i="15"/>
  <c r="A164" i="15"/>
  <c r="A163" i="15"/>
  <c r="A162" i="15"/>
  <c r="A161" i="15"/>
  <c r="A160" i="15"/>
  <c r="A159" i="15"/>
  <c r="A158" i="15"/>
  <c r="A157" i="15"/>
  <c r="A156" i="15"/>
  <c r="A155" i="15"/>
  <c r="A154" i="15"/>
  <c r="A153" i="15"/>
  <c r="A152" i="15"/>
  <c r="A151" i="15"/>
  <c r="A150" i="15"/>
  <c r="A149" i="15"/>
  <c r="A148" i="15"/>
  <c r="A147" i="15"/>
  <c r="A146" i="15"/>
  <c r="A145" i="15"/>
  <c r="A144" i="15"/>
  <c r="A143" i="15"/>
  <c r="A142" i="15"/>
  <c r="A141" i="15"/>
  <c r="A140" i="15"/>
  <c r="A139" i="15"/>
  <c r="A138" i="15"/>
  <c r="A137" i="15"/>
  <c r="A136" i="15"/>
  <c r="A135" i="15"/>
  <c r="A134" i="15"/>
  <c r="A133" i="15"/>
  <c r="A132" i="15"/>
  <c r="A131" i="15"/>
  <c r="A130" i="15"/>
  <c r="A129" i="15"/>
  <c r="A128" i="15"/>
  <c r="A127" i="15"/>
  <c r="A126" i="15"/>
  <c r="A125" i="15"/>
  <c r="A124" i="15"/>
  <c r="A123" i="15"/>
  <c r="A113" i="15"/>
  <c r="A112" i="15"/>
  <c r="A111" i="15"/>
  <c r="A110" i="15"/>
  <c r="A109" i="15"/>
  <c r="A108" i="15"/>
  <c r="A107" i="15"/>
  <c r="A106" i="15"/>
  <c r="A105" i="15"/>
  <c r="A104" i="15"/>
  <c r="A103" i="15"/>
  <c r="A102" i="15"/>
  <c r="A101" i="15"/>
  <c r="A100" i="15"/>
  <c r="A99" i="15"/>
  <c r="A98" i="15"/>
  <c r="A97" i="15"/>
  <c r="A96" i="15"/>
  <c r="A95" i="15"/>
  <c r="A94" i="15"/>
  <c r="A93" i="15"/>
  <c r="A92" i="15"/>
  <c r="A91" i="15"/>
  <c r="N90" i="15"/>
  <c r="K90" i="15"/>
  <c r="A90" i="15"/>
  <c r="N89" i="15"/>
  <c r="K89" i="15"/>
  <c r="A89" i="15"/>
  <c r="AO88" i="15"/>
  <c r="A88" i="15"/>
  <c r="AO87" i="15"/>
  <c r="A87" i="15"/>
  <c r="AO86" i="15"/>
  <c r="A86" i="15"/>
  <c r="AO85" i="15"/>
  <c r="A85" i="15"/>
  <c r="AO84" i="15"/>
  <c r="A84" i="15"/>
  <c r="AO83" i="15"/>
  <c r="A83" i="15"/>
  <c r="AO82" i="15"/>
  <c r="A82" i="15"/>
  <c r="AO81" i="15"/>
  <c r="A81" i="15"/>
  <c r="AO80" i="15"/>
  <c r="A80" i="15"/>
  <c r="AO79" i="15"/>
  <c r="A79" i="15"/>
  <c r="AO78" i="15"/>
  <c r="A78" i="15"/>
  <c r="AO77" i="15"/>
  <c r="A77" i="15"/>
  <c r="AO76" i="15"/>
  <c r="A76" i="15"/>
  <c r="AO75" i="15"/>
  <c r="A75" i="15"/>
  <c r="AO74" i="15"/>
  <c r="A74" i="15"/>
  <c r="AO73" i="15"/>
  <c r="A73" i="15"/>
  <c r="AO72" i="15"/>
  <c r="A72" i="15"/>
  <c r="AO71" i="15"/>
  <c r="A71" i="15"/>
  <c r="AO70" i="15"/>
  <c r="A70" i="15"/>
  <c r="A69" i="15"/>
  <c r="A68" i="15"/>
  <c r="A67" i="15"/>
  <c r="A66" i="15"/>
  <c r="A53" i="15"/>
  <c r="A55" i="15" s="1"/>
  <c r="A56" i="15" s="1"/>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C24" i="15"/>
  <c r="Z24" i="15"/>
  <c r="A24" i="15"/>
  <c r="Z23" i="15"/>
  <c r="A23" i="15"/>
  <c r="A22" i="15"/>
  <c r="Z21" i="15"/>
  <c r="A21" i="15"/>
  <c r="A20" i="15"/>
  <c r="A19" i="15"/>
  <c r="A18" i="15"/>
  <c r="A17" i="15"/>
  <c r="A16" i="15"/>
  <c r="A15" i="15"/>
  <c r="A14" i="15"/>
  <c r="A13" i="15"/>
  <c r="A12" i="15"/>
  <c r="A11" i="15"/>
  <c r="A10" i="15"/>
  <c r="A9" i="15"/>
  <c r="A8" i="15"/>
  <c r="L439" i="21" l="1"/>
  <c r="W27" i="20"/>
  <c r="AA87" i="20"/>
  <c r="AA28" i="20"/>
  <c r="AA27" i="20"/>
  <c r="BA183" i="21"/>
  <c r="BA184" i="21" s="1"/>
  <c r="BA584" i="21" s="1"/>
  <c r="DX8" i="20"/>
  <c r="DX66" i="20"/>
  <c r="DX9" i="20"/>
  <c r="DX7" i="20"/>
  <c r="DX5" i="20"/>
  <c r="DX67" i="20"/>
  <c r="DX6" i="20"/>
  <c r="DX68" i="20"/>
  <c r="GV110" i="20"/>
  <c r="GW110" i="20"/>
  <c r="W112" i="20"/>
  <c r="AA112" i="20" s="1"/>
  <c r="AA31" i="20"/>
  <c r="GL45" i="20" s="1"/>
  <c r="GV109" i="20"/>
  <c r="AX183" i="21"/>
  <c r="BB183" i="21"/>
  <c r="AZ589" i="21"/>
  <c r="AZ184" i="21"/>
  <c r="AZ584" i="21" s="1"/>
  <c r="AG116" i="20"/>
  <c r="AY589" i="21"/>
  <c r="AN436" i="21" l="1"/>
  <c r="AN438" i="21"/>
  <c r="K439" i="21"/>
  <c r="AD439" i="21"/>
  <c r="W88" i="20"/>
  <c r="W87" i="20"/>
  <c r="DX10" i="20"/>
  <c r="W28" i="20"/>
  <c r="AA88" i="20"/>
  <c r="BA589" i="21"/>
  <c r="DX65" i="20"/>
  <c r="DX64" i="20" s="1"/>
  <c r="DX69" i="20"/>
  <c r="DX70" i="20" s="1"/>
  <c r="GW107" i="20"/>
  <c r="GW108" i="20"/>
  <c r="GV106" i="20"/>
  <c r="GV105" i="20"/>
  <c r="GV107" i="20"/>
  <c r="GV108" i="20"/>
  <c r="DX4" i="20"/>
  <c r="BB589" i="21"/>
  <c r="BB184" i="21"/>
  <c r="BB584" i="21" s="1"/>
  <c r="GW109" i="20"/>
  <c r="AX589" i="21"/>
  <c r="AX184" i="21"/>
  <c r="AX584" i="21" s="1"/>
  <c r="AN439" i="21" l="1"/>
  <c r="J439" i="21"/>
  <c r="L153" i="21"/>
  <c r="GW106" i="20"/>
  <c r="GW105" i="20"/>
  <c r="GU106" i="20"/>
  <c r="GU105" i="20"/>
  <c r="GT105" i="20"/>
  <c r="GW49" i="20"/>
  <c r="GO105" i="20"/>
  <c r="GV49" i="20"/>
  <c r="E439" i="21" l="1"/>
  <c r="E454" i="21" s="1"/>
  <c r="AD438" i="21"/>
  <c r="AD436" i="21"/>
  <c r="K153" i="21"/>
  <c r="GV45" i="20"/>
  <c r="GT106" i="20"/>
  <c r="GO106" i="20"/>
  <c r="GW46" i="20"/>
  <c r="GP105" i="20"/>
  <c r="GR105" i="20"/>
  <c r="GQ105" i="20"/>
  <c r="GN105" i="20"/>
  <c r="GS105" i="20"/>
  <c r="AN153" i="21" l="1"/>
  <c r="AD153" i="21"/>
  <c r="GW45" i="20" l="1"/>
  <c r="GV46" i="20"/>
  <c r="GT109" i="20"/>
  <c r="GU109" i="20"/>
  <c r="GU45" i="20"/>
  <c r="DK78" i="20"/>
  <c r="GR106" i="20"/>
  <c r="DK98" i="20"/>
  <c r="DY68" i="20"/>
  <c r="DK68" i="20"/>
  <c r="DY79" i="20" s="1"/>
  <c r="DK108" i="20"/>
  <c r="DK88" i="20"/>
  <c r="DY78" i="20"/>
  <c r="GS106" i="20"/>
  <c r="GN106" i="20"/>
  <c r="DK97" i="20"/>
  <c r="DK77" i="20"/>
  <c r="DY67" i="20"/>
  <c r="DK107" i="20"/>
  <c r="GQ106" i="20"/>
  <c r="DK87" i="20"/>
  <c r="DY77" i="20"/>
  <c r="DK67" i="20"/>
  <c r="DK96" i="20"/>
  <c r="DK76" i="20"/>
  <c r="DY66" i="20"/>
  <c r="GP106" i="20"/>
  <c r="DK66" i="20"/>
  <c r="DK86" i="20"/>
  <c r="DY76" i="20"/>
  <c r="DK106" i="20"/>
  <c r="GR45" i="20"/>
  <c r="GP45" i="20"/>
  <c r="GS45" i="20"/>
  <c r="GQ45" i="20"/>
  <c r="GO45" i="20"/>
  <c r="N91" i="15"/>
  <c r="K91" i="15"/>
  <c r="Z29" i="15"/>
  <c r="AC29" i="15"/>
  <c r="Z10" i="21"/>
  <c r="G1" i="21"/>
  <c r="AM10" i="21"/>
  <c r="N10" i="21"/>
  <c r="F10" i="21"/>
  <c r="P1" i="21"/>
  <c r="AO10" i="21"/>
  <c r="Y10" i="21"/>
  <c r="AA10" i="21"/>
  <c r="O10" i="21"/>
  <c r="AW10" i="21"/>
  <c r="AJ1" i="21"/>
  <c r="AU10" i="21"/>
  <c r="R1" i="21"/>
  <c r="P10" i="21"/>
  <c r="K10" i="21"/>
  <c r="AY1" i="21"/>
  <c r="N1" i="21"/>
  <c r="AX1" i="21"/>
  <c r="AC10" i="21"/>
  <c r="AX10" i="21"/>
  <c r="BA1" i="21"/>
  <c r="S10" i="21"/>
  <c r="AV10" i="21"/>
  <c r="AF10" i="21"/>
  <c r="AQ3" i="21"/>
  <c r="BA3" i="21"/>
  <c r="U3" i="21"/>
  <c r="N3" i="21"/>
  <c r="Q3" i="21"/>
  <c r="AR3" i="21"/>
  <c r="AN3" i="21"/>
  <c r="O3" i="21"/>
  <c r="AE3" i="21"/>
  <c r="AU3" i="21"/>
  <c r="AH3" i="21"/>
  <c r="D166" i="21"/>
  <c r="D178" i="21"/>
  <c r="D174" i="21"/>
  <c r="D162" i="21"/>
  <c r="D169" i="21"/>
  <c r="D168" i="21"/>
  <c r="AZ159" i="21"/>
  <c r="BA152" i="21"/>
  <c r="X152" i="21"/>
  <c r="V152" i="21"/>
  <c r="AF152" i="21"/>
  <c r="I3" i="21"/>
  <c r="AS159" i="21"/>
  <c r="Y152" i="21"/>
  <c r="AB152" i="21"/>
  <c r="AU152" i="21"/>
  <c r="L152" i="21"/>
  <c r="AC152" i="21"/>
  <c r="AW152" i="21"/>
  <c r="Q152" i="21"/>
  <c r="AN152" i="21"/>
  <c r="AX159" i="21"/>
  <c r="F152" i="21"/>
  <c r="AP1" i="21"/>
  <c r="J10" i="21"/>
  <c r="L1" i="21"/>
  <c r="AQ1" i="21"/>
  <c r="AT1" i="21"/>
  <c r="AO1" i="21"/>
  <c r="AS1" i="21"/>
  <c r="AZ1" i="21"/>
  <c r="AU1" i="21"/>
  <c r="AC1" i="21"/>
  <c r="BB10" i="21"/>
  <c r="U1" i="21"/>
  <c r="AE10" i="21"/>
  <c r="AQ10" i="21"/>
  <c r="Q1" i="21"/>
  <c r="AD1" i="21"/>
  <c r="AL10" i="21"/>
  <c r="U10" i="21"/>
  <c r="AH10" i="21"/>
  <c r="Z1" i="21"/>
  <c r="AK10" i="21"/>
  <c r="AB10" i="21"/>
  <c r="AP10" i="21"/>
  <c r="I10" i="21"/>
  <c r="AV3" i="21"/>
  <c r="AT3" i="21"/>
  <c r="AA3" i="21"/>
  <c r="AM3" i="21"/>
  <c r="V3" i="21"/>
  <c r="BB3" i="21"/>
  <c r="K3" i="21"/>
  <c r="AK3" i="21"/>
  <c r="AP3" i="21"/>
  <c r="AS3" i="21"/>
  <c r="T3" i="21"/>
  <c r="D167" i="21"/>
  <c r="AY159" i="21"/>
  <c r="D165" i="21"/>
  <c r="D175" i="21"/>
  <c r="D179" i="21"/>
  <c r="AP159" i="21"/>
  <c r="D172" i="21"/>
  <c r="AY152" i="21"/>
  <c r="AQ152" i="21"/>
  <c r="AZ152" i="21"/>
  <c r="BB152" i="21"/>
  <c r="H3" i="21"/>
  <c r="AN159" i="21"/>
  <c r="S152" i="21"/>
  <c r="AL152" i="21"/>
  <c r="AW159" i="21"/>
  <c r="H152" i="21"/>
  <c r="AK159" i="21"/>
  <c r="I152" i="21"/>
  <c r="AV159" i="21"/>
  <c r="O152" i="21"/>
  <c r="AV152" i="21"/>
  <c r="AO69" i="15"/>
  <c r="AZ10" i="21"/>
  <c r="V1" i="21"/>
  <c r="AB1" i="21"/>
  <c r="AV1" i="21"/>
  <c r="L10" i="21"/>
  <c r="AG1" i="21"/>
  <c r="AW1" i="21"/>
  <c r="H1" i="21"/>
  <c r="AK1" i="21"/>
  <c r="AG10" i="21"/>
  <c r="W1" i="21"/>
  <c r="R10" i="21"/>
  <c r="Y1" i="21"/>
  <c r="AI1" i="21"/>
  <c r="AS10" i="21"/>
  <c r="AL1" i="21"/>
  <c r="AN1" i="21"/>
  <c r="AR1" i="21"/>
  <c r="M10" i="21"/>
  <c r="S1" i="21"/>
  <c r="AW3" i="21"/>
  <c r="S3" i="21"/>
  <c r="R3" i="21"/>
  <c r="Z3" i="21"/>
  <c r="AY3" i="21"/>
  <c r="D163" i="21"/>
  <c r="D177" i="21"/>
  <c r="BA159" i="21"/>
  <c r="N152" i="21"/>
  <c r="AP152" i="21"/>
  <c r="AR152" i="21"/>
  <c r="AT152" i="21"/>
  <c r="AJ152" i="21"/>
  <c r="J152" i="21"/>
  <c r="K152" i="21"/>
  <c r="Z152" i="21"/>
  <c r="X1" i="21"/>
  <c r="AR10" i="21"/>
  <c r="BA10" i="21"/>
  <c r="X10" i="21"/>
  <c r="H10" i="21"/>
  <c r="AA1" i="21"/>
  <c r="M1" i="21"/>
  <c r="V10" i="21"/>
  <c r="AY10" i="21"/>
  <c r="AM1" i="21"/>
  <c r="AZ3" i="21"/>
  <c r="J3" i="21"/>
  <c r="AJ3" i="21"/>
  <c r="P3" i="21"/>
  <c r="AC3" i="21"/>
  <c r="AB3" i="21"/>
  <c r="D170" i="21"/>
  <c r="BB159" i="21"/>
  <c r="AR159" i="21"/>
  <c r="AH152" i="21"/>
  <c r="U152" i="21"/>
  <c r="G3" i="21"/>
  <c r="AS152" i="21"/>
  <c r="M152" i="21"/>
  <c r="AD152" i="21"/>
  <c r="AM152" i="21"/>
  <c r="P152" i="21"/>
  <c r="I1" i="21"/>
  <c r="AN10" i="21"/>
  <c r="E10" i="21"/>
  <c r="J1" i="21"/>
  <c r="AD10" i="21"/>
  <c r="F1" i="21"/>
  <c r="AT10" i="21"/>
  <c r="AF1" i="21"/>
  <c r="AJ10" i="21"/>
  <c r="G10" i="21"/>
  <c r="L3" i="21"/>
  <c r="M3" i="21"/>
  <c r="W3" i="21"/>
  <c r="AO3" i="21"/>
  <c r="AG3" i="21"/>
  <c r="AF3" i="21"/>
  <c r="D171" i="21"/>
  <c r="D164" i="21"/>
  <c r="D173" i="21"/>
  <c r="AO152" i="21"/>
  <c r="AE152" i="21"/>
  <c r="F3" i="21"/>
  <c r="G152" i="21"/>
  <c r="AU159" i="21"/>
  <c r="AM159" i="21"/>
  <c r="AX152" i="21"/>
  <c r="R152" i="21"/>
  <c r="W10" i="21"/>
  <c r="BB1" i="21"/>
  <c r="K1" i="21"/>
  <c r="O1" i="21"/>
  <c r="T10" i="21"/>
  <c r="AH1" i="21"/>
  <c r="T1" i="21"/>
  <c r="AE1" i="21"/>
  <c r="Q10" i="21"/>
  <c r="AI10" i="21"/>
  <c r="Y3" i="21"/>
  <c r="AX3" i="21"/>
  <c r="AD3" i="21"/>
  <c r="AL3" i="21"/>
  <c r="X3" i="21"/>
  <c r="AI3" i="21"/>
  <c r="AO159" i="21"/>
  <c r="AQ159" i="21"/>
  <c r="D161" i="21"/>
  <c r="W152" i="21"/>
  <c r="AG152" i="21"/>
  <c r="AT159" i="21"/>
  <c r="AI152" i="21"/>
  <c r="T152" i="21"/>
  <c r="AL159" i="21"/>
  <c r="AK152" i="21"/>
  <c r="AA152" i="21"/>
  <c r="AU439" i="21" l="1"/>
  <c r="AS439" i="21"/>
  <c r="AW439" i="21"/>
  <c r="AT439" i="21"/>
  <c r="AV439" i="21"/>
  <c r="AA336" i="21"/>
  <c r="BC584" i="21" s="1"/>
  <c r="AC436" i="21"/>
  <c r="AC439" i="21"/>
  <c r="AA439" i="21"/>
  <c r="AB439" i="21"/>
  <c r="W37" i="20"/>
  <c r="AA37" i="20" s="1"/>
  <c r="GL46" i="20" s="1"/>
  <c r="AM436" i="21"/>
  <c r="AM439" i="21"/>
  <c r="AL436" i="21"/>
  <c r="AL439" i="21"/>
  <c r="AJ436" i="21"/>
  <c r="AJ439" i="21"/>
  <c r="AI436" i="21"/>
  <c r="AI439" i="21"/>
  <c r="AK436" i="21"/>
  <c r="AK439" i="21"/>
  <c r="Z439" i="21"/>
  <c r="Z436" i="21"/>
  <c r="AA436" i="21"/>
  <c r="AB436" i="21"/>
  <c r="AV436" i="21"/>
  <c r="AT436" i="21"/>
  <c r="AW436" i="21"/>
  <c r="AS436" i="21"/>
  <c r="AU436" i="21"/>
  <c r="Z438" i="21"/>
  <c r="AK438" i="21"/>
  <c r="AL438" i="21"/>
  <c r="G439" i="21"/>
  <c r="Q439" i="21"/>
  <c r="GV50" i="20"/>
  <c r="DK79" i="20"/>
  <c r="DL79" i="20" s="1"/>
  <c r="DK85" i="20"/>
  <c r="DL85" i="20" s="1"/>
  <c r="DY75" i="20"/>
  <c r="EA75" i="20" s="1"/>
  <c r="DK105" i="20"/>
  <c r="DN105" i="20" s="1"/>
  <c r="DY65" i="20"/>
  <c r="EB65" i="20" s="1"/>
  <c r="DK75" i="20"/>
  <c r="DN75" i="20" s="1"/>
  <c r="DK95" i="20"/>
  <c r="DN95" i="20" s="1"/>
  <c r="DK65" i="20"/>
  <c r="DM65" i="20" s="1"/>
  <c r="DK109" i="20"/>
  <c r="DM109" i="20" s="1"/>
  <c r="DK89" i="20"/>
  <c r="DL89" i="20" s="1"/>
  <c r="DY69" i="20"/>
  <c r="EA69" i="20" s="1"/>
  <c r="DK69" i="20"/>
  <c r="DY80" i="20" s="1"/>
  <c r="DK99" i="20"/>
  <c r="DM99" i="20" s="1"/>
  <c r="GW50" i="20"/>
  <c r="GW51" i="20"/>
  <c r="GT45" i="20"/>
  <c r="GN45" i="20"/>
  <c r="GU46" i="20"/>
  <c r="GN46" i="20"/>
  <c r="GO109" i="20"/>
  <c r="DJ87" i="20"/>
  <c r="GQ109" i="20"/>
  <c r="GN109" i="20"/>
  <c r="DJ86" i="20"/>
  <c r="DJ85" i="20" s="1"/>
  <c r="DJ84" i="20" s="1"/>
  <c r="GP109" i="20"/>
  <c r="GR109" i="20"/>
  <c r="DJ88" i="20"/>
  <c r="DJ89" i="20" s="1"/>
  <c r="DJ90" i="20" s="1"/>
  <c r="GS109" i="20"/>
  <c r="DM97" i="20"/>
  <c r="DN97" i="20"/>
  <c r="DL97" i="20"/>
  <c r="DL87" i="20"/>
  <c r="DM87" i="20"/>
  <c r="DN87" i="20"/>
  <c r="DN98" i="20"/>
  <c r="DL98" i="20"/>
  <c r="DM98" i="20"/>
  <c r="EB78" i="20"/>
  <c r="EA78" i="20"/>
  <c r="DZ78" i="20"/>
  <c r="DX28" i="20"/>
  <c r="DN66" i="20"/>
  <c r="DL66" i="20"/>
  <c r="DM66" i="20"/>
  <c r="DZ76" i="20"/>
  <c r="EA76" i="20"/>
  <c r="EB76" i="20"/>
  <c r="DL67" i="20"/>
  <c r="DM67" i="20"/>
  <c r="DN67" i="20"/>
  <c r="DX26" i="20"/>
  <c r="EA68" i="20"/>
  <c r="EB68" i="20"/>
  <c r="DZ68" i="20"/>
  <c r="EA66" i="20"/>
  <c r="EB66" i="20"/>
  <c r="DZ66" i="20"/>
  <c r="DN86" i="20"/>
  <c r="DM86" i="20"/>
  <c r="DL86" i="20"/>
  <c r="DN77" i="20"/>
  <c r="DL77" i="20"/>
  <c r="DM77" i="20"/>
  <c r="DM107" i="20"/>
  <c r="DL107" i="20"/>
  <c r="DN107" i="20"/>
  <c r="DN68" i="20"/>
  <c r="DL68" i="20"/>
  <c r="DM68" i="20"/>
  <c r="DM88" i="20"/>
  <c r="DL88" i="20"/>
  <c r="DN88" i="20"/>
  <c r="DL96" i="20"/>
  <c r="DN96" i="20"/>
  <c r="DM96" i="20"/>
  <c r="DL76" i="20"/>
  <c r="DN76" i="20"/>
  <c r="DM76" i="20"/>
  <c r="EA77" i="20"/>
  <c r="DZ77" i="20"/>
  <c r="EB77" i="20"/>
  <c r="DZ67" i="20"/>
  <c r="EA67" i="20"/>
  <c r="EB67" i="20"/>
  <c r="DX27" i="20"/>
  <c r="DL78" i="20"/>
  <c r="DM78" i="20"/>
  <c r="DN78" i="20"/>
  <c r="DM108" i="20"/>
  <c r="DL108" i="20"/>
  <c r="DN108" i="20"/>
  <c r="EA79" i="20"/>
  <c r="EB79" i="20"/>
  <c r="DZ79" i="20"/>
  <c r="DM106" i="20"/>
  <c r="DL106" i="20"/>
  <c r="DN106" i="20"/>
  <c r="AB438" i="21" l="1"/>
  <c r="AA438" i="21"/>
  <c r="Y436" i="21"/>
  <c r="G451" i="21" s="1"/>
  <c r="H451" i="21" s="1"/>
  <c r="I451" i="21" s="1"/>
  <c r="Y438" i="21"/>
  <c r="G453" i="21" s="1"/>
  <c r="AI438" i="21"/>
  <c r="AJ438" i="21"/>
  <c r="AM438" i="21"/>
  <c r="AC438" i="21"/>
  <c r="F439" i="21"/>
  <c r="P439" i="21"/>
  <c r="AU438" i="21"/>
  <c r="AS438" i="21"/>
  <c r="AW438" i="21"/>
  <c r="AT438" i="21"/>
  <c r="I436" i="21"/>
  <c r="S436" i="21"/>
  <c r="I438" i="21"/>
  <c r="S438" i="21"/>
  <c r="AV438" i="21"/>
  <c r="J153" i="21"/>
  <c r="GV51" i="20"/>
  <c r="DM75" i="20"/>
  <c r="GV48" i="20"/>
  <c r="DN85" i="20"/>
  <c r="DM89" i="20"/>
  <c r="DM85" i="20"/>
  <c r="DN99" i="20"/>
  <c r="DN89" i="20"/>
  <c r="DL75" i="20"/>
  <c r="DZ65" i="20"/>
  <c r="DL109" i="20"/>
  <c r="DM79" i="20"/>
  <c r="EA65" i="20"/>
  <c r="DN79" i="20"/>
  <c r="DN109" i="20"/>
  <c r="DL99" i="20"/>
  <c r="EB69" i="20"/>
  <c r="EB75" i="20"/>
  <c r="DM105" i="20"/>
  <c r="DN69" i="20"/>
  <c r="DM95" i="20"/>
  <c r="DZ69" i="20"/>
  <c r="DL95" i="20"/>
  <c r="DZ75" i="20"/>
  <c r="DK110" i="20"/>
  <c r="DM110" i="20" s="1"/>
  <c r="DK90" i="20"/>
  <c r="DL90" i="20" s="1"/>
  <c r="DM69" i="20"/>
  <c r="DL65" i="20"/>
  <c r="DL105" i="20"/>
  <c r="DY70" i="20"/>
  <c r="EA70" i="20" s="1"/>
  <c r="DL69" i="20"/>
  <c r="DK100" i="20"/>
  <c r="DN100" i="20" s="1"/>
  <c r="DK80" i="20"/>
  <c r="DM80" i="20" s="1"/>
  <c r="GW111" i="20"/>
  <c r="DY64" i="20"/>
  <c r="DK84" i="20"/>
  <c r="DK104" i="20"/>
  <c r="DK64" i="20"/>
  <c r="DK74" i="20"/>
  <c r="DY74" i="20"/>
  <c r="DK94" i="20"/>
  <c r="DN65" i="20"/>
  <c r="DK70" i="20"/>
  <c r="DN70" i="20" s="1"/>
  <c r="GV111" i="20"/>
  <c r="GT110" i="20"/>
  <c r="GT111" i="20"/>
  <c r="DN110" i="20"/>
  <c r="GT46" i="20"/>
  <c r="GU110" i="20"/>
  <c r="GU111" i="20"/>
  <c r="DX25" i="20"/>
  <c r="DX24" i="20" s="1"/>
  <c r="GW48" i="20"/>
  <c r="DK46" i="20"/>
  <c r="DK26" i="20"/>
  <c r="GP46" i="20"/>
  <c r="DK36" i="20"/>
  <c r="DY16" i="20"/>
  <c r="DY6" i="20"/>
  <c r="DY26" i="20"/>
  <c r="DK16" i="20"/>
  <c r="DK6" i="20"/>
  <c r="DK45" i="20" s="1"/>
  <c r="GO46" i="20"/>
  <c r="DK5" i="20"/>
  <c r="DX29" i="20"/>
  <c r="DX30" i="20" s="1"/>
  <c r="DK47" i="20"/>
  <c r="GQ46" i="20"/>
  <c r="DY27" i="20"/>
  <c r="DY17" i="20"/>
  <c r="DY7" i="20"/>
  <c r="DK27" i="20"/>
  <c r="DK17" i="20"/>
  <c r="DK7" i="20"/>
  <c r="DK37" i="20"/>
  <c r="GO110" i="20"/>
  <c r="GW47" i="20"/>
  <c r="DK48" i="20"/>
  <c r="DK28" i="20"/>
  <c r="DY18" i="20"/>
  <c r="DY8" i="20"/>
  <c r="DY28" i="20"/>
  <c r="DK38" i="20"/>
  <c r="DK18" i="20"/>
  <c r="DK8" i="20"/>
  <c r="DK49" i="20" s="1"/>
  <c r="GR46" i="20"/>
  <c r="GO111" i="20"/>
  <c r="GS46" i="20"/>
  <c r="DY19" i="20"/>
  <c r="DK9" i="20"/>
  <c r="DK29" i="20"/>
  <c r="DK39" i="20"/>
  <c r="EC68" i="20" a="1"/>
  <c r="EC68" i="20" s="1"/>
  <c r="DO88" i="20" a="1"/>
  <c r="DO88" i="20" s="1"/>
  <c r="DZ80" i="20"/>
  <c r="EB80" i="20"/>
  <c r="EA80" i="20"/>
  <c r="H453" i="21" l="1"/>
  <c r="I453" i="21" s="1"/>
  <c r="H439" i="21"/>
  <c r="R439" i="21"/>
  <c r="I439" i="21"/>
  <c r="S439" i="21"/>
  <c r="Y439" i="21"/>
  <c r="G454" i="21" s="1"/>
  <c r="H454" i="21" s="1"/>
  <c r="I454" i="21" s="1"/>
  <c r="O439" i="21"/>
  <c r="F454" i="21" s="1"/>
  <c r="Z153" i="21"/>
  <c r="AK153" i="21"/>
  <c r="AL153" i="21"/>
  <c r="GV47" i="20"/>
  <c r="DL100" i="20"/>
  <c r="DM90" i="20"/>
  <c r="EB70" i="20"/>
  <c r="DZ70" i="20"/>
  <c r="DN90" i="20"/>
  <c r="DM70" i="20"/>
  <c r="DM100" i="20"/>
  <c r="DL70" i="20"/>
  <c r="DL110" i="20"/>
  <c r="EA74" i="20"/>
  <c r="EB74" i="20"/>
  <c r="DZ74" i="20"/>
  <c r="DL84" i="20"/>
  <c r="DM84" i="20"/>
  <c r="DN84" i="20"/>
  <c r="DN80" i="20"/>
  <c r="DL80" i="20"/>
  <c r="DM94" i="20"/>
  <c r="DN94" i="20"/>
  <c r="DL94" i="20"/>
  <c r="DM104" i="20"/>
  <c r="DN104" i="20"/>
  <c r="DL104" i="20"/>
  <c r="DN74" i="20"/>
  <c r="DM74" i="20"/>
  <c r="DL74" i="20"/>
  <c r="EA64" i="20"/>
  <c r="DZ64" i="20"/>
  <c r="EB64" i="20"/>
  <c r="DM64" i="20"/>
  <c r="DN64" i="20"/>
  <c r="DL64" i="20"/>
  <c r="GU49" i="20"/>
  <c r="DY9" i="20"/>
  <c r="DY25" i="20"/>
  <c r="DY15" i="20"/>
  <c r="DK15" i="20"/>
  <c r="DK25" i="20"/>
  <c r="DK19" i="20"/>
  <c r="DY29" i="20"/>
  <c r="DK35" i="20"/>
  <c r="DY5" i="20"/>
  <c r="DK34" i="20"/>
  <c r="DY4" i="20"/>
  <c r="DY24" i="20"/>
  <c r="DK44" i="20"/>
  <c r="DK14" i="20"/>
  <c r="DK24" i="20"/>
  <c r="DY14" i="20"/>
  <c r="DK4" i="20"/>
  <c r="DY10" i="20"/>
  <c r="DY30" i="20"/>
  <c r="DK30" i="20"/>
  <c r="DK10" i="20"/>
  <c r="DK50" i="20"/>
  <c r="DY20" i="20"/>
  <c r="DK40" i="20"/>
  <c r="DK20" i="20"/>
  <c r="GQ49" i="20"/>
  <c r="DJ27" i="20"/>
  <c r="DP88" i="20"/>
  <c r="EE68" i="20"/>
  <c r="DQ88" i="20"/>
  <c r="ED68" i="20"/>
  <c r="DM47" i="20"/>
  <c r="DN47" i="20"/>
  <c r="DL47" i="20"/>
  <c r="EB17" i="20"/>
  <c r="EA17" i="20"/>
  <c r="DZ17" i="20"/>
  <c r="DZ27" i="20"/>
  <c r="EB27" i="20"/>
  <c r="EA27" i="20"/>
  <c r="DM7" i="20"/>
  <c r="DN7" i="20"/>
  <c r="DL7" i="20"/>
  <c r="DL27" i="20"/>
  <c r="DM27" i="20"/>
  <c r="DN27" i="20"/>
  <c r="DZ7" i="20"/>
  <c r="EB7" i="20"/>
  <c r="EA7" i="20"/>
  <c r="DL37" i="20"/>
  <c r="DN37" i="20"/>
  <c r="DM37" i="20"/>
  <c r="DN17" i="20"/>
  <c r="DL17" i="20"/>
  <c r="DM17" i="20"/>
  <c r="AI153" i="21" l="1"/>
  <c r="AJ153" i="21"/>
  <c r="AM153" i="21"/>
  <c r="I153" i="21"/>
  <c r="AB153" i="21"/>
  <c r="AA153" i="21"/>
  <c r="Y153" i="21"/>
  <c r="AC153" i="21"/>
  <c r="AS153" i="21"/>
  <c r="AW153" i="21"/>
  <c r="AT153" i="21"/>
  <c r="AV153" i="21"/>
  <c r="O155" i="27"/>
  <c r="AA343" i="27" s="1"/>
  <c r="GT108" i="20"/>
  <c r="EC64" i="20" a="1"/>
  <c r="EC64" i="20" s="1"/>
  <c r="DO84" i="20" a="1"/>
  <c r="DR84" i="20" s="1"/>
  <c r="GT49" i="20"/>
  <c r="GQ51" i="20"/>
  <c r="GU50" i="20"/>
  <c r="GU51" i="20"/>
  <c r="DJ108" i="20"/>
  <c r="DJ109" i="20" s="1"/>
  <c r="DJ110" i="20" s="1"/>
  <c r="DJ106" i="20"/>
  <c r="DJ105" i="20" s="1"/>
  <c r="DJ104" i="20" s="1"/>
  <c r="DJ107" i="20"/>
  <c r="GN111" i="20"/>
  <c r="GP110" i="20"/>
  <c r="DJ96" i="20"/>
  <c r="DJ95" i="20" s="1"/>
  <c r="DJ94" i="20" s="1"/>
  <c r="DJ98" i="20"/>
  <c r="DJ99" i="20" s="1"/>
  <c r="DJ100" i="20" s="1"/>
  <c r="GR110" i="20"/>
  <c r="GQ111" i="20"/>
  <c r="GN110" i="20"/>
  <c r="GQ110" i="20"/>
  <c r="DJ97" i="20"/>
  <c r="GR111" i="20"/>
  <c r="GO107" i="20"/>
  <c r="GO108" i="20"/>
  <c r="GP111" i="20"/>
  <c r="GS111" i="20"/>
  <c r="GS110" i="20"/>
  <c r="GN49" i="20"/>
  <c r="DX76" i="20"/>
  <c r="DX75" i="20" s="1"/>
  <c r="DX78" i="20"/>
  <c r="DX77" i="20"/>
  <c r="DZ5" i="20"/>
  <c r="EB5" i="20"/>
  <c r="EA5" i="20"/>
  <c r="DN15" i="20"/>
  <c r="DM15" i="20"/>
  <c r="DL15" i="20"/>
  <c r="DM38" i="20"/>
  <c r="DN38" i="20"/>
  <c r="DL38" i="20"/>
  <c r="DM18" i="20"/>
  <c r="DL18" i="20"/>
  <c r="DN18" i="20"/>
  <c r="DN28" i="20"/>
  <c r="DM28" i="20"/>
  <c r="DL28" i="20"/>
  <c r="DL44" i="20"/>
  <c r="DN44" i="20"/>
  <c r="DM44" i="20"/>
  <c r="DM34" i="20"/>
  <c r="DL34" i="20"/>
  <c r="DN34" i="20"/>
  <c r="DM48" i="20"/>
  <c r="DN48" i="20"/>
  <c r="DL48" i="20"/>
  <c r="EB28" i="20"/>
  <c r="DZ28" i="20"/>
  <c r="EA28" i="20"/>
  <c r="DZ16" i="20"/>
  <c r="EB16" i="20"/>
  <c r="EA16" i="20"/>
  <c r="DL26" i="20"/>
  <c r="DM26" i="20"/>
  <c r="DN26" i="20"/>
  <c r="DZ29" i="20"/>
  <c r="EA29" i="20"/>
  <c r="EB29" i="20"/>
  <c r="DZ4" i="20"/>
  <c r="EB4" i="20"/>
  <c r="EA4" i="20"/>
  <c r="DM5" i="20"/>
  <c r="DN5" i="20"/>
  <c r="DL5" i="20"/>
  <c r="DL35" i="20"/>
  <c r="DM35" i="20"/>
  <c r="DN35" i="20"/>
  <c r="DZ18" i="20"/>
  <c r="EA18" i="20"/>
  <c r="EB18" i="20"/>
  <c r="DN8" i="20"/>
  <c r="DM8" i="20"/>
  <c r="DL8" i="20"/>
  <c r="DM16" i="20"/>
  <c r="DN16" i="20"/>
  <c r="DL16" i="20"/>
  <c r="EA26" i="20"/>
  <c r="DZ26" i="20"/>
  <c r="EB26" i="20"/>
  <c r="EB19" i="20"/>
  <c r="EA19" i="20"/>
  <c r="DZ19" i="20"/>
  <c r="DN19" i="20"/>
  <c r="DM19" i="20"/>
  <c r="DL19" i="20"/>
  <c r="DZ24" i="20"/>
  <c r="EB24" i="20"/>
  <c r="EA24" i="20"/>
  <c r="EB14" i="20"/>
  <c r="EA14" i="20"/>
  <c r="DZ14" i="20"/>
  <c r="DM46" i="20"/>
  <c r="DN46" i="20"/>
  <c r="DL46" i="20"/>
  <c r="DM36" i="20"/>
  <c r="DL36" i="20"/>
  <c r="DN36" i="20"/>
  <c r="DM29" i="20"/>
  <c r="DL29" i="20"/>
  <c r="DN29" i="20"/>
  <c r="DN39" i="20"/>
  <c r="DM39" i="20"/>
  <c r="DL39" i="20"/>
  <c r="EB15" i="20"/>
  <c r="EA15" i="20"/>
  <c r="DZ15" i="20"/>
  <c r="DM45" i="20"/>
  <c r="DN45" i="20"/>
  <c r="DL45" i="20"/>
  <c r="DZ9" i="20"/>
  <c r="EB9" i="20"/>
  <c r="EA9" i="20"/>
  <c r="DN4" i="20"/>
  <c r="DM4" i="20"/>
  <c r="DL4" i="20"/>
  <c r="DM25" i="20"/>
  <c r="DN25" i="20"/>
  <c r="DL25" i="20"/>
  <c r="DZ25" i="20"/>
  <c r="EB25" i="20"/>
  <c r="EA25" i="20"/>
  <c r="EB8" i="20"/>
  <c r="DZ8" i="20"/>
  <c r="EA8" i="20"/>
  <c r="EB6" i="20"/>
  <c r="EA6" i="20"/>
  <c r="DZ6" i="20"/>
  <c r="DN6" i="20"/>
  <c r="DM6" i="20"/>
  <c r="DL6" i="20"/>
  <c r="DM9" i="20"/>
  <c r="DN9" i="20"/>
  <c r="DL9" i="20"/>
  <c r="DM49" i="20"/>
  <c r="DL49" i="20"/>
  <c r="DN49" i="20"/>
  <c r="DM14" i="20"/>
  <c r="DN14" i="20"/>
  <c r="DL14" i="20"/>
  <c r="DN24" i="20"/>
  <c r="DM24" i="20"/>
  <c r="DL24" i="20"/>
  <c r="H351" i="21" l="1"/>
  <c r="AU153" i="21"/>
  <c r="Q155" i="27"/>
  <c r="P155" i="27"/>
  <c r="T155" i="27"/>
  <c r="V155" i="27"/>
  <c r="R155" i="27"/>
  <c r="S155" i="27"/>
  <c r="U155" i="27"/>
  <c r="W155" i="27"/>
  <c r="AD335" i="21"/>
  <c r="GT107" i="20"/>
  <c r="EF64" i="20"/>
  <c r="EE64" i="20"/>
  <c r="ED64" i="20"/>
  <c r="EG64" i="20"/>
  <c r="DS84" i="20"/>
  <c r="DQ84" i="20"/>
  <c r="DP84" i="20"/>
  <c r="DO84" i="20"/>
  <c r="GU107" i="20"/>
  <c r="GU108" i="20"/>
  <c r="EC28" i="20" a="1"/>
  <c r="EE28" i="20" s="1"/>
  <c r="DX74" i="20"/>
  <c r="DO104" i="20" a="1"/>
  <c r="GT51" i="20"/>
  <c r="GT50" i="20"/>
  <c r="DX79" i="20"/>
  <c r="DX80" i="20" s="1"/>
  <c r="DO108" i="20" a="1"/>
  <c r="DP108" i="20" s="1"/>
  <c r="DO94" i="20" a="1"/>
  <c r="DP94" i="20" s="1"/>
  <c r="GS108" i="20"/>
  <c r="DO98" i="20" a="1"/>
  <c r="DP98" i="20" s="1"/>
  <c r="DJ47" i="20"/>
  <c r="EC8" i="20" a="1"/>
  <c r="EC8" i="20" s="1"/>
  <c r="DJ37" i="20"/>
  <c r="GQ50" i="20"/>
  <c r="DX17" i="20"/>
  <c r="DZ20" i="20"/>
  <c r="EB20" i="20"/>
  <c r="EA20" i="20"/>
  <c r="GN50" i="20"/>
  <c r="EB30" i="20"/>
  <c r="EA30" i="20"/>
  <c r="DZ30" i="20"/>
  <c r="DM30" i="20"/>
  <c r="DL30" i="20"/>
  <c r="DN30" i="20"/>
  <c r="DM20" i="20"/>
  <c r="DN20" i="20"/>
  <c r="DL20" i="20"/>
  <c r="DM40" i="20"/>
  <c r="DN40" i="20"/>
  <c r="DL40" i="20"/>
  <c r="EC78" i="20" a="1"/>
  <c r="EB10" i="20"/>
  <c r="EA10" i="20"/>
  <c r="DZ10" i="20"/>
  <c r="DM50" i="20"/>
  <c r="DL50" i="20"/>
  <c r="DN50" i="20"/>
  <c r="DN10" i="20"/>
  <c r="DM10" i="20"/>
  <c r="DL10" i="20"/>
  <c r="GO49" i="20"/>
  <c r="GS49" i="20"/>
  <c r="GN51" i="20"/>
  <c r="AL586" i="21" l="1"/>
  <c r="AL585" i="21"/>
  <c r="AL589" i="21"/>
  <c r="AL584" i="21"/>
  <c r="AU586" i="21"/>
  <c r="AM586" i="21"/>
  <c r="AJ586" i="21"/>
  <c r="AI586" i="21"/>
  <c r="H601" i="21" s="1"/>
  <c r="AK586" i="21"/>
  <c r="AA586" i="21"/>
  <c r="Y586" i="21"/>
  <c r="G601" i="21" s="1"/>
  <c r="AC586" i="21"/>
  <c r="AB586" i="21"/>
  <c r="Z586" i="21"/>
  <c r="AU585" i="21"/>
  <c r="AM585" i="21"/>
  <c r="AM589" i="21"/>
  <c r="AM584" i="21"/>
  <c r="AJ585" i="21"/>
  <c r="AJ589" i="21"/>
  <c r="AJ584" i="21"/>
  <c r="AI585" i="21"/>
  <c r="H600" i="21" s="1"/>
  <c r="AI589" i="21"/>
  <c r="H604" i="21" s="1"/>
  <c r="AI584" i="21"/>
  <c r="H599" i="21" s="1"/>
  <c r="AK585" i="21"/>
  <c r="AK589" i="21"/>
  <c r="AK584" i="21"/>
  <c r="AA589" i="21"/>
  <c r="AA584" i="21"/>
  <c r="AA585" i="21"/>
  <c r="Y584" i="21"/>
  <c r="G599" i="21" s="1"/>
  <c r="Y589" i="21"/>
  <c r="G604" i="21" s="1"/>
  <c r="Y585" i="21"/>
  <c r="G600" i="21" s="1"/>
  <c r="AC584" i="21"/>
  <c r="AC589" i="21"/>
  <c r="AC585" i="21"/>
  <c r="AB584" i="21"/>
  <c r="AB589" i="21"/>
  <c r="AB585" i="21"/>
  <c r="Z584" i="21"/>
  <c r="Z589" i="21"/>
  <c r="Z585" i="21"/>
  <c r="ED28" i="20"/>
  <c r="EC28" i="20"/>
  <c r="DQ108" i="20"/>
  <c r="DP104" i="20"/>
  <c r="DS104" i="20"/>
  <c r="DR104" i="20"/>
  <c r="DO104" i="20"/>
  <c r="DQ104" i="20"/>
  <c r="DQ98" i="20"/>
  <c r="DR94" i="20"/>
  <c r="GU48" i="20"/>
  <c r="DO94" i="20"/>
  <c r="DQ94" i="20"/>
  <c r="DS94" i="20"/>
  <c r="DO108" i="20"/>
  <c r="DO98" i="20"/>
  <c r="EC24" i="20" a="1"/>
  <c r="EF24" i="20" s="1"/>
  <c r="GR107" i="20"/>
  <c r="GS107" i="20"/>
  <c r="ED8" i="20"/>
  <c r="DJ76" i="20"/>
  <c r="DJ75" i="20" s="1"/>
  <c r="DJ74" i="20" s="1"/>
  <c r="GP108" i="20"/>
  <c r="EE8" i="20"/>
  <c r="GN107" i="20"/>
  <c r="GN108" i="20"/>
  <c r="DJ26" i="20"/>
  <c r="DJ25" i="20" s="1"/>
  <c r="DJ24" i="20" s="1"/>
  <c r="GP49" i="20"/>
  <c r="GR108" i="20"/>
  <c r="DJ78" i="20"/>
  <c r="DJ79" i="20" s="1"/>
  <c r="DJ80" i="20" s="1"/>
  <c r="GR49" i="20"/>
  <c r="DJ28" i="20"/>
  <c r="DJ29" i="20" s="1"/>
  <c r="DJ30" i="20" s="1"/>
  <c r="EC4" i="20" a="1"/>
  <c r="EG4" i="20" s="1"/>
  <c r="DJ77" i="20"/>
  <c r="GQ108" i="20"/>
  <c r="GS50" i="20"/>
  <c r="EE78" i="20"/>
  <c r="ED78" i="20"/>
  <c r="EC78" i="20"/>
  <c r="EC74" i="20" a="1"/>
  <c r="GR51" i="20"/>
  <c r="GO50" i="20"/>
  <c r="GO51" i="20"/>
  <c r="GS51" i="20"/>
  <c r="AL588" i="21" l="1"/>
  <c r="AL591" i="21" s="1"/>
  <c r="AU584" i="21"/>
  <c r="AU589" i="21"/>
  <c r="Z588" i="21"/>
  <c r="Z591" i="21" s="1"/>
  <c r="AB588" i="21"/>
  <c r="AB591" i="21" s="1"/>
  <c r="AC588" i="21"/>
  <c r="AC591" i="21" s="1"/>
  <c r="Y588" i="21"/>
  <c r="AA588" i="21"/>
  <c r="AA591" i="21" s="1"/>
  <c r="AK588" i="21"/>
  <c r="AK591" i="21" s="1"/>
  <c r="AI588" i="21"/>
  <c r="AJ588" i="21"/>
  <c r="AJ591" i="21" s="1"/>
  <c r="AM588" i="21"/>
  <c r="AM591" i="21" s="1"/>
  <c r="AU588" i="21"/>
  <c r="AU591" i="21" s="1"/>
  <c r="GT48" i="20"/>
  <c r="DO78" i="20" a="1"/>
  <c r="DQ78" i="20" s="1"/>
  <c r="EE24" i="20"/>
  <c r="EC24" i="20"/>
  <c r="DJ68" i="20"/>
  <c r="DJ69" i="20" s="1"/>
  <c r="DJ70" i="20" s="1"/>
  <c r="ED24" i="20"/>
  <c r="EG24" i="20"/>
  <c r="GU47" i="20"/>
  <c r="EE4" i="20"/>
  <c r="DJ46" i="20"/>
  <c r="DJ48" i="20"/>
  <c r="DJ45" i="20"/>
  <c r="DJ44" i="20" s="1"/>
  <c r="DJ49" i="20"/>
  <c r="DJ50" i="20" s="1"/>
  <c r="DJ38" i="20"/>
  <c r="DJ39" i="20" s="1"/>
  <c r="DJ40" i="20" s="1"/>
  <c r="GR50" i="20"/>
  <c r="GQ48" i="20"/>
  <c r="DJ17" i="20"/>
  <c r="EF4" i="20"/>
  <c r="EC4" i="20"/>
  <c r="DJ66" i="20"/>
  <c r="GP107" i="20"/>
  <c r="GP50" i="20"/>
  <c r="DJ36" i="20"/>
  <c r="DJ35" i="20" s="1"/>
  <c r="DJ34" i="20" s="1"/>
  <c r="ED4" i="20"/>
  <c r="DJ67" i="20"/>
  <c r="GQ107" i="20"/>
  <c r="DX18" i="20"/>
  <c r="ED74" i="20"/>
  <c r="EC74" i="20"/>
  <c r="EG74" i="20"/>
  <c r="EE74" i="20"/>
  <c r="EF74" i="20"/>
  <c r="DO74" i="20" a="1"/>
  <c r="AS586" i="21" l="1"/>
  <c r="I601" i="21" s="1"/>
  <c r="AW586" i="21"/>
  <c r="AT586" i="21"/>
  <c r="AV586" i="21"/>
  <c r="AI591" i="21"/>
  <c r="H603" i="21"/>
  <c r="Y591" i="21"/>
  <c r="G603" i="21"/>
  <c r="AS585" i="21"/>
  <c r="I600" i="21" s="1"/>
  <c r="AS589" i="21"/>
  <c r="I604" i="21" s="1"/>
  <c r="AS584" i="21"/>
  <c r="I599" i="21" s="1"/>
  <c r="AW585" i="21"/>
  <c r="AW589" i="21"/>
  <c r="AW584" i="21"/>
  <c r="AT585" i="21"/>
  <c r="AT584" i="21"/>
  <c r="AT589" i="21"/>
  <c r="AV585" i="21"/>
  <c r="AV589" i="21"/>
  <c r="AV584" i="21"/>
  <c r="DP78" i="20"/>
  <c r="GT47" i="20"/>
  <c r="DO78" i="20"/>
  <c r="DX16" i="20"/>
  <c r="GP51" i="20"/>
  <c r="GL105" i="20"/>
  <c r="DX19" i="20"/>
  <c r="DX20" i="20" s="1"/>
  <c r="DX15" i="20"/>
  <c r="DX14" i="20" s="1"/>
  <c r="AA26" i="20"/>
  <c r="DJ65" i="20"/>
  <c r="DJ64" i="20" s="1"/>
  <c r="DO64" i="20" s="1" a="1"/>
  <c r="DR64" i="20" s="1"/>
  <c r="DO68" i="20" a="1"/>
  <c r="GQ47" i="20"/>
  <c r="DJ7" i="20"/>
  <c r="GN47" i="20"/>
  <c r="GN48" i="20"/>
  <c r="DJ14" i="20"/>
  <c r="DO44" i="20" a="1"/>
  <c r="DS74" i="20"/>
  <c r="DO74" i="20"/>
  <c r="DP74" i="20"/>
  <c r="DQ74" i="20"/>
  <c r="DR74" i="20"/>
  <c r="DO24" i="20" a="1"/>
  <c r="DO28" i="20" a="1"/>
  <c r="AV588" i="21" l="1"/>
  <c r="AV591" i="21" s="1"/>
  <c r="AT588" i="21"/>
  <c r="AT591" i="21" s="1"/>
  <c r="AW588" i="21"/>
  <c r="AW591" i="21" s="1"/>
  <c r="AS588" i="21"/>
  <c r="DS64" i="20"/>
  <c r="DO64" i="20"/>
  <c r="DQ68" i="20"/>
  <c r="DP68" i="20"/>
  <c r="DO68" i="20"/>
  <c r="GO47" i="20"/>
  <c r="GO48" i="20"/>
  <c r="DP64" i="20"/>
  <c r="DQ64" i="20"/>
  <c r="DJ16" i="20"/>
  <c r="DJ15" i="20" s="1"/>
  <c r="GP48" i="20"/>
  <c r="DJ18" i="20"/>
  <c r="GR48" i="20"/>
  <c r="DO48" i="20" a="1"/>
  <c r="DQ28" i="20"/>
  <c r="DO28" i="20"/>
  <c r="DP28" i="20"/>
  <c r="DS44" i="20"/>
  <c r="DO44" i="20"/>
  <c r="DR44" i="20"/>
  <c r="DP44" i="20"/>
  <c r="DQ44" i="20"/>
  <c r="DR24" i="20"/>
  <c r="DO24" i="20"/>
  <c r="DS24" i="20"/>
  <c r="DP24" i="20"/>
  <c r="DQ24" i="20"/>
  <c r="DO38" i="20" a="1"/>
  <c r="AS591" i="21" l="1"/>
  <c r="I603" i="21"/>
  <c r="DJ19" i="20"/>
  <c r="DJ20" i="20" s="1"/>
  <c r="DJ6" i="20"/>
  <c r="DJ5" i="20" s="1"/>
  <c r="DJ4" i="20" s="1"/>
  <c r="GP47" i="20"/>
  <c r="DJ8" i="20"/>
  <c r="GR47" i="20"/>
  <c r="GS47" i="20"/>
  <c r="GS48" i="20"/>
  <c r="DO14" i="20" a="1"/>
  <c r="EC14" i="20" a="1"/>
  <c r="DO34" i="20" a="1"/>
  <c r="AA33" i="20"/>
  <c r="Z35" i="15" s="1"/>
  <c r="EC18" i="20" a="1"/>
  <c r="DP38" i="20"/>
  <c r="DO38" i="20"/>
  <c r="DQ38" i="20"/>
  <c r="AA40" i="20"/>
  <c r="Z32" i="15" s="1"/>
  <c r="DP48" i="20"/>
  <c r="DQ48" i="20"/>
  <c r="DO48" i="20"/>
  <c r="DJ9" i="20" l="1"/>
  <c r="DJ10" i="20" s="1"/>
  <c r="GL51" i="20"/>
  <c r="DP34" i="20"/>
  <c r="DO34" i="20"/>
  <c r="DS34" i="20"/>
  <c r="DR34" i="20"/>
  <c r="DQ34" i="20"/>
  <c r="DO18" i="20" a="1"/>
  <c r="EC18" i="20"/>
  <c r="EE18" i="20"/>
  <c r="ED18" i="20"/>
  <c r="DP14" i="20"/>
  <c r="DS14" i="20"/>
  <c r="DR14" i="20"/>
  <c r="DQ14" i="20"/>
  <c r="DO14" i="20"/>
  <c r="DO8" i="20" a="1"/>
  <c r="EE14" i="20"/>
  <c r="EG14" i="20"/>
  <c r="EF14" i="20"/>
  <c r="ED14" i="20"/>
  <c r="EC14" i="20"/>
  <c r="GL49" i="20"/>
  <c r="DP18" i="20" l="1"/>
  <c r="DO18" i="20"/>
  <c r="DQ18" i="20"/>
  <c r="W26" i="20"/>
  <c r="AA34" i="20"/>
  <c r="Z31" i="15" s="1"/>
  <c r="AA32" i="20"/>
  <c r="DO8" i="20"/>
  <c r="DP8" i="20"/>
  <c r="DQ8" i="20"/>
  <c r="GL48" i="20" l="1"/>
  <c r="Z41" i="15"/>
  <c r="GL50" i="20"/>
  <c r="DO4" i="20" a="1"/>
  <c r="AA97" i="20" l="1"/>
  <c r="AA99" i="20" s="1"/>
  <c r="DR4" i="20"/>
  <c r="DS4" i="20"/>
  <c r="DQ4" i="20"/>
  <c r="DO4" i="20"/>
  <c r="DP4" i="20"/>
  <c r="AA93" i="20" l="1"/>
  <c r="AA98" i="20"/>
  <c r="AA120" i="20" s="1"/>
  <c r="W86" i="20"/>
  <c r="AA100" i="20"/>
  <c r="AC32" i="15" s="1"/>
  <c r="AA94" i="20"/>
  <c r="GL106" i="20"/>
  <c r="AA92" i="20"/>
  <c r="GL108" i="20" s="1"/>
  <c r="AA86" i="20"/>
  <c r="AA38" i="20"/>
  <c r="AA115" i="20" l="1"/>
  <c r="Z36" i="15" s="1"/>
  <c r="AA114" i="20"/>
  <c r="AC31" i="15"/>
  <c r="AA113" i="20"/>
  <c r="AC40" i="15"/>
  <c r="GL107" i="20"/>
  <c r="AC35" i="15"/>
  <c r="GL111" i="20"/>
  <c r="GL109" i="20"/>
  <c r="GL110" i="20"/>
  <c r="AC41" i="15"/>
  <c r="GL47" i="20"/>
  <c r="Z40" i="15"/>
  <c r="M70" i="30" l="1"/>
  <c r="M76" i="30"/>
  <c r="M85" i="30"/>
  <c r="M79" i="30"/>
  <c r="M82" i="30"/>
  <c r="M72" i="30"/>
  <c r="M73" i="30"/>
  <c r="M75" i="30"/>
  <c r="M71" i="30"/>
  <c r="M81" i="30"/>
  <c r="M84" i="30"/>
  <c r="M78" i="30"/>
  <c r="M86" i="30"/>
  <c r="M77" i="30"/>
  <c r="M80" i="30"/>
  <c r="M74" i="30"/>
  <c r="M83" i="30"/>
  <c r="M87" i="30" l="1"/>
  <c r="F436" i="21"/>
  <c r="G436" i="21"/>
  <c r="H436" i="21"/>
  <c r="P436" i="21"/>
  <c r="Q436" i="21"/>
  <c r="R436" i="21"/>
  <c r="F438" i="21"/>
  <c r="G438" i="21"/>
  <c r="H438" i="21"/>
  <c r="P438" i="21"/>
  <c r="Q438" i="21"/>
  <c r="R438" i="21"/>
  <c r="E451" i="21"/>
  <c r="O436" i="21"/>
  <c r="F451" i="21" s="1"/>
  <c r="E438" i="21"/>
  <c r="E453" i="21"/>
  <c r="O438" i="21"/>
  <c r="F453" i="21" s="1"/>
  <c r="H153" i="21" l="1"/>
  <c r="G153" i="21" l="1"/>
  <c r="F153" i="21" l="1"/>
  <c r="H585" i="21" l="1"/>
  <c r="R587" i="21"/>
  <c r="AJ316" i="21"/>
  <c r="I585" i="21"/>
  <c r="S587" i="21"/>
  <c r="AJ317" i="21"/>
  <c r="AJ318" i="21" s="1"/>
  <c r="AJ319" i="21" s="1"/>
  <c r="G585" i="21"/>
  <c r="Q587" i="21"/>
  <c r="AJ315" i="21"/>
  <c r="F585" i="21"/>
  <c r="P587" i="21"/>
  <c r="AJ314" i="21"/>
  <c r="F584" i="21" l="1"/>
  <c r="F589" i="21"/>
  <c r="P585" i="21"/>
  <c r="AJ304" i="21"/>
  <c r="G584" i="21"/>
  <c r="G589" i="21"/>
  <c r="Q585" i="21"/>
  <c r="AJ305" i="21"/>
  <c r="I589" i="21"/>
  <c r="I584" i="21"/>
  <c r="S585" i="21"/>
  <c r="AJ307" i="21"/>
  <c r="AJ308" i="21" s="1"/>
  <c r="AJ309" i="21" s="1"/>
  <c r="H584" i="21"/>
  <c r="H589" i="21"/>
  <c r="R585" i="21"/>
  <c r="AJ306" i="21"/>
  <c r="F586" i="21"/>
  <c r="F588" i="21"/>
  <c r="F591" i="21" s="1"/>
  <c r="G586" i="21"/>
  <c r="G588" i="21"/>
  <c r="G591" i="21" s="1"/>
  <c r="I586" i="21"/>
  <c r="I588" i="21"/>
  <c r="I591" i="21" s="1"/>
  <c r="H588" i="21"/>
  <c r="H591" i="21" s="1"/>
  <c r="H586" i="21"/>
  <c r="R586" i="21" l="1"/>
  <c r="AJ336" i="21"/>
  <c r="R588" i="21"/>
  <c r="R591" i="21" s="1"/>
  <c r="AJ346" i="21"/>
  <c r="S588" i="21"/>
  <c r="S591" i="21" s="1"/>
  <c r="AJ347" i="21"/>
  <c r="AJ348" i="21" s="1"/>
  <c r="AJ349" i="21" s="1"/>
  <c r="S586" i="21"/>
  <c r="AJ337" i="21"/>
  <c r="AJ338" i="21" s="1"/>
  <c r="AJ339" i="21" s="1"/>
  <c r="Q588" i="21"/>
  <c r="Q591" i="21" s="1"/>
  <c r="AJ345" i="21"/>
  <c r="Q586" i="21"/>
  <c r="AJ335" i="21"/>
  <c r="P588" i="21"/>
  <c r="P591" i="21" s="1"/>
  <c r="AJ344" i="21"/>
  <c r="P586" i="21"/>
  <c r="AJ334" i="21"/>
  <c r="R589" i="21"/>
  <c r="AJ326" i="21"/>
  <c r="R584" i="21"/>
  <c r="AK306" i="21"/>
  <c r="AK316" i="21"/>
  <c r="AK326" i="21"/>
  <c r="AK336" i="21"/>
  <c r="AK346" i="21"/>
  <c r="S584" i="21"/>
  <c r="AK317" i="21"/>
  <c r="AK327" i="21"/>
  <c r="AK337" i="21"/>
  <c r="AK347" i="21"/>
  <c r="AK307" i="21"/>
  <c r="S589" i="21"/>
  <c r="AJ327" i="21"/>
  <c r="AJ328" i="21" s="1"/>
  <c r="AJ329" i="21" s="1"/>
  <c r="Q589" i="21"/>
  <c r="AJ325" i="21"/>
  <c r="Q584" i="21"/>
  <c r="AK305" i="21"/>
  <c r="AK315" i="21"/>
  <c r="AK325" i="21"/>
  <c r="AK335" i="21"/>
  <c r="AK345" i="21"/>
  <c r="P589" i="21"/>
  <c r="AJ324" i="21"/>
  <c r="P584" i="21"/>
  <c r="AK304" i="21"/>
  <c r="AK314" i="21"/>
  <c r="AK324" i="21"/>
  <c r="AK334" i="21"/>
  <c r="AK344" i="21"/>
  <c r="AL344" i="21" l="1"/>
  <c r="AM344" i="21"/>
  <c r="AN344" i="21"/>
  <c r="AL334" i="21"/>
  <c r="AM334" i="21"/>
  <c r="AN334" i="21"/>
  <c r="AL324" i="21"/>
  <c r="AM324" i="21"/>
  <c r="AN324" i="21"/>
  <c r="AL314" i="21"/>
  <c r="AM314" i="21"/>
  <c r="AN314" i="21"/>
  <c r="AL304" i="21"/>
  <c r="AM304" i="21"/>
  <c r="AN304" i="21"/>
  <c r="AL345" i="21"/>
  <c r="AM345" i="21"/>
  <c r="AN345" i="21"/>
  <c r="AL335" i="21"/>
  <c r="AM335" i="21"/>
  <c r="AN335" i="21"/>
  <c r="AL325" i="21"/>
  <c r="AM325" i="21"/>
  <c r="AN325" i="21"/>
  <c r="AL315" i="21"/>
  <c r="AM315" i="21"/>
  <c r="AN315" i="21"/>
  <c r="AL305" i="21"/>
  <c r="AM305" i="21"/>
  <c r="AN305" i="21"/>
  <c r="AL307" i="21"/>
  <c r="AM307" i="21"/>
  <c r="AN307" i="21"/>
  <c r="AK308" i="21"/>
  <c r="AK318" i="21"/>
  <c r="AK328" i="21"/>
  <c r="AK338" i="21"/>
  <c r="AK348" i="21"/>
  <c r="AL347" i="21"/>
  <c r="AM347" i="21"/>
  <c r="AN347" i="21"/>
  <c r="AL337" i="21"/>
  <c r="AM337" i="21"/>
  <c r="AN337" i="21"/>
  <c r="AL327" i="21"/>
  <c r="AM327" i="21"/>
  <c r="AN327" i="21"/>
  <c r="AL317" i="21"/>
  <c r="AM317" i="21"/>
  <c r="AN317" i="21"/>
  <c r="AL346" i="21"/>
  <c r="AM346" i="21"/>
  <c r="AN346" i="21"/>
  <c r="AL336" i="21"/>
  <c r="AM336" i="21"/>
  <c r="AN336" i="21"/>
  <c r="AL326" i="21"/>
  <c r="AM326" i="21"/>
  <c r="AN326" i="21"/>
  <c r="AL316" i="21"/>
  <c r="AM316" i="21"/>
  <c r="AN316" i="21"/>
  <c r="AL306" i="21"/>
  <c r="AM306" i="21"/>
  <c r="AN306" i="21"/>
  <c r="AO317" i="21" l="1" a="1"/>
  <c r="AP317" i="21" s="1"/>
  <c r="AO307" i="21" a="1"/>
  <c r="AO347" i="21" a="1"/>
  <c r="AO347" i="21" s="1"/>
  <c r="AO337" i="21" a="1"/>
  <c r="AO337" i="21" s="1"/>
  <c r="AO327" i="21" a="1"/>
  <c r="AQ327" i="21" s="1"/>
  <c r="AO307" i="21"/>
  <c r="AP307" i="21"/>
  <c r="AQ307" i="21"/>
  <c r="AO317" i="21"/>
  <c r="AP337" i="21"/>
  <c r="AP347" i="21"/>
  <c r="AQ347" i="21"/>
  <c r="AL348" i="21"/>
  <c r="AM348" i="21"/>
  <c r="AN348" i="21"/>
  <c r="AK349" i="21"/>
  <c r="AL338" i="21"/>
  <c r="AM338" i="21"/>
  <c r="AN338" i="21"/>
  <c r="AK339" i="21"/>
  <c r="AL328" i="21"/>
  <c r="AM328" i="21"/>
  <c r="AN328" i="21"/>
  <c r="AK329" i="21"/>
  <c r="AL318" i="21"/>
  <c r="AM318" i="21"/>
  <c r="AN318" i="21"/>
  <c r="AK319" i="21"/>
  <c r="AL308" i="21"/>
  <c r="AM308" i="21"/>
  <c r="AN308" i="21"/>
  <c r="AK309" i="21"/>
  <c r="AP327" i="21" l="1"/>
  <c r="AQ317" i="21"/>
  <c r="AQ337" i="21"/>
  <c r="AO327" i="21"/>
  <c r="AL309" i="21"/>
  <c r="AM309" i="21"/>
  <c r="AN309" i="21"/>
  <c r="AL319" i="21"/>
  <c r="AM319" i="21"/>
  <c r="AN319" i="21"/>
  <c r="AL329" i="21"/>
  <c r="AM329" i="21"/>
  <c r="AN329" i="21"/>
  <c r="AL339" i="21"/>
  <c r="AM339" i="21"/>
  <c r="AN339" i="21"/>
  <c r="AL349" i="21"/>
  <c r="AM349" i="21"/>
  <c r="AN349" i="21"/>
  <c r="F188" i="27"/>
  <c r="AB192" i="27"/>
  <c r="AJ202" i="27" a="1"/>
  <c r="AS192" i="27"/>
  <c r="I192" i="27"/>
  <c r="AC202" i="27" a="1"/>
  <c r="AK192" i="27"/>
  <c r="AT188" i="27"/>
  <c r="G188" i="27"/>
  <c r="AI188" i="27"/>
  <c r="AL188" i="27"/>
  <c r="AV202" i="27" a="1"/>
  <c r="F202" i="27" a="1"/>
  <c r="AU192" i="27"/>
  <c r="G202" i="27" a="1"/>
  <c r="H188" i="27"/>
  <c r="AL192" i="27"/>
  <c r="AT192" i="27"/>
  <c r="I202" i="27" a="1"/>
  <c r="G192" i="27"/>
  <c r="AM188" i="27"/>
  <c r="AU188" i="27"/>
  <c r="Y188" i="27"/>
  <c r="F192" i="27"/>
  <c r="AT202" i="27" a="1"/>
  <c r="AV188" i="27"/>
  <c r="Z202" i="27" a="1"/>
  <c r="H192" i="27"/>
  <c r="AW202" i="27" a="1"/>
  <c r="AB202" i="27" a="1"/>
  <c r="AW192" i="27"/>
  <c r="AJ188" i="27"/>
  <c r="AW188" i="27"/>
  <c r="AC188" i="27"/>
  <c r="E192" i="27"/>
  <c r="AM192" i="27"/>
  <c r="Z188" i="27"/>
  <c r="AI192" i="27"/>
  <c r="I188" i="27"/>
  <c r="AU202" i="27" a="1"/>
  <c r="AA202" i="27" a="1"/>
  <c r="AL202" i="27" a="1"/>
  <c r="Z192" i="27"/>
  <c r="AC192" i="27"/>
  <c r="AM202" i="27" a="1"/>
  <c r="H202" i="27" a="1"/>
  <c r="Y202" i="27" a="1"/>
  <c r="AI202" i="27" a="1"/>
  <c r="AV192" i="27"/>
  <c r="E202" i="27" a="1"/>
  <c r="AA188" i="27"/>
  <c r="AJ192" i="27"/>
  <c r="AS188" i="27"/>
  <c r="Y192" i="27"/>
  <c r="AB188" i="27"/>
  <c r="AK188" i="27"/>
  <c r="E188" i="27"/>
  <c r="AK202" i="27" a="1"/>
  <c r="AS202" i="27" a="1"/>
  <c r="AA192" i="27"/>
  <c r="AV196" i="27" l="1"/>
  <c r="AS195" i="27"/>
  <c r="AL202" i="27"/>
  <c r="AL204" i="27"/>
  <c r="AL203" i="27"/>
  <c r="AL587" i="27" s="1"/>
  <c r="AI196" i="27"/>
  <c r="AC195" i="27"/>
  <c r="AA196" i="27"/>
  <c r="Z202" i="27"/>
  <c r="Z203" i="27"/>
  <c r="Z587" i="27" s="1"/>
  <c r="Z204" i="27"/>
  <c r="Y195" i="27"/>
  <c r="I203" i="27"/>
  <c r="I204" i="27"/>
  <c r="I202" i="27"/>
  <c r="AV202" i="27"/>
  <c r="AV203" i="27"/>
  <c r="AV587" i="27" s="1"/>
  <c r="AV204" i="27"/>
  <c r="AT195" i="27"/>
  <c r="AS196" i="27"/>
  <c r="AM203" i="27"/>
  <c r="AM587" i="27" s="1"/>
  <c r="AM204" i="27"/>
  <c r="AM202" i="27"/>
  <c r="AK195" i="27"/>
  <c r="AJ196" i="27"/>
  <c r="AI203" i="27"/>
  <c r="AI587" i="27" s="1"/>
  <c r="H602" i="27" s="1"/>
  <c r="AI204" i="27"/>
  <c r="AI202" i="27"/>
  <c r="AB203" i="27"/>
  <c r="AB587" i="27" s="1"/>
  <c r="AB204" i="27"/>
  <c r="AB202" i="27"/>
  <c r="AA202" i="27"/>
  <c r="AA203" i="27"/>
  <c r="AA587" i="27" s="1"/>
  <c r="AA204" i="27"/>
  <c r="Z195" i="27"/>
  <c r="AW195" i="27"/>
  <c r="G203" i="27"/>
  <c r="G202" i="27"/>
  <c r="G204" i="27"/>
  <c r="AV195" i="27"/>
  <c r="AU195" i="27"/>
  <c r="AT196" i="27"/>
  <c r="AS204" i="27"/>
  <c r="AS202" i="27"/>
  <c r="AS203" i="27"/>
  <c r="AS587" i="27" s="1"/>
  <c r="I602" i="27" s="1"/>
  <c r="AL195" i="27"/>
  <c r="AK196" i="27"/>
  <c r="AJ203" i="27"/>
  <c r="AJ587" i="27" s="1"/>
  <c r="AJ202" i="27"/>
  <c r="AJ204" i="27"/>
  <c r="AC196" i="27"/>
  <c r="AB195" i="27"/>
  <c r="AA195" i="27"/>
  <c r="Y203" i="27"/>
  <c r="Y587" i="27" s="1"/>
  <c r="G602" i="27" s="1"/>
  <c r="Y202" i="27"/>
  <c r="Y204" i="27"/>
  <c r="AW203" i="27"/>
  <c r="AW587" i="27" s="1"/>
  <c r="AW204" i="27"/>
  <c r="AW202" i="27"/>
  <c r="AU204" i="27"/>
  <c r="AU202" i="27"/>
  <c r="AU203" i="27"/>
  <c r="AU587" i="27" s="1"/>
  <c r="AM196" i="27"/>
  <c r="AJ195" i="27"/>
  <c r="AU196" i="27"/>
  <c r="AT204" i="27"/>
  <c r="AT202" i="27"/>
  <c r="AT203" i="27"/>
  <c r="AT587" i="27" s="1"/>
  <c r="AM195" i="27"/>
  <c r="AL196" i="27"/>
  <c r="AK203" i="27"/>
  <c r="AK587" i="27" s="1"/>
  <c r="AK204" i="27"/>
  <c r="AK202" i="27"/>
  <c r="AI195" i="27"/>
  <c r="AC203" i="27"/>
  <c r="AC587" i="27" s="1"/>
  <c r="AC202" i="27"/>
  <c r="AC204" i="27"/>
  <c r="AB196" i="27"/>
  <c r="Z196" i="27"/>
  <c r="Y196" i="27"/>
  <c r="E203" i="27"/>
  <c r="E204" i="27"/>
  <c r="E202" i="27"/>
  <c r="H203" i="27"/>
  <c r="H202" i="27"/>
  <c r="H204" i="27"/>
  <c r="H196" i="27"/>
  <c r="I195" i="27"/>
  <c r="E196" i="27"/>
  <c r="AW196" i="27"/>
  <c r="F204" i="27"/>
  <c r="F202" i="27"/>
  <c r="F203" i="27"/>
  <c r="F196" i="27"/>
  <c r="G196" i="27"/>
  <c r="H195" i="27"/>
  <c r="E195" i="27"/>
  <c r="G195" i="27"/>
  <c r="I196" i="27"/>
  <c r="F195" i="27"/>
  <c r="F217" i="27" l="1"/>
  <c r="F154" i="27"/>
  <c r="F155" i="27" s="1"/>
  <c r="H217" i="27"/>
  <c r="H154" i="27"/>
  <c r="H155" i="27" s="1"/>
  <c r="H589" i="27"/>
  <c r="H205" i="27"/>
  <c r="E587" i="27"/>
  <c r="E602" i="27" s="1"/>
  <c r="AC154" i="27"/>
  <c r="AC155" i="27" s="1"/>
  <c r="AC184" i="27" s="1"/>
  <c r="AC217" i="27"/>
  <c r="AC586" i="27" s="1"/>
  <c r="AK205" i="27"/>
  <c r="AK589" i="27"/>
  <c r="AU205" i="27"/>
  <c r="AU589" i="27"/>
  <c r="AJ589" i="27"/>
  <c r="AJ205" i="27"/>
  <c r="G587" i="27"/>
  <c r="AL217" i="27"/>
  <c r="AL586" i="27" s="1"/>
  <c r="AL154" i="27"/>
  <c r="AL155" i="27" s="1"/>
  <c r="AL184" i="27" s="1"/>
  <c r="E588" i="21"/>
  <c r="F587" i="27"/>
  <c r="H587" i="27"/>
  <c r="AC589" i="27"/>
  <c r="AC205" i="27"/>
  <c r="AK217" i="27"/>
  <c r="AK586" i="27" s="1"/>
  <c r="AK154" i="27"/>
  <c r="AK155" i="27" s="1"/>
  <c r="AK184" i="27" s="1"/>
  <c r="AU217" i="27"/>
  <c r="AU586" i="27" s="1"/>
  <c r="AU154" i="27"/>
  <c r="AU155" i="27" s="1"/>
  <c r="AU184" i="27" s="1"/>
  <c r="Y154" i="27"/>
  <c r="Y155" i="27" s="1"/>
  <c r="Y184" i="27" s="1"/>
  <c r="Y217" i="27"/>
  <c r="Y586" i="27" s="1"/>
  <c r="G601" i="27" s="1"/>
  <c r="AS205" i="27"/>
  <c r="AS589" i="27"/>
  <c r="I604" i="27" s="1"/>
  <c r="AA589" i="27"/>
  <c r="AA205" i="27"/>
  <c r="AI205" i="27"/>
  <c r="AI589" i="27"/>
  <c r="H604" i="27" s="1"/>
  <c r="AV589" i="27"/>
  <c r="AV205" i="27"/>
  <c r="I205" i="27"/>
  <c r="I589" i="27"/>
  <c r="Z217" i="27"/>
  <c r="Z586" i="27" s="1"/>
  <c r="Z154" i="27"/>
  <c r="Z155" i="27" s="1"/>
  <c r="Z184" i="27" s="1"/>
  <c r="AL589" i="27"/>
  <c r="AL205" i="27"/>
  <c r="E586" i="21"/>
  <c r="E601" i="21" s="1"/>
  <c r="F589" i="27"/>
  <c r="F205" i="27"/>
  <c r="E589" i="27"/>
  <c r="E604" i="27" s="1"/>
  <c r="E205" i="27"/>
  <c r="AT589" i="27"/>
  <c r="AT205" i="27"/>
  <c r="AW589" i="27"/>
  <c r="AW205" i="27"/>
  <c r="Y589" i="27"/>
  <c r="G604" i="27" s="1"/>
  <c r="Y205" i="27"/>
  <c r="AS154" i="27"/>
  <c r="AS155" i="27" s="1"/>
  <c r="AS184" i="27" s="1"/>
  <c r="AS217" i="27"/>
  <c r="AS586" i="27" s="1"/>
  <c r="I601" i="27" s="1"/>
  <c r="G217" i="27"/>
  <c r="G154" i="27"/>
  <c r="G155" i="27" s="1"/>
  <c r="AB205" i="27"/>
  <c r="AB589" i="27"/>
  <c r="AI217" i="27"/>
  <c r="AI586" i="27" s="1"/>
  <c r="H601" i="27" s="1"/>
  <c r="AI154" i="27"/>
  <c r="AI155" i="27" s="1"/>
  <c r="AI184" i="27" s="1"/>
  <c r="AM589" i="27"/>
  <c r="AM205" i="27"/>
  <c r="I154" i="27"/>
  <c r="I155" i="27" s="1"/>
  <c r="I217" i="27"/>
  <c r="E217" i="27"/>
  <c r="E154" i="27"/>
  <c r="E155" i="27" s="1"/>
  <c r="AT154" i="27"/>
  <c r="AT155" i="27" s="1"/>
  <c r="AT184" i="27" s="1"/>
  <c r="AT217" i="27"/>
  <c r="AT586" i="27" s="1"/>
  <c r="AW217" i="27"/>
  <c r="AW586" i="27" s="1"/>
  <c r="AW154" i="27"/>
  <c r="AW155" i="27" s="1"/>
  <c r="AW184" i="27" s="1"/>
  <c r="AJ217" i="27"/>
  <c r="AJ586" i="27" s="1"/>
  <c r="AJ154" i="27"/>
  <c r="AJ155" i="27" s="1"/>
  <c r="AJ184" i="27" s="1"/>
  <c r="G589" i="27"/>
  <c r="G205" i="27"/>
  <c r="AA154" i="27"/>
  <c r="AA155" i="27" s="1"/>
  <c r="AA184" i="27" s="1"/>
  <c r="AA217" i="27"/>
  <c r="AA586" i="27" s="1"/>
  <c r="AB154" i="27"/>
  <c r="AB155" i="27" s="1"/>
  <c r="AB184" i="27" s="1"/>
  <c r="AB217" i="27"/>
  <c r="AB586" i="27" s="1"/>
  <c r="AM154" i="27"/>
  <c r="AM155" i="27" s="1"/>
  <c r="AM184" i="27" s="1"/>
  <c r="AM217" i="27"/>
  <c r="AM586" i="27" s="1"/>
  <c r="AV217" i="27"/>
  <c r="AV586" i="27" s="1"/>
  <c r="AV154" i="27"/>
  <c r="AV155" i="27" s="1"/>
  <c r="AV184" i="27" s="1"/>
  <c r="I587" i="27"/>
  <c r="Z205" i="27"/>
  <c r="Z589" i="27"/>
  <c r="S195" i="27" l="1"/>
  <c r="Q196" i="27"/>
  <c r="P196" i="27"/>
  <c r="P195" i="27"/>
  <c r="R195" i="27"/>
  <c r="Q202" i="27"/>
  <c r="AJ346" i="27" s="1"/>
  <c r="S202" i="27"/>
  <c r="AJ348" i="27" s="1"/>
  <c r="AJ349" i="27" s="1"/>
  <c r="AJ350" i="27" s="1"/>
  <c r="Q205" i="27"/>
  <c r="P205" i="27"/>
  <c r="S203" i="27"/>
  <c r="AJ338" i="27" s="1"/>
  <c r="AJ339" i="27" s="1"/>
  <c r="AJ340" i="27" s="1"/>
  <c r="O186" i="27"/>
  <c r="O219" i="27"/>
  <c r="O194" i="27"/>
  <c r="E184" i="27"/>
  <c r="O192" i="27"/>
  <c r="O188" i="27"/>
  <c r="O202" i="27"/>
  <c r="O203" i="27"/>
  <c r="AS220" i="27"/>
  <c r="AS590" i="27" s="1"/>
  <c r="I605" i="27" s="1"/>
  <c r="AS185" i="27"/>
  <c r="AS585" i="27" s="1"/>
  <c r="I600" i="27" s="1"/>
  <c r="O205" i="27"/>
  <c r="AU185" i="27"/>
  <c r="AU585" i="27" s="1"/>
  <c r="AU220" i="27"/>
  <c r="AU590" i="27" s="1"/>
  <c r="R196" i="27"/>
  <c r="P186" i="27"/>
  <c r="P194" i="27"/>
  <c r="P219" i="27"/>
  <c r="F184" i="27"/>
  <c r="P188" i="27"/>
  <c r="P192" i="27"/>
  <c r="AM185" i="27"/>
  <c r="AM585" i="27" s="1"/>
  <c r="AM220" i="27"/>
  <c r="AM590" i="27" s="1"/>
  <c r="AA220" i="27"/>
  <c r="AA590" i="27" s="1"/>
  <c r="AA185" i="27"/>
  <c r="AA585" i="27" s="1"/>
  <c r="AJ220" i="27"/>
  <c r="AJ590" i="27" s="1"/>
  <c r="AJ185" i="27"/>
  <c r="AJ585" i="27" s="1"/>
  <c r="E153" i="21"/>
  <c r="AI220" i="27"/>
  <c r="AI590" i="27" s="1"/>
  <c r="H605" i="27" s="1"/>
  <c r="AI185" i="27"/>
  <c r="AI585" i="27" s="1"/>
  <c r="H600" i="27" s="1"/>
  <c r="Q186" i="27"/>
  <c r="Q194" i="27"/>
  <c r="Q219" i="27"/>
  <c r="G184" i="27"/>
  <c r="Q192" i="27"/>
  <c r="Q188" i="27"/>
  <c r="Z220" i="27"/>
  <c r="Z590" i="27" s="1"/>
  <c r="Z185" i="27"/>
  <c r="Z585" i="27" s="1"/>
  <c r="S205" i="27"/>
  <c r="O196" i="27"/>
  <c r="O195" i="27"/>
  <c r="R202" i="27"/>
  <c r="P217" i="27"/>
  <c r="F586" i="27"/>
  <c r="AB220" i="27"/>
  <c r="AB590" i="27" s="1"/>
  <c r="AB185" i="27"/>
  <c r="AB585" i="27" s="1"/>
  <c r="AW220" i="27"/>
  <c r="AW590" i="27" s="1"/>
  <c r="AW185" i="27"/>
  <c r="AW585" i="27" s="1"/>
  <c r="I586" i="27"/>
  <c r="S217" i="27"/>
  <c r="Y220" i="27"/>
  <c r="Y590" i="27" s="1"/>
  <c r="G605" i="27" s="1"/>
  <c r="Y185" i="27"/>
  <c r="Y585" i="27" s="1"/>
  <c r="G600" i="27" s="1"/>
  <c r="E603" i="21"/>
  <c r="E591" i="21"/>
  <c r="H586" i="27"/>
  <c r="R217" i="27"/>
  <c r="E586" i="27"/>
  <c r="E601" i="27" s="1"/>
  <c r="O217" i="27"/>
  <c r="S186" i="27"/>
  <c r="S194" i="27"/>
  <c r="S219" i="27"/>
  <c r="I184" i="27"/>
  <c r="S192" i="27"/>
  <c r="S188" i="27"/>
  <c r="AV185" i="27"/>
  <c r="AV585" i="27" s="1"/>
  <c r="AV220" i="27"/>
  <c r="AV590" i="27" s="1"/>
  <c r="AT185" i="27"/>
  <c r="AT585" i="27" s="1"/>
  <c r="AT220" i="27"/>
  <c r="AT590" i="27" s="1"/>
  <c r="G586" i="27"/>
  <c r="Q217" i="27"/>
  <c r="P202" i="27"/>
  <c r="AK185" i="27"/>
  <c r="AK585" i="27" s="1"/>
  <c r="AK220" i="27"/>
  <c r="AK590" i="27" s="1"/>
  <c r="R203" i="27"/>
  <c r="P203" i="27"/>
  <c r="S196" i="27"/>
  <c r="AL220" i="27"/>
  <c r="AL590" i="27" s="1"/>
  <c r="AL185" i="27"/>
  <c r="AL585" i="27" s="1"/>
  <c r="Q203" i="27"/>
  <c r="AC185" i="27"/>
  <c r="AC585" i="27" s="1"/>
  <c r="AC220" i="27"/>
  <c r="AC590" i="27" s="1"/>
  <c r="R205" i="27"/>
  <c r="R194" i="27"/>
  <c r="H184" i="27"/>
  <c r="R186" i="27"/>
  <c r="R219" i="27"/>
  <c r="R192" i="27"/>
  <c r="R188" i="27"/>
  <c r="Q195" i="27"/>
  <c r="S589" i="27" l="1"/>
  <c r="Q589" i="27"/>
  <c r="S587" i="27"/>
  <c r="P587" i="27"/>
  <c r="AJ335" i="27"/>
  <c r="S588" i="27"/>
  <c r="AJ318" i="27"/>
  <c r="AJ319" i="27" s="1"/>
  <c r="AJ320" i="27" s="1"/>
  <c r="AJ334" i="27"/>
  <c r="O587" i="27"/>
  <c r="F602" i="27" s="1"/>
  <c r="AJ314" i="27"/>
  <c r="O588" i="27"/>
  <c r="F603" i="27" s="1"/>
  <c r="R588" i="27"/>
  <c r="AJ317" i="27"/>
  <c r="AJ337" i="27"/>
  <c r="R587" i="27"/>
  <c r="Q586" i="27"/>
  <c r="AJ306" i="27"/>
  <c r="AJ307" i="27"/>
  <c r="R586" i="27"/>
  <c r="G220" i="27"/>
  <c r="Q184" i="27"/>
  <c r="G185" i="27"/>
  <c r="AJ305" i="27"/>
  <c r="P586" i="27"/>
  <c r="AJ316" i="27"/>
  <c r="Q588" i="27"/>
  <c r="P184" i="27"/>
  <c r="F220" i="27"/>
  <c r="F185" i="27"/>
  <c r="O184" i="27"/>
  <c r="AA336" i="27" s="1"/>
  <c r="E185" i="27"/>
  <c r="E220" i="27"/>
  <c r="AJ336" i="27"/>
  <c r="Q587" i="27"/>
  <c r="P589" i="27"/>
  <c r="AJ345" i="27"/>
  <c r="E585" i="21"/>
  <c r="E600" i="21" s="1"/>
  <c r="R184" i="27"/>
  <c r="H185" i="27"/>
  <c r="H220" i="27"/>
  <c r="I220" i="27"/>
  <c r="S184" i="27"/>
  <c r="I185" i="27"/>
  <c r="AJ304" i="27"/>
  <c r="O586" i="27"/>
  <c r="F601" i="27" s="1"/>
  <c r="AJ308" i="27"/>
  <c r="AJ309" i="27" s="1"/>
  <c r="AJ310" i="27" s="1"/>
  <c r="S586" i="27"/>
  <c r="AJ347" i="27"/>
  <c r="R589" i="27"/>
  <c r="P588" i="27"/>
  <c r="AJ315" i="27"/>
  <c r="AJ344" i="27"/>
  <c r="O589" i="27"/>
  <c r="F604" i="27" s="1"/>
  <c r="R220" i="27" l="1"/>
  <c r="H590" i="27"/>
  <c r="O586" i="21"/>
  <c r="F601" i="21" s="1"/>
  <c r="AJ333" i="21"/>
  <c r="S185" i="27"/>
  <c r="I585" i="27"/>
  <c r="H585" i="27"/>
  <c r="R185" i="27"/>
  <c r="AD336" i="27"/>
  <c r="AA337" i="27"/>
  <c r="BC585" i="27" s="1"/>
  <c r="G585" i="27"/>
  <c r="Q185" i="27"/>
  <c r="O588" i="21"/>
  <c r="AJ343" i="21"/>
  <c r="AJ313" i="21"/>
  <c r="O587" i="21"/>
  <c r="F602" i="21" s="1"/>
  <c r="P185" i="27"/>
  <c r="F585" i="27"/>
  <c r="E585" i="27"/>
  <c r="E600" i="27" s="1"/>
  <c r="O185" i="27"/>
  <c r="G351" i="21"/>
  <c r="I590" i="27"/>
  <c r="S220" i="27"/>
  <c r="O585" i="21"/>
  <c r="F600" i="21" s="1"/>
  <c r="AJ303" i="21"/>
  <c r="E590" i="27"/>
  <c r="E605" i="27" s="1"/>
  <c r="O220" i="27"/>
  <c r="P220" i="27"/>
  <c r="F590" i="27"/>
  <c r="G590" i="27"/>
  <c r="Q220" i="27"/>
  <c r="P590" i="27" l="1"/>
  <c r="AJ325" i="27"/>
  <c r="AK344" i="27"/>
  <c r="O585" i="27"/>
  <c r="F600" i="27" s="1"/>
  <c r="AK314" i="27"/>
  <c r="AK304" i="27"/>
  <c r="AK324" i="27"/>
  <c r="AK334" i="27"/>
  <c r="AK326" i="27"/>
  <c r="Q585" i="27"/>
  <c r="AK316" i="27"/>
  <c r="AK306" i="27"/>
  <c r="AK336" i="27"/>
  <c r="AK346" i="27"/>
  <c r="AK307" i="27"/>
  <c r="AK337" i="27"/>
  <c r="AK327" i="27"/>
  <c r="AK317" i="27"/>
  <c r="R585" i="27"/>
  <c r="AK347" i="27"/>
  <c r="AJ326" i="27"/>
  <c r="Q590" i="27"/>
  <c r="AJ324" i="27"/>
  <c r="O590" i="27"/>
  <c r="F605" i="27" s="1"/>
  <c r="S590" i="27"/>
  <c r="AJ328" i="27"/>
  <c r="AJ329" i="27" s="1"/>
  <c r="AJ330" i="27" s="1"/>
  <c r="E589" i="21"/>
  <c r="E604" i="21" s="1"/>
  <c r="E584" i="21"/>
  <c r="E599" i="21" s="1"/>
  <c r="P585" i="27"/>
  <c r="AK345" i="27"/>
  <c r="AK335" i="27"/>
  <c r="AK325" i="27"/>
  <c r="AK315" i="27"/>
  <c r="AK305" i="27"/>
  <c r="F603" i="21"/>
  <c r="O591" i="21"/>
  <c r="AK328" i="27"/>
  <c r="AK348" i="27"/>
  <c r="AK318" i="27"/>
  <c r="AK308" i="27"/>
  <c r="S585" i="27"/>
  <c r="AK338" i="27"/>
  <c r="AJ327" i="27"/>
  <c r="R590" i="27"/>
  <c r="AM318" i="27" l="1"/>
  <c r="AN318" i="27"/>
  <c r="AL318" i="27"/>
  <c r="AL335" i="27"/>
  <c r="AN335" i="27"/>
  <c r="AM335" i="27"/>
  <c r="AM327" i="27"/>
  <c r="AN327" i="27"/>
  <c r="AL327" i="27"/>
  <c r="AN326" i="27"/>
  <c r="AL326" i="27"/>
  <c r="AO328" i="27" a="1"/>
  <c r="AM326" i="27"/>
  <c r="AL314" i="27"/>
  <c r="AN314" i="27"/>
  <c r="AM314" i="27"/>
  <c r="AO314" i="27" a="1"/>
  <c r="AM338" i="27"/>
  <c r="AL338" i="27"/>
  <c r="AN338" i="27"/>
  <c r="AM348" i="27"/>
  <c r="AL348" i="27"/>
  <c r="AN348" i="27"/>
  <c r="AN305" i="27"/>
  <c r="AM305" i="27"/>
  <c r="AL305" i="27"/>
  <c r="AN345" i="27"/>
  <c r="AM345" i="27"/>
  <c r="AL345" i="27"/>
  <c r="AN347" i="27"/>
  <c r="AM347" i="27"/>
  <c r="AL347" i="27"/>
  <c r="AM337" i="27"/>
  <c r="AN337" i="27"/>
  <c r="AL337" i="27"/>
  <c r="AM306" i="27"/>
  <c r="AL306" i="27"/>
  <c r="AO308" i="27" a="1"/>
  <c r="AN306" i="27"/>
  <c r="AL334" i="27"/>
  <c r="AN334" i="27"/>
  <c r="AM334" i="27"/>
  <c r="AO334" i="27" a="1"/>
  <c r="AN328" i="27"/>
  <c r="AM328" i="27"/>
  <c r="AL328" i="27"/>
  <c r="AM315" i="27"/>
  <c r="AN315" i="27"/>
  <c r="AL315" i="27"/>
  <c r="O589" i="21"/>
  <c r="F604" i="21" s="1"/>
  <c r="AJ323" i="21"/>
  <c r="AL307" i="27"/>
  <c r="AN307" i="27"/>
  <c r="AM307" i="27"/>
  <c r="AM316" i="27"/>
  <c r="AL316" i="27"/>
  <c r="AO318" i="27" a="1"/>
  <c r="AN316" i="27"/>
  <c r="AL324" i="27"/>
  <c r="AN324" i="27"/>
  <c r="AM324" i="27"/>
  <c r="AO324" i="27" a="1"/>
  <c r="AN344" i="27"/>
  <c r="AL344" i="27"/>
  <c r="AO344" i="27" a="1"/>
  <c r="AM344" i="27"/>
  <c r="AN308" i="27"/>
  <c r="AK309" i="27"/>
  <c r="AL308" i="27"/>
  <c r="AK339" i="27"/>
  <c r="AM308" i="27"/>
  <c r="AK319" i="27"/>
  <c r="AK349" i="27"/>
  <c r="AK329" i="27"/>
  <c r="AM325" i="27"/>
  <c r="AL325" i="27"/>
  <c r="AN325" i="27"/>
  <c r="O584" i="21"/>
  <c r="F599" i="21" s="1"/>
  <c r="AK343" i="21"/>
  <c r="AK323" i="21"/>
  <c r="AK303" i="21"/>
  <c r="AK313" i="21"/>
  <c r="AK333" i="21"/>
  <c r="AN317" i="27"/>
  <c r="AM317" i="27"/>
  <c r="AL317" i="27"/>
  <c r="AM346" i="27"/>
  <c r="AL346" i="27"/>
  <c r="AO348" i="27" a="1"/>
  <c r="AN346" i="27"/>
  <c r="AL304" i="27"/>
  <c r="AM304" i="27"/>
  <c r="AO304" i="27" a="1"/>
  <c r="AN304" i="27"/>
  <c r="AL336" i="27"/>
  <c r="AM336" i="27"/>
  <c r="AO338" i="27" a="1"/>
  <c r="AN336" i="27"/>
  <c r="AM323" i="21" l="1"/>
  <c r="AL323" i="21"/>
  <c r="AN323" i="21"/>
  <c r="AL319" i="27"/>
  <c r="AK320" i="27"/>
  <c r="AM319" i="27"/>
  <c r="AN319" i="27"/>
  <c r="AN309" i="27"/>
  <c r="AM309" i="27"/>
  <c r="AK310" i="27"/>
  <c r="AL309" i="27"/>
  <c r="AQ328" i="27"/>
  <c r="AO328" i="27"/>
  <c r="AP328" i="27"/>
  <c r="AL333" i="21"/>
  <c r="AM333" i="21"/>
  <c r="AN333" i="21"/>
  <c r="AL343" i="21"/>
  <c r="AN343" i="21"/>
  <c r="AM343" i="21"/>
  <c r="AQ334" i="27"/>
  <c r="AO334" i="27"/>
  <c r="AS334" i="27"/>
  <c r="AR334" i="27"/>
  <c r="AP334" i="27"/>
  <c r="AN313" i="21"/>
  <c r="AL313" i="21"/>
  <c r="AM313" i="21"/>
  <c r="AN329" i="27"/>
  <c r="AM329" i="27"/>
  <c r="AL329" i="27"/>
  <c r="AK330" i="27"/>
  <c r="AN339" i="27"/>
  <c r="AM339" i="27"/>
  <c r="AL339" i="27"/>
  <c r="AK340" i="27"/>
  <c r="AS324" i="27"/>
  <c r="AO324" i="27"/>
  <c r="AQ324" i="27"/>
  <c r="AR324" i="27"/>
  <c r="AP324" i="27"/>
  <c r="AP308" i="27"/>
  <c r="AQ308" i="27"/>
  <c r="AO308" i="27"/>
  <c r="AP338" i="27"/>
  <c r="AO338" i="27"/>
  <c r="AQ338" i="27"/>
  <c r="AS304" i="27"/>
  <c r="AR304" i="27"/>
  <c r="AP304" i="27"/>
  <c r="AO304" i="27"/>
  <c r="AQ304" i="27"/>
  <c r="AQ348" i="27"/>
  <c r="AO348" i="27"/>
  <c r="AP348" i="27"/>
  <c r="AN303" i="21"/>
  <c r="AM303" i="21"/>
  <c r="AL303" i="21"/>
  <c r="AN349" i="27"/>
  <c r="AM349" i="27"/>
  <c r="AL349" i="27"/>
  <c r="AK350" i="27"/>
  <c r="AQ344" i="27"/>
  <c r="AO344" i="27"/>
  <c r="AS344" i="27"/>
  <c r="AP344" i="27"/>
  <c r="AR344" i="27"/>
  <c r="AP318" i="27"/>
  <c r="AQ318" i="27"/>
  <c r="AO318" i="27"/>
  <c r="AO314" i="27"/>
  <c r="AS314" i="27"/>
  <c r="AQ314" i="27"/>
  <c r="AP314" i="27"/>
  <c r="AR314" i="27"/>
  <c r="AO303" i="21" l="1" a="1"/>
  <c r="AO303" i="21" s="1"/>
  <c r="AO313" i="21" a="1"/>
  <c r="AO333" i="21" a="1"/>
  <c r="AR333" i="21" s="1"/>
  <c r="AO323" i="21" a="1"/>
  <c r="AP323" i="21" s="1"/>
  <c r="AO343" i="21" a="1"/>
  <c r="AP343" i="21" s="1"/>
  <c r="AA341" i="27"/>
  <c r="BC589" i="27" s="1"/>
  <c r="AA338" i="27"/>
  <c r="BC588" i="27" s="1"/>
  <c r="AM340" i="27"/>
  <c r="AN340" i="27"/>
  <c r="AL340" i="27"/>
  <c r="AM330" i="27"/>
  <c r="AL330" i="27"/>
  <c r="AN330" i="27"/>
  <c r="AN350" i="27"/>
  <c r="AL350" i="27"/>
  <c r="AM350" i="27"/>
  <c r="AP303" i="21"/>
  <c r="AR303" i="21"/>
  <c r="AA342" i="27"/>
  <c r="BC586" i="27" s="1"/>
  <c r="AQ333" i="21"/>
  <c r="AP333" i="21"/>
  <c r="AO333" i="21"/>
  <c r="AS333" i="21"/>
  <c r="AL310" i="27"/>
  <c r="AM310" i="27"/>
  <c r="AN310" i="27"/>
  <c r="AQ323" i="21"/>
  <c r="AO323" i="21"/>
  <c r="AA339" i="27"/>
  <c r="BC590" i="27" s="1"/>
  <c r="AO313" i="21"/>
  <c r="AS313" i="21"/>
  <c r="AR313" i="21"/>
  <c r="AQ313" i="21"/>
  <c r="AP313" i="21"/>
  <c r="AN320" i="27"/>
  <c r="AL320" i="27"/>
  <c r="AM320" i="27"/>
  <c r="AA340" i="27"/>
  <c r="BC587" i="27" s="1"/>
  <c r="AR343" i="21"/>
  <c r="AS343" i="21" l="1"/>
  <c r="AA340" i="21" s="1"/>
  <c r="AQ303" i="21"/>
  <c r="AO343" i="21"/>
  <c r="AS323" i="21"/>
  <c r="AR323" i="21"/>
  <c r="AA338" i="21" s="1"/>
  <c r="BC589" i="21" s="1"/>
  <c r="AS303" i="21"/>
  <c r="AQ343" i="21"/>
  <c r="AA341" i="21"/>
  <c r="BC585" i="21" s="1"/>
  <c r="AA337" i="21"/>
  <c r="BC587" i="21" s="1"/>
  <c r="AA339" i="21"/>
  <c r="BC588" i="21" l="1"/>
  <c r="AD340" i="21"/>
  <c r="BC586" i="21"/>
  <c r="E187" i="27"/>
  <c r="G187" i="27" l="1"/>
  <c r="H187" i="27"/>
  <c r="AW187" i="27"/>
  <c r="Y187" i="27"/>
  <c r="O187" i="27" s="1"/>
  <c r="Z187" i="27"/>
  <c r="AA187" i="27"/>
  <c r="AB187" i="27"/>
  <c r="AC187" i="27"/>
  <c r="AI187" i="27"/>
  <c r="AJ187" i="27"/>
  <c r="AK187" i="27"/>
  <c r="AL187" i="27"/>
  <c r="AM187" i="27"/>
  <c r="AS187" i="27"/>
  <c r="AT187" i="27"/>
  <c r="AU187" i="27"/>
  <c r="AV187" i="27"/>
  <c r="I187" i="27"/>
  <c r="F187" i="27"/>
  <c r="P187" i="27" l="1"/>
  <c r="S187" i="27"/>
  <c r="Q187" i="27"/>
  <c r="R187" i="27"/>
</calcChain>
</file>

<file path=xl/comments1.xml><?xml version="1.0" encoding="utf-8"?>
<comments xmlns="http://schemas.openxmlformats.org/spreadsheetml/2006/main">
  <authors>
    <author>Richard A. Lewis</author>
  </authors>
  <commentList>
    <comment ref="Z123" authorId="0" shapeId="0">
      <text>
        <r>
          <rPr>
            <b/>
            <sz val="8"/>
            <color indexed="81"/>
            <rFont val="Tahoma"/>
            <family val="2"/>
          </rPr>
          <t>Centrifugal only</t>
        </r>
      </text>
    </comment>
    <comment ref="Z131" authorId="0" shapeId="0">
      <text>
        <r>
          <rPr>
            <b/>
            <sz val="8"/>
            <color indexed="81"/>
            <rFont val="Tahoma"/>
            <family val="2"/>
          </rPr>
          <t>Centrifugal only</t>
        </r>
      </text>
    </comment>
  </commentList>
</comments>
</file>

<file path=xl/comments2.xml><?xml version="1.0" encoding="utf-8"?>
<comments xmlns="http://schemas.openxmlformats.org/spreadsheetml/2006/main">
  <authors>
    <author>Leandro de Oliveira Zague</author>
  </authors>
  <commentList>
    <comment ref="A15" authorId="0" shapeId="0">
      <text>
        <r>
          <rPr>
            <b/>
            <sz val="9"/>
            <color indexed="81"/>
            <rFont val="Tahoma"/>
            <family val="2"/>
          </rPr>
          <t>Leandro de Oliveira Zague:</t>
        </r>
        <r>
          <rPr>
            <sz val="9"/>
            <color indexed="81"/>
            <rFont val="Tahoma"/>
            <family val="2"/>
          </rPr>
          <t xml:space="preserve">
Caso a vazão pelo balance line não tenha sido medida em todos os pontos basta preenchê-la para o ponto em que ela foi medida
</t>
        </r>
      </text>
    </comment>
    <comment ref="A16" authorId="0" shapeId="0">
      <text>
        <r>
          <rPr>
            <b/>
            <sz val="9"/>
            <color indexed="81"/>
            <rFont val="Tahoma"/>
            <family val="2"/>
          </rPr>
          <t>Leandro de Oliveira Zague:</t>
        </r>
        <r>
          <rPr>
            <sz val="9"/>
            <color indexed="81"/>
            <rFont val="Tahoma"/>
            <family val="2"/>
          </rPr>
          <t xml:space="preserve">
A vazão de buffer gas deve ser preenchida para todos os pontos (caso não tenha sido medida preencher com 0).</t>
        </r>
      </text>
    </comment>
    <comment ref="A17" authorId="0" shapeId="0">
      <text>
        <r>
          <rPr>
            <b/>
            <sz val="9"/>
            <color indexed="81"/>
            <rFont val="Tahoma"/>
            <family val="2"/>
          </rPr>
          <t xml:space="preserve">Leandro de Oliveira Zague:
</t>
        </r>
        <r>
          <rPr>
            <sz val="9"/>
            <color indexed="81"/>
            <rFont val="Tahoma"/>
            <family val="2"/>
          </rPr>
          <t>Em alguns casos o fabricante não fornece diretamente a vazão do division wall, mas fornece a vazão descarregada pela primeira seção. Nesses casos preencher pelo menos um ponto em que a vazão de descarga foi medida.</t>
        </r>
      </text>
    </comment>
    <comment ref="A18" authorId="0" shapeId="0">
      <text>
        <r>
          <rPr>
            <b/>
            <sz val="9"/>
            <color indexed="81"/>
            <rFont val="Tahoma"/>
            <family val="2"/>
          </rPr>
          <t>Leandro de Oliveira Zague:</t>
        </r>
        <r>
          <rPr>
            <sz val="9"/>
            <color indexed="81"/>
            <rFont val="Tahoma"/>
            <family val="2"/>
          </rPr>
          <t xml:space="preserve">
Nos casos em que o fabricante fornece diretamente a vazão pelo division wall basta preencher pelo menos um dos pontos com esse valor. Obs: para vazamento do division wall deve-se preencher ou a vazão pelo division wall ou a vazão de descarga da primeira seção.
</t>
        </r>
      </text>
    </comment>
    <comment ref="A34" authorId="0" shapeId="0">
      <text>
        <r>
          <rPr>
            <b/>
            <sz val="9"/>
            <color indexed="81"/>
            <rFont val="Tahoma"/>
            <family val="2"/>
          </rPr>
          <t>Leandro de Oliveira Zague:</t>
        </r>
        <r>
          <rPr>
            <sz val="9"/>
            <color indexed="81"/>
            <rFont val="Tahoma"/>
            <family val="2"/>
          </rPr>
          <t xml:space="preserve">
Caso a vazão pelo balance line não tenha sido medida em todos os pontos basta preenchê-la para o ponto em que ela foi medida
</t>
        </r>
      </text>
    </comment>
    <comment ref="A35" authorId="0" shapeId="0">
      <text>
        <r>
          <rPr>
            <b/>
            <sz val="9"/>
            <color indexed="81"/>
            <rFont val="Tahoma"/>
            <family val="2"/>
          </rPr>
          <t>Leandro de Oliveira Zague:</t>
        </r>
        <r>
          <rPr>
            <sz val="9"/>
            <color indexed="81"/>
            <rFont val="Tahoma"/>
            <family val="2"/>
          </rPr>
          <t xml:space="preserve">
A vazão de buffer gas deve ser preenchida para todos os pontos (caso não tenha sido medida preencher com 0).</t>
        </r>
      </text>
    </comment>
    <comment ref="A36" authorId="0" shapeId="0">
      <text>
        <r>
          <rPr>
            <b/>
            <sz val="9"/>
            <color indexed="81"/>
            <rFont val="Tahoma"/>
            <family val="2"/>
          </rPr>
          <t xml:space="preserve">Leandro de Oliveira Zague:
</t>
        </r>
        <r>
          <rPr>
            <sz val="9"/>
            <color indexed="81"/>
            <rFont val="Tahoma"/>
            <family val="2"/>
          </rPr>
          <t>Em alguns casos o fabricante não fornece diretamente a vazão do division wall, mas fornece a vazão descarregada pela primeira seção. Nesses casos preencher pelo menos um ponto em que a vazão de descarga foi medida.</t>
        </r>
      </text>
    </comment>
    <comment ref="A37" authorId="0" shapeId="0">
      <text>
        <r>
          <rPr>
            <b/>
            <sz val="9"/>
            <color indexed="81"/>
            <rFont val="Tahoma"/>
            <family val="2"/>
          </rPr>
          <t>Leandro de Oliveira Zague:</t>
        </r>
        <r>
          <rPr>
            <sz val="9"/>
            <color indexed="81"/>
            <rFont val="Tahoma"/>
            <family val="2"/>
          </rPr>
          <t xml:space="preserve">
Nos casos em que o fabricante fornece diretamente a vazão pelo division wall basta preencher pelo menos um dos pontos com esse valor. Obs: para vazamento do division wall deve-se preencher ou a vazão pelo division wall ou a vazão de descarga da primeira seção.
</t>
        </r>
      </text>
    </comment>
  </commentList>
</comments>
</file>

<file path=xl/comments3.xml><?xml version="1.0" encoding="utf-8"?>
<comments xmlns="http://schemas.openxmlformats.org/spreadsheetml/2006/main">
  <authors>
    <author>Leandro de Oliveira Zague</author>
  </authors>
  <commentList>
    <comment ref="A15" authorId="0" shapeId="0">
      <text>
        <r>
          <rPr>
            <b/>
            <sz val="9"/>
            <color indexed="81"/>
            <rFont val="Tahoma"/>
            <family val="2"/>
          </rPr>
          <t>Leandro de Oliveira Zague:</t>
        </r>
        <r>
          <rPr>
            <sz val="9"/>
            <color indexed="81"/>
            <rFont val="Tahoma"/>
            <family val="2"/>
          </rPr>
          <t xml:space="preserve">
Caso a vazão pelo balance line não tenha sido medida em todos os pontos basta preenchê-la para o ponto em que ela foi medida
</t>
        </r>
      </text>
    </comment>
    <comment ref="A16" authorId="0" shapeId="0">
      <text>
        <r>
          <rPr>
            <b/>
            <sz val="9"/>
            <color indexed="81"/>
            <rFont val="Tahoma"/>
            <family val="2"/>
          </rPr>
          <t>Leandro de Oliveira Zague:</t>
        </r>
        <r>
          <rPr>
            <sz val="9"/>
            <color indexed="81"/>
            <rFont val="Tahoma"/>
            <family val="2"/>
          </rPr>
          <t xml:space="preserve">
A vazão de buffer gas deve ser preenchida para todos os pontos (caso não tenha sido medida preencher com 0).</t>
        </r>
      </text>
    </comment>
    <comment ref="A17" authorId="0" shapeId="0">
      <text>
        <r>
          <rPr>
            <b/>
            <sz val="9"/>
            <color indexed="81"/>
            <rFont val="Tahoma"/>
            <family val="2"/>
          </rPr>
          <t xml:space="preserve">Leandro de Oliveira Zague:
</t>
        </r>
        <r>
          <rPr>
            <sz val="9"/>
            <color indexed="81"/>
            <rFont val="Tahoma"/>
            <family val="2"/>
          </rPr>
          <t>Em alguns casos o fabricante não fornece diretamente a vazão do division wall, mas fornece a vazão descarregada pela primeira seção. Nesses casos preencher pelo menos um ponto em que a vazão de descarga foi medida.</t>
        </r>
      </text>
    </comment>
    <comment ref="A18" authorId="0" shapeId="0">
      <text>
        <r>
          <rPr>
            <b/>
            <sz val="9"/>
            <color indexed="81"/>
            <rFont val="Tahoma"/>
            <family val="2"/>
          </rPr>
          <t>Leandro de Oliveira Zague:</t>
        </r>
        <r>
          <rPr>
            <sz val="9"/>
            <color indexed="81"/>
            <rFont val="Tahoma"/>
            <family val="2"/>
          </rPr>
          <t xml:space="preserve">
Nos casos em que o fabricante fornece diretamente a vazão pelo division wall basta preencher pelo menos um dos pontos com esse valor. Obs: para vazamento do division wall deve-se preencher ou a vazão pelo division wall ou a vazão de descarga da primeira seção.
</t>
        </r>
      </text>
    </comment>
    <comment ref="A34" authorId="0" shapeId="0">
      <text>
        <r>
          <rPr>
            <b/>
            <sz val="9"/>
            <color indexed="81"/>
            <rFont val="Tahoma"/>
            <family val="2"/>
          </rPr>
          <t>Leandro de Oliveira Zague:</t>
        </r>
        <r>
          <rPr>
            <sz val="9"/>
            <color indexed="81"/>
            <rFont val="Tahoma"/>
            <family val="2"/>
          </rPr>
          <t xml:space="preserve">
Caso a vazão pelo balance line não tenha sido medida em todos os pontos basta preenchê-la para o ponto em que ela foi medida
</t>
        </r>
      </text>
    </comment>
    <comment ref="A35" authorId="0" shapeId="0">
      <text>
        <r>
          <rPr>
            <b/>
            <sz val="9"/>
            <color indexed="81"/>
            <rFont val="Tahoma"/>
            <family val="2"/>
          </rPr>
          <t>Leandro de Oliveira Zague:</t>
        </r>
        <r>
          <rPr>
            <sz val="9"/>
            <color indexed="81"/>
            <rFont val="Tahoma"/>
            <family val="2"/>
          </rPr>
          <t xml:space="preserve">
A vazão de buffer gas deve ser preenchida para todos os pontos (caso não tenha sido medida preencher com 0).</t>
        </r>
      </text>
    </comment>
    <comment ref="A36" authorId="0" shapeId="0">
      <text>
        <r>
          <rPr>
            <b/>
            <sz val="9"/>
            <color indexed="81"/>
            <rFont val="Tahoma"/>
            <family val="2"/>
          </rPr>
          <t xml:space="preserve">Leandro de Oliveira Zague:
</t>
        </r>
        <r>
          <rPr>
            <sz val="9"/>
            <color indexed="81"/>
            <rFont val="Tahoma"/>
            <family val="2"/>
          </rPr>
          <t>Em alguns casos o fabricante não fornece diretamente a vazão do division wall, mas fornece a vazão descarregada pela primeira seção. Nesses casos preencher pelo menos um ponto em que a vazão de descarga foi medida.</t>
        </r>
      </text>
    </comment>
    <comment ref="A37" authorId="0" shapeId="0">
      <text>
        <r>
          <rPr>
            <b/>
            <sz val="9"/>
            <color indexed="81"/>
            <rFont val="Tahoma"/>
            <family val="2"/>
          </rPr>
          <t>Leandro de Oliveira Zague:</t>
        </r>
        <r>
          <rPr>
            <sz val="9"/>
            <color indexed="81"/>
            <rFont val="Tahoma"/>
            <family val="2"/>
          </rPr>
          <t xml:space="preserve">
Nos casos em que o fabricante fornece diretamente a vazão pelo division wall basta preencher pelo menos um dos pontos com esse valor. Obs: para vazamento do division wall deve-se preencher ou a vazão pelo division wall ou a vazão de descarga da primeira seção.
</t>
        </r>
      </text>
    </comment>
  </commentList>
</comments>
</file>

<file path=xl/comments4.xml><?xml version="1.0" encoding="utf-8"?>
<comments xmlns="http://schemas.openxmlformats.org/spreadsheetml/2006/main">
  <authors>
    <author>Raphael</author>
  </authors>
  <commentList>
    <comment ref="U2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AP2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BK2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CF2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U8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AP8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BK8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CF8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List>
</comments>
</file>

<file path=xl/sharedStrings.xml><?xml version="1.0" encoding="utf-8"?>
<sst xmlns="http://schemas.openxmlformats.org/spreadsheetml/2006/main" count="7652" uniqueCount="971">
  <si>
    <t xml:space="preserve">  JOB NO.</t>
  </si>
  <si>
    <t xml:space="preserve"> </t>
  </si>
  <si>
    <t>ITEM NO.</t>
  </si>
  <si>
    <t xml:space="preserve">  PURCHASE ORDER NO.</t>
  </si>
  <si>
    <t xml:space="preserve">  INQUIRY NO.</t>
  </si>
  <si>
    <t>CENTRIFUGAL AND AXIAL COMPRESSOR</t>
  </si>
  <si>
    <t xml:space="preserve">  REVISION NO.</t>
  </si>
  <si>
    <t>DATE</t>
  </si>
  <si>
    <t>DATA SHEET (API 617-7TH Chapter 2)</t>
  </si>
  <si>
    <t xml:space="preserve">  PAGE</t>
  </si>
  <si>
    <t>OF</t>
  </si>
  <si>
    <t>BY</t>
  </si>
  <si>
    <r>
      <t>SI UNITS</t>
    </r>
    <r>
      <rPr>
        <sz val="10"/>
        <color indexed="8"/>
        <rFont val="Arial"/>
        <family val="2"/>
      </rPr>
      <t xml:space="preserve"> (1-1.6.5)</t>
    </r>
  </si>
  <si>
    <t>APPLICABLE TO:</t>
  </si>
  <si>
    <t>PROPOSAL</t>
  </si>
  <si>
    <t>PURCHASE</t>
  </si>
  <si>
    <t>AS BUILT</t>
  </si>
  <si>
    <t>FOR</t>
  </si>
  <si>
    <t>UNIT</t>
  </si>
  <si>
    <t>SITE</t>
  </si>
  <si>
    <t>SERIAL NO.</t>
  </si>
  <si>
    <t>SERVICE</t>
  </si>
  <si>
    <t>NO. REQUIRED</t>
  </si>
  <si>
    <t>MANUFACTURER</t>
  </si>
  <si>
    <t>DRIVER TYPE (1-3.1.1)</t>
  </si>
  <si>
    <t>MODEL</t>
  </si>
  <si>
    <t>DRIVER ITEM NO.</t>
  </si>
  <si>
    <t>INFORMATION TO BE COMPLETED:</t>
  </si>
  <si>
    <t>BY PURCHASER</t>
  </si>
  <si>
    <t>BY MANUFACTURER</t>
  </si>
  <si>
    <t>MUTUAL AGREEMENT (PRIOR TO PURCHASE)</t>
  </si>
  <si>
    <t>(ALL DATA ON PER UNIT BASIS)</t>
  </si>
  <si>
    <t>OTHER CONDITIONS (1-2.1.1.1)</t>
  </si>
  <si>
    <t>GAS HANDLED (ALSO SEE PAGE</t>
  </si>
  <si>
    <t>)</t>
  </si>
  <si>
    <t>GAS PROPERTIES (1-2.1.1.4)</t>
  </si>
  <si>
    <r>
      <t>MMm</t>
    </r>
    <r>
      <rPr>
        <vertAlign val="superscript"/>
        <sz val="7"/>
        <color indexed="8"/>
        <rFont val="Arial"/>
        <family val="2"/>
      </rPr>
      <t>3</t>
    </r>
    <r>
      <rPr>
        <sz val="7"/>
        <color indexed="8"/>
        <rFont val="Arial"/>
        <family val="2"/>
      </rPr>
      <t>/day (m</t>
    </r>
    <r>
      <rPr>
        <vertAlign val="superscript"/>
        <sz val="7"/>
        <color indexed="8"/>
        <rFont val="Arial"/>
        <family val="2"/>
      </rPr>
      <t>3</t>
    </r>
    <r>
      <rPr>
        <sz val="7"/>
        <color indexed="8"/>
        <rFont val="Arial"/>
        <family val="2"/>
      </rPr>
      <t>/h) (1.03 BAR  &amp; 0°C DRY)</t>
    </r>
  </si>
  <si>
    <t>WEIGHT FLOW, kg/h (WET)  (DRY)</t>
  </si>
  <si>
    <t>INLET CONDITIONS</t>
  </si>
  <si>
    <t>PRESSURE (BARa)</t>
  </si>
  <si>
    <t>TEMPERATURE (°C)</t>
  </si>
  <si>
    <t>RELATIVE HUMIDITY %</t>
  </si>
  <si>
    <t>MOLECULAR WEIGHT</t>
  </si>
  <si>
    <r>
      <t>Cp/Cv ( K</t>
    </r>
    <r>
      <rPr>
        <vertAlign val="subscript"/>
        <sz val="9"/>
        <color indexed="8"/>
        <rFont val="Arial"/>
        <family val="2"/>
      </rPr>
      <t>1</t>
    </r>
    <r>
      <rPr>
        <sz val="7"/>
        <color indexed="8"/>
        <rFont val="Arial"/>
        <family val="2"/>
      </rPr>
      <t xml:space="preserve"> ) OR (K</t>
    </r>
    <r>
      <rPr>
        <vertAlign val="subscript"/>
        <sz val="9"/>
        <color indexed="8"/>
        <rFont val="Arial"/>
        <family val="2"/>
      </rPr>
      <t>AVG</t>
    </r>
    <r>
      <rPr>
        <sz val="7"/>
        <color indexed="8"/>
        <rFont val="Arial"/>
        <family val="2"/>
      </rPr>
      <t xml:space="preserve"> ) (NOTE 1)</t>
    </r>
  </si>
  <si>
    <r>
      <t>COMPRESSIBILITY (Z</t>
    </r>
    <r>
      <rPr>
        <vertAlign val="subscript"/>
        <sz val="9"/>
        <color indexed="8"/>
        <rFont val="Arial"/>
        <family val="2"/>
      </rPr>
      <t>1</t>
    </r>
    <r>
      <rPr>
        <sz val="7"/>
        <color indexed="8"/>
        <rFont val="Arial"/>
        <family val="2"/>
      </rPr>
      <t xml:space="preserve"> ) OR (Z</t>
    </r>
    <r>
      <rPr>
        <vertAlign val="subscript"/>
        <sz val="9"/>
        <color indexed="8"/>
        <rFont val="Arial"/>
        <family val="2"/>
      </rPr>
      <t>AVG</t>
    </r>
    <r>
      <rPr>
        <sz val="7"/>
        <color indexed="8"/>
        <rFont val="Arial"/>
        <family val="2"/>
      </rPr>
      <t xml:space="preserve">  ) (NOTE 1)</t>
    </r>
  </si>
  <si>
    <r>
      <t>INLET VOLUME, (m</t>
    </r>
    <r>
      <rPr>
        <vertAlign val="superscript"/>
        <sz val="7"/>
        <color indexed="8"/>
        <rFont val="Arial"/>
        <family val="2"/>
      </rPr>
      <t>3</t>
    </r>
    <r>
      <rPr>
        <sz val="7"/>
        <color indexed="8"/>
        <rFont val="Arial"/>
        <family val="2"/>
      </rPr>
      <t>/h) (WET / DRY)</t>
    </r>
  </si>
  <si>
    <t>DISCHARGE CONDITIONS</t>
  </si>
  <si>
    <r>
      <t>Cp/Cv (K</t>
    </r>
    <r>
      <rPr>
        <vertAlign val="subscript"/>
        <sz val="9"/>
        <color indexed="8"/>
        <rFont val="Arial"/>
        <family val="2"/>
      </rPr>
      <t>2</t>
    </r>
    <r>
      <rPr>
        <sz val="7"/>
        <color indexed="8"/>
        <rFont val="Arial"/>
        <family val="2"/>
      </rPr>
      <t xml:space="preserve"> ) OR (K</t>
    </r>
    <r>
      <rPr>
        <vertAlign val="subscript"/>
        <sz val="9"/>
        <color indexed="8"/>
        <rFont val="Arial"/>
        <family val="2"/>
      </rPr>
      <t>AVG</t>
    </r>
    <r>
      <rPr>
        <sz val="7"/>
        <color indexed="8"/>
        <rFont val="Arial"/>
        <family val="2"/>
      </rPr>
      <t xml:space="preserve"> ) (NOTE 1)</t>
    </r>
  </si>
  <si>
    <r>
      <t>COMPRESSIBILITY (Z</t>
    </r>
    <r>
      <rPr>
        <vertAlign val="subscript"/>
        <sz val="9"/>
        <color indexed="8"/>
        <rFont val="Arial"/>
        <family val="2"/>
      </rPr>
      <t>2</t>
    </r>
    <r>
      <rPr>
        <sz val="7"/>
        <color indexed="8"/>
        <rFont val="Arial"/>
        <family val="2"/>
      </rPr>
      <t xml:space="preserve"> ) OR (Z</t>
    </r>
    <r>
      <rPr>
        <vertAlign val="subscript"/>
        <sz val="9"/>
        <color indexed="8"/>
        <rFont val="Arial"/>
        <family val="2"/>
      </rPr>
      <t>AVG</t>
    </r>
    <r>
      <rPr>
        <sz val="7"/>
        <color indexed="8"/>
        <rFont val="Arial"/>
        <family val="2"/>
      </rPr>
      <t xml:space="preserve"> ) (NOTE 1)</t>
    </r>
  </si>
  <si>
    <t>GAS kW REQUIRED</t>
  </si>
  <si>
    <t>TRAIN BRAKE kW REQUIRED</t>
  </si>
  <si>
    <t>BRAKE kW REQUIRED AT DRIVER INCL. EXT. LOSSES (GEAR, ETC.)</t>
  </si>
  <si>
    <t>SPEED (RPM)</t>
  </si>
  <si>
    <t>TURNDOWN (%)</t>
  </si>
  <si>
    <t>POLYTROPIC EFFICIENCY (%)</t>
  </si>
  <si>
    <t>CERTIFIED POINT</t>
  </si>
  <si>
    <t>EXPECTED OPERATION AT EACH CONDITION (%)</t>
  </si>
  <si>
    <t>PERFORMANCE CURVE NUMBER</t>
  </si>
  <si>
    <t>PROCESS CONTROL (1-3.4.2.1)</t>
  </si>
  <si>
    <t>METHOD</t>
  </si>
  <si>
    <t>SUCTION THROTTLING</t>
  </si>
  <si>
    <t>VARIABLE INLET</t>
  </si>
  <si>
    <t>SPEED VARIATION</t>
  </si>
  <si>
    <t>DISCHARGE</t>
  </si>
  <si>
    <t>COOLED BYPASS</t>
  </si>
  <si>
    <t>FROM</t>
  </si>
  <si>
    <t>BAR (kPa abs)</t>
  </si>
  <si>
    <t>GUIDE VANES</t>
  </si>
  <si>
    <t>%</t>
  </si>
  <si>
    <t>BLOWOFF</t>
  </si>
  <si>
    <t>TO</t>
  </si>
  <si>
    <t>(2-2.4.1)</t>
  </si>
  <si>
    <t>SIGNAL</t>
  </si>
  <si>
    <t>SOURCE (1-3.4.2.1)</t>
  </si>
  <si>
    <t>TYPE</t>
  </si>
  <si>
    <t>ELECTRONIC</t>
  </si>
  <si>
    <t>PNEUMATIC</t>
  </si>
  <si>
    <t>OTHER</t>
  </si>
  <si>
    <t>RANGE</t>
  </si>
  <si>
    <t>mA</t>
  </si>
  <si>
    <t>ANTI-SURGE SYSTEM (1-3.4.2.2)</t>
  </si>
  <si>
    <t>REMARKS:</t>
  </si>
  <si>
    <r>
      <t>NOTE 1:</t>
    </r>
    <r>
      <rPr>
        <sz val="6"/>
        <color indexed="8"/>
        <rFont val="Arial"/>
        <family val="2"/>
      </rPr>
      <t xml:space="preserve">   IF GAS ANALYSIS IS GIVEN, MANUFACTURER SHALL SUPPLY DATA, OTHERWISE DATA SHALL BE SUPPLIED BY USER</t>
    </r>
  </si>
  <si>
    <t xml:space="preserve">                                                                                                                                      </t>
  </si>
  <si>
    <t>JOB NO.</t>
  </si>
  <si>
    <t>REVISION NO.</t>
  </si>
  <si>
    <t>PAGE</t>
  </si>
  <si>
    <t>OPERATING CONDITIONS (Continued)  (1-2.1.1.1)  (1-3.1.2)  (1-3.1.3)</t>
  </si>
  <si>
    <t>GAS ANALYSIS:</t>
  </si>
  <si>
    <t xml:space="preserve">  NORMAL</t>
  </si>
  <si>
    <t>OTHER CONDITIONS</t>
  </si>
  <si>
    <t xml:space="preserve">MOL % </t>
  </si>
  <si>
    <t>A</t>
  </si>
  <si>
    <t>B</t>
  </si>
  <si>
    <t>C</t>
  </si>
  <si>
    <t>D</t>
  </si>
  <si>
    <t xml:space="preserve">REMARKS:    </t>
  </si>
  <si>
    <t>MW</t>
  </si>
  <si>
    <t>NITROGEN</t>
  </si>
  <si>
    <t>CARBON DIOXIDE</t>
  </si>
  <si>
    <t>HYDROGEN SULFIDE</t>
  </si>
  <si>
    <t>(1-2.2.1.6)</t>
  </si>
  <si>
    <t>(1-2.2.1.9)</t>
  </si>
  <si>
    <t>METHANE</t>
  </si>
  <si>
    <t>ETHANE</t>
  </si>
  <si>
    <t>PROPANE</t>
  </si>
  <si>
    <t>(1-2.2.1.3)</t>
  </si>
  <si>
    <t>TOTAL</t>
  </si>
  <si>
    <t>AVG. MOL. WT.</t>
  </si>
  <si>
    <t>LOCATION:</t>
  </si>
  <si>
    <t>(1-2.1.8)</t>
  </si>
  <si>
    <t>NOISE SPECIFICATIONS: (1-2.1.9)</t>
  </si>
  <si>
    <t>INDOOR</t>
  </si>
  <si>
    <t>OUTDOOR</t>
  </si>
  <si>
    <t>GRADE</t>
  </si>
  <si>
    <t>APPLICABLE TO MACHINE:</t>
  </si>
  <si>
    <t>HEATED</t>
  </si>
  <si>
    <t>UNDER ROOF</t>
  </si>
  <si>
    <t>MEZZANINE</t>
  </si>
  <si>
    <t>SEE SPECIFICATION</t>
  </si>
  <si>
    <t>UNHEATED</t>
  </si>
  <si>
    <t>PARTIAL SIDES</t>
  </si>
  <si>
    <t>APPLICABLE TO NEIGHBORHOOD:</t>
  </si>
  <si>
    <t>ELEC. AREA CLASSIFICATION (1-2.1.14)</t>
  </si>
  <si>
    <t>CL</t>
  </si>
  <si>
    <t>GR</t>
  </si>
  <si>
    <t>DIV</t>
  </si>
  <si>
    <t xml:space="preserve">SEE SPECIFICATION </t>
  </si>
  <si>
    <t>SITE DATA (1-2.1.8)</t>
  </si>
  <si>
    <t>ACOUSTIC HOUSING:</t>
  </si>
  <si>
    <t>YES</t>
  </si>
  <si>
    <t>NO</t>
  </si>
  <si>
    <t>ELEVATION</t>
  </si>
  <si>
    <t>m</t>
  </si>
  <si>
    <t>BAROMETER</t>
  </si>
  <si>
    <t>BAR</t>
  </si>
  <si>
    <t>APPLICABLE SPECIFICATIONS:</t>
  </si>
  <si>
    <t>RANGE OF AMBIENT TEMPS:</t>
  </si>
  <si>
    <t>API 617, 7TH CHAPTER 1&amp;2</t>
  </si>
  <si>
    <t>DRY BULB</t>
  </si>
  <si>
    <t>WET BULB</t>
  </si>
  <si>
    <t>VENDOR HAVING UNIT RESPONSIBILITY (1-1.5.52) (1-1.8) (1-2.1.3)</t>
  </si>
  <si>
    <t>NORMAL</t>
  </si>
  <si>
    <t>°C</t>
  </si>
  <si>
    <t>MAXIMUM</t>
  </si>
  <si>
    <t>GOVERNING SPECIFICATION (IF DIFFERENT)</t>
  </si>
  <si>
    <t>MINIMUM</t>
  </si>
  <si>
    <t>UNUSUAL CONDITIONS:</t>
  </si>
  <si>
    <t>DUST</t>
  </si>
  <si>
    <t>FUMES</t>
  </si>
  <si>
    <t>PAINTING:</t>
  </si>
  <si>
    <t>MANUFACTURER'S STD.</t>
  </si>
  <si>
    <t>OTHER (1-2.1.8)</t>
  </si>
  <si>
    <t>COPPER AND COPPER ALLOYS PROHIBITED (1-2.2.1.14)</t>
  </si>
  <si>
    <t>SHIPMENT: (1-4.4)</t>
  </si>
  <si>
    <t>COATING: (1-2.2.1.16)</t>
  </si>
  <si>
    <t>DOMESTIC</t>
  </si>
  <si>
    <t>EXPORT</t>
  </si>
  <si>
    <t>EXPORT BOXING REQ'D.</t>
  </si>
  <si>
    <t>ROTATING COMPONENTS</t>
  </si>
  <si>
    <t>OUTDOOR STORAGE MORE THAN 6 MONTHS (1-4.4.1)</t>
  </si>
  <si>
    <t>MO</t>
  </si>
  <si>
    <t>STATIONARY COMPONENTS</t>
  </si>
  <si>
    <t>SPARE ROTOR ASSEMBLY PACKAGE (1-4.4.3.10)</t>
  </si>
  <si>
    <t>HORIZONTAL STORAGE</t>
  </si>
  <si>
    <t>VERTICAL STORAGE</t>
  </si>
  <si>
    <t>03/03       SHT 2 OF 7      API617.XLS      REV 0</t>
  </si>
  <si>
    <t>CONSTRUCTION FEATURES</t>
  </si>
  <si>
    <t>SPEEDS:</t>
  </si>
  <si>
    <t>DIAPHRAGMS:</t>
  </si>
  <si>
    <t>MAX. CONT.</t>
  </si>
  <si>
    <t>RPM</t>
  </si>
  <si>
    <t>TRIP</t>
  </si>
  <si>
    <t>MATERIAL</t>
  </si>
  <si>
    <t>MAX. TIP SPEEDS:</t>
  </si>
  <si>
    <t>m/sec @ 100% SPEED</t>
  </si>
  <si>
    <t>AXIALLY SPLIT</t>
  </si>
  <si>
    <t>NO (2-2.4.8)</t>
  </si>
  <si>
    <t>m/sec @ MAX. CONT. SPEED</t>
  </si>
  <si>
    <t>LATERAL CRITICAL SPEEDS (DAMPED)</t>
  </si>
  <si>
    <t>INTERMEDIATE MAIN PROCESS CONNECTIONS (2-2.4.5)</t>
  </si>
  <si>
    <t>FIRST CRITICAL</t>
  </si>
  <si>
    <t>MODE</t>
  </si>
  <si>
    <t>DISCH. PRESSURE (BARG)(kPaG):</t>
  </si>
  <si>
    <t>MAX</t>
  </si>
  <si>
    <t>MIN</t>
  </si>
  <si>
    <t>SECOND CRITICAL</t>
  </si>
  <si>
    <t>INLET PRESSURE (BARG)(kPaG):</t>
  </si>
  <si>
    <t>THIRD CRITICAL</t>
  </si>
  <si>
    <r>
      <t xml:space="preserve">DIAPHRAGM MAX. </t>
    </r>
    <r>
      <rPr>
        <sz val="7"/>
        <color indexed="8"/>
        <rFont val="Symbol"/>
        <family val="1"/>
        <charset val="2"/>
      </rPr>
      <t xml:space="preserve">D </t>
    </r>
    <r>
      <rPr>
        <sz val="7"/>
        <color indexed="8"/>
        <rFont val="Arial"/>
        <family val="2"/>
      </rPr>
      <t>P (BAR)(kPa):</t>
    </r>
  </si>
  <si>
    <t>FOURTH CRITICAL</t>
  </si>
  <si>
    <t>IMPELLERS:</t>
  </si>
  <si>
    <t>LATERAL ANALYSIS ADDITIONAL REQUIREMENTS (1-2.6.2.14)</t>
  </si>
  <si>
    <t>NO.</t>
  </si>
  <si>
    <t>DIAMETERS (mm)</t>
  </si>
  <si>
    <t>1st impeller width (mm) ---------&gt;</t>
  </si>
  <si>
    <t>TRAIN LATERAL ANALYSIS REQUIRED (1-2.6.2.6)</t>
  </si>
  <si>
    <t>TRAIN TORSIONAL ANALYSIS REQUIRED (1-2.6.7.1)</t>
  </si>
  <si>
    <t>TYPE (OPEN, ENCLOSED, ETC.)</t>
  </si>
  <si>
    <t>TORSIONAL CRITICAL SPEEDS:</t>
  </si>
  <si>
    <t>TYPE FABRICATION</t>
  </si>
  <si>
    <t>MIN. YIELD STRENGTH (MPa)</t>
  </si>
  <si>
    <t>HARDNESS: (BNH)(Rc)</t>
  </si>
  <si>
    <t>SMALLEST TIP INTERNAL WIDTH (mm)</t>
  </si>
  <si>
    <t>LIST OF TRAIN UNDESIRABLE SPEEDS (1-2.6.1.4)</t>
  </si>
  <si>
    <t>MAX. MACH. NO. @ IMPELLER EYE</t>
  </si>
  <si>
    <t>VIBRATION:</t>
  </si>
  <si>
    <t>MAX. IMPELLER HEAD @ 100% SPD (N-m/kg)</t>
  </si>
  <si>
    <t>ALLOWABLE TEST LEVEL</t>
  </si>
  <si>
    <r>
      <t xml:space="preserve">m </t>
    </r>
    <r>
      <rPr>
        <sz val="7"/>
        <color indexed="8"/>
        <rFont val="Arial"/>
        <family val="2"/>
      </rPr>
      <t>m</t>
    </r>
  </si>
  <si>
    <t>SHAFT:</t>
  </si>
  <si>
    <t>(PEAK TO PEAK)</t>
  </si>
  <si>
    <t>ONE PIECE</t>
  </si>
  <si>
    <t>BUILT UP</t>
  </si>
  <si>
    <t>NAMEPLATE (2-2.11.2)</t>
  </si>
  <si>
    <t>US CUSTOMARY</t>
  </si>
  <si>
    <t>METRIC</t>
  </si>
  <si>
    <t>DIA @ IMPELLERS (mm)</t>
  </si>
  <si>
    <t>DIA @ COUPLING (mm)</t>
  </si>
  <si>
    <t>ROTATION, VIEWED FROM DRIVEN END</t>
  </si>
  <si>
    <t>CW</t>
  </si>
  <si>
    <t>CCW</t>
  </si>
  <si>
    <t>SHAFT END:</t>
  </si>
  <si>
    <t>TAPERED</t>
  </si>
  <si>
    <t>CYLINDRICAL</t>
  </si>
  <si>
    <t>MATERIALS INSPECTION REQUIREMENTS (1-4.2.2.1)</t>
  </si>
  <si>
    <t>SPLINED</t>
  </si>
  <si>
    <t>INTEGRAL FLANGE</t>
  </si>
  <si>
    <t>RADIOGRAPHY REQUIRED FOR</t>
  </si>
  <si>
    <t>ULTRASONIC REQUIRED FOR</t>
  </si>
  <si>
    <t>SHAFT HARDNESS (BNH)(Rc)</t>
  </si>
  <si>
    <t>MAGNETIC PARTICLE REQUIRED FOR</t>
  </si>
  <si>
    <t>MAX TORQUE CAPABILITY (N-m)</t>
  </si>
  <si>
    <t>LIQUID PENETRANT REQUIRED FOR</t>
  </si>
  <si>
    <t>BALANCE PISTON:</t>
  </si>
  <si>
    <t>LOW TEMPERATURE (1-2.2.1.15.3)</t>
  </si>
  <si>
    <t>AREA</t>
  </si>
  <si>
    <t>(mm² )</t>
  </si>
  <si>
    <t>MIN.DESIGN METAL TEMPERATURE (°C)</t>
  </si>
  <si>
    <t>FIXATION METHOD</t>
  </si>
  <si>
    <t>AT CONCURRANT PRESSURE (BARG)(kPaG)</t>
  </si>
  <si>
    <t>NORMAL CLEARANCE (mm)</t>
  </si>
  <si>
    <t>OTHER TRAIN COMPONENTS (1-2.2.1.15.2)</t>
  </si>
  <si>
    <t>CASING:</t>
  </si>
  <si>
    <t>PRESS. CONN. BAL LINE DOWNSTREAM (2-2.5.4.3)</t>
  </si>
  <si>
    <t>CASING SPLIT</t>
  </si>
  <si>
    <t>SHAFT SLEEVES:</t>
  </si>
  <si>
    <t>AT INTERSTG. CLOSE</t>
  </si>
  <si>
    <t>MATL</t>
  </si>
  <si>
    <t>THICKNESS (mm)</t>
  </si>
  <si>
    <t>CORR. ALLOW. (mm)</t>
  </si>
  <si>
    <t>CLEARANCE POINTS</t>
  </si>
  <si>
    <t>MAX. ALLOWABLE PRESS</t>
  </si>
  <si>
    <t>BARG (kPaG)</t>
  </si>
  <si>
    <t>AT SHAFT SEALS</t>
  </si>
  <si>
    <t>TEST PRESS (BARG)(kPaG):</t>
  </si>
  <si>
    <t>HYDRO</t>
  </si>
  <si>
    <t>ACCESSIBLE (2-2.8.3)</t>
  </si>
  <si>
    <t>MAX. ALLOWABLE TEMPERATURE (°C)</t>
  </si>
  <si>
    <t>ROTOR</t>
  </si>
  <si>
    <t>MAX OPER. TEMP.</t>
  </si>
  <si>
    <t>MIN. OPER. TEMP.</t>
  </si>
  <si>
    <t>DISASSEMBLY AND REASSEMBLY (1-2.6.8.2.1.1)</t>
  </si>
  <si>
    <r>
      <t>MAX CASING CAPACITY (m</t>
    </r>
    <r>
      <rPr>
        <vertAlign val="superscript"/>
        <sz val="7"/>
        <color indexed="8"/>
        <rFont val="Arial"/>
        <family val="2"/>
      </rPr>
      <t>3</t>
    </r>
    <r>
      <rPr>
        <sz val="7"/>
        <color indexed="8"/>
        <rFont val="Arial"/>
        <family val="2"/>
      </rPr>
      <t>/h)</t>
    </r>
  </si>
  <si>
    <t>AT SPEED BALANCING (1-2.6.8.3)</t>
  </si>
  <si>
    <t>SYSTEM RELIEF VALVE SET PT.  (2-2.3.1.1)</t>
  </si>
  <si>
    <t>SEQUENTIAL LOW SPEED BAL. PREC. AT SPEED BAL. (1-2.6.8.6)</t>
  </si>
  <si>
    <t>Q.C. OF INACCESSIBLE WELDS (1-2.3.1.11.2)</t>
  </si>
  <si>
    <t>RESIDUAL BALANCE CHECK (1-2.6.8.7)</t>
  </si>
  <si>
    <t>LABYRINTHS:</t>
  </si>
  <si>
    <t>INTERSTAGE</t>
  </si>
  <si>
    <t>NO. VANES GUIDE VANE</t>
  </si>
  <si>
    <t>IGV EXTERNAL PURGE (2-2.4.2)</t>
  </si>
  <si>
    <t>BALANCE PISTON</t>
  </si>
  <si>
    <t>VANE CONTROL SYSTEM (2-2.4.3)</t>
  </si>
  <si>
    <t>03/03         SHT 3 OF 7      API617.XLS      REV 0</t>
  </si>
  <si>
    <t>03/03      SHT 1 OF 7    API617.XLS    REV 0</t>
  </si>
  <si>
    <t>-</t>
  </si>
  <si>
    <t>PONTO 1</t>
  </si>
  <si>
    <t>PONTO 2</t>
  </si>
  <si>
    <t>PONTO 4</t>
  </si>
  <si>
    <t>PONTO 5</t>
  </si>
  <si>
    <t>MASS FLOW RATE</t>
  </si>
  <si>
    <t>kg/h</t>
  </si>
  <si>
    <t>SPEED</t>
  </si>
  <si>
    <t>SIMNAO</t>
  </si>
  <si>
    <t>UNIDVAZAOMAS</t>
  </si>
  <si>
    <t>UNIDTEMP</t>
  </si>
  <si>
    <t>UNIDPRES</t>
  </si>
  <si>
    <t>SIM</t>
  </si>
  <si>
    <t>K</t>
  </si>
  <si>
    <t>kPa</t>
  </si>
  <si>
    <t>NÃO</t>
  </si>
  <si>
    <t>lbm/h</t>
  </si>
  <si>
    <t>psi</t>
  </si>
  <si>
    <t>R</t>
  </si>
  <si>
    <t>°F</t>
  </si>
  <si>
    <t>DISCHARGE TEMPERATURE</t>
  </si>
  <si>
    <t>DISCHARGE PRESSURE</t>
  </si>
  <si>
    <t>GASESREFPROP</t>
  </si>
  <si>
    <t>acetone</t>
  </si>
  <si>
    <t>ammonia</t>
  </si>
  <si>
    <t>argon</t>
  </si>
  <si>
    <t>benzene</t>
  </si>
  <si>
    <t>butane</t>
  </si>
  <si>
    <t>butene</t>
  </si>
  <si>
    <t>carbon dioxide</t>
  </si>
  <si>
    <t>carbon monoxide</t>
  </si>
  <si>
    <t>carbonyl sulfide</t>
  </si>
  <si>
    <t>cis-butene</t>
  </si>
  <si>
    <t>cyclohexane</t>
  </si>
  <si>
    <t>cyclopentane</t>
  </si>
  <si>
    <t>cyclopropane</t>
  </si>
  <si>
    <t>D4</t>
  </si>
  <si>
    <t>D5</t>
  </si>
  <si>
    <t>D6</t>
  </si>
  <si>
    <t>decane</t>
  </si>
  <si>
    <t>diethyl ether</t>
  </si>
  <si>
    <t>deuterium</t>
  </si>
  <si>
    <t>dimethyl carbonate</t>
  </si>
  <si>
    <t>dimethylether</t>
  </si>
  <si>
    <t>dodecane</t>
  </si>
  <si>
    <t>ethylbenzene</t>
  </si>
  <si>
    <t>ethane</t>
  </si>
  <si>
    <t>ethanol</t>
  </si>
  <si>
    <t>ethylene</t>
  </si>
  <si>
    <t>fluorine</t>
  </si>
  <si>
    <t>hydrogen chloride</t>
  </si>
  <si>
    <t>heavy water</t>
  </si>
  <si>
    <t>helium</t>
  </si>
  <si>
    <t>heptane</t>
  </si>
  <si>
    <t>hexane</t>
  </si>
  <si>
    <t>hydrogen (normal)</t>
  </si>
  <si>
    <t>hydrogen sulfide</t>
  </si>
  <si>
    <t>isoctane</t>
  </si>
  <si>
    <t>isobutane</t>
  </si>
  <si>
    <t>isobutene</t>
  </si>
  <si>
    <t>isohexane</t>
  </si>
  <si>
    <t>isopentane</t>
  </si>
  <si>
    <t>krypton</t>
  </si>
  <si>
    <t>md2m</t>
  </si>
  <si>
    <t>md3m</t>
  </si>
  <si>
    <t>md4m</t>
  </si>
  <si>
    <t>mdm</t>
  </si>
  <si>
    <t>methane</t>
  </si>
  <si>
    <t>methanol</t>
  </si>
  <si>
    <t>methyl linoleate</t>
  </si>
  <si>
    <t>methyl linolenate</t>
  </si>
  <si>
    <t>methyl oleate</t>
  </si>
  <si>
    <t>methyl palmitate</t>
  </si>
  <si>
    <t>methyl stearate</t>
  </si>
  <si>
    <t>methylcyclohexane</t>
  </si>
  <si>
    <t>MM</t>
  </si>
  <si>
    <t>m-xylene</t>
  </si>
  <si>
    <t>neon</t>
  </si>
  <si>
    <t>neopentane</t>
  </si>
  <si>
    <t>nitrogen</t>
  </si>
  <si>
    <t>nitrogen triflouride</t>
  </si>
  <si>
    <t>nitrous oxide</t>
  </si>
  <si>
    <t>nonane</t>
  </si>
  <si>
    <t>Novec-649</t>
  </si>
  <si>
    <t>octane</t>
  </si>
  <si>
    <t>orthohydrogen</t>
  </si>
  <si>
    <t>oxygen</t>
  </si>
  <si>
    <t>o-xylene</t>
  </si>
  <si>
    <t>parahydrogen</t>
  </si>
  <si>
    <t>pentane</t>
  </si>
  <si>
    <t>perfluorobutane</t>
  </si>
  <si>
    <t>perfluoropentane</t>
  </si>
  <si>
    <t>propane</t>
  </si>
  <si>
    <t>propylcyclohexane</t>
  </si>
  <si>
    <t>propylene</t>
  </si>
  <si>
    <t>propyne</t>
  </si>
  <si>
    <t>p-xylene</t>
  </si>
  <si>
    <t>R11</t>
  </si>
  <si>
    <t>R113</t>
  </si>
  <si>
    <t>R114</t>
  </si>
  <si>
    <t>R115</t>
  </si>
  <si>
    <t>R116</t>
  </si>
  <si>
    <t>R12</t>
  </si>
  <si>
    <t>R1216</t>
  </si>
  <si>
    <t>R123</t>
  </si>
  <si>
    <t>R1233zd(E)</t>
  </si>
  <si>
    <t>R1234yf</t>
  </si>
  <si>
    <t>R1234ze(E)</t>
  </si>
  <si>
    <t>R124</t>
  </si>
  <si>
    <t>R125</t>
  </si>
  <si>
    <t>R13</t>
  </si>
  <si>
    <t>R134a</t>
  </si>
  <si>
    <t>R14</t>
  </si>
  <si>
    <t>R141b</t>
  </si>
  <si>
    <t>R142b</t>
  </si>
  <si>
    <t>R143a</t>
  </si>
  <si>
    <t>R152a</t>
  </si>
  <si>
    <t>R161</t>
  </si>
  <si>
    <t>R21</t>
  </si>
  <si>
    <t>R218</t>
  </si>
  <si>
    <t>R22</t>
  </si>
  <si>
    <t>R227ea</t>
  </si>
  <si>
    <t>R23</t>
  </si>
  <si>
    <t>R236ea</t>
  </si>
  <si>
    <t>R236fa</t>
  </si>
  <si>
    <t>R245ca</t>
  </si>
  <si>
    <t>R245fa</t>
  </si>
  <si>
    <t>R32</t>
  </si>
  <si>
    <t>R365mfc</t>
  </si>
  <si>
    <t>R40</t>
  </si>
  <si>
    <t>R41</t>
  </si>
  <si>
    <t>RC318</t>
  </si>
  <si>
    <t>RE143a</t>
  </si>
  <si>
    <t>RE245cb2</t>
  </si>
  <si>
    <t>RE245fa2</t>
  </si>
  <si>
    <t>RE347mcc</t>
  </si>
  <si>
    <t>sulfur dioxide</t>
  </si>
  <si>
    <t>sulfur hexafluoride</t>
  </si>
  <si>
    <t>toluene</t>
  </si>
  <si>
    <t>trans-butene</t>
  </si>
  <si>
    <t>trifluoroiodomethane</t>
  </si>
  <si>
    <t>undecane</t>
  </si>
  <si>
    <t>water</t>
  </si>
  <si>
    <t>xenon</t>
  </si>
  <si>
    <t>air</t>
  </si>
  <si>
    <t>R401A</t>
  </si>
  <si>
    <t>R401B</t>
  </si>
  <si>
    <t>R401C</t>
  </si>
  <si>
    <t>R402A</t>
  </si>
  <si>
    <t>R402B</t>
  </si>
  <si>
    <t>R403A</t>
  </si>
  <si>
    <t>R403B</t>
  </si>
  <si>
    <t>R404A</t>
  </si>
  <si>
    <t>R405A</t>
  </si>
  <si>
    <t>R406A</t>
  </si>
  <si>
    <t>R407A</t>
  </si>
  <si>
    <t>R407B</t>
  </si>
  <si>
    <t>R407C</t>
  </si>
  <si>
    <t>R407D</t>
  </si>
  <si>
    <t>R407E</t>
  </si>
  <si>
    <t>R407F</t>
  </si>
  <si>
    <t>R408A</t>
  </si>
  <si>
    <t>R409A</t>
  </si>
  <si>
    <t>R409B</t>
  </si>
  <si>
    <t>R410A</t>
  </si>
  <si>
    <t>R410B</t>
  </si>
  <si>
    <t>R411A</t>
  </si>
  <si>
    <t>R411B</t>
  </si>
  <si>
    <t>R412A</t>
  </si>
  <si>
    <t>R413A</t>
  </si>
  <si>
    <t>R414A</t>
  </si>
  <si>
    <t>R414B</t>
  </si>
  <si>
    <t>R415A</t>
  </si>
  <si>
    <t>R415B</t>
  </si>
  <si>
    <t>R416A</t>
  </si>
  <si>
    <t>R417A</t>
  </si>
  <si>
    <t>R418A</t>
  </si>
  <si>
    <t>R419A</t>
  </si>
  <si>
    <t>R420A</t>
  </si>
  <si>
    <t>R421A</t>
  </si>
  <si>
    <t>R421B</t>
  </si>
  <si>
    <t>R422A</t>
  </si>
  <si>
    <t>R422B</t>
  </si>
  <si>
    <t>R422C</t>
  </si>
  <si>
    <t>R422D</t>
  </si>
  <si>
    <t>R423A</t>
  </si>
  <si>
    <t>R424A</t>
  </si>
  <si>
    <t>R425A</t>
  </si>
  <si>
    <t>R426A</t>
  </si>
  <si>
    <t>R427A</t>
  </si>
  <si>
    <t>R428A</t>
  </si>
  <si>
    <t>R429A</t>
  </si>
  <si>
    <t>R430A</t>
  </si>
  <si>
    <t>R431A</t>
  </si>
  <si>
    <t>R432A</t>
  </si>
  <si>
    <t>R433A</t>
  </si>
  <si>
    <t>R434A</t>
  </si>
  <si>
    <t>R435A</t>
  </si>
  <si>
    <t>R436A</t>
  </si>
  <si>
    <t>R436B</t>
  </si>
  <si>
    <t>R437A</t>
  </si>
  <si>
    <t>R438A</t>
  </si>
  <si>
    <t>R441A</t>
  </si>
  <si>
    <t>R442A</t>
  </si>
  <si>
    <t>R443A</t>
  </si>
  <si>
    <t>R444A</t>
  </si>
  <si>
    <t>R500</t>
  </si>
  <si>
    <t>R501</t>
  </si>
  <si>
    <t>R502</t>
  </si>
  <si>
    <t>R503</t>
  </si>
  <si>
    <t>R504</t>
  </si>
  <si>
    <t>R507A</t>
  </si>
  <si>
    <t>R508A</t>
  </si>
  <si>
    <t>R508B</t>
  </si>
  <si>
    <t>R509A</t>
  </si>
  <si>
    <t>R510A</t>
  </si>
  <si>
    <t>R512A</t>
  </si>
  <si>
    <t>BUTANE</t>
  </si>
  <si>
    <t>WATER</t>
  </si>
  <si>
    <t>ISOBUTANE</t>
  </si>
  <si>
    <t>ISOPENTANE</t>
  </si>
  <si>
    <t>PENTANE</t>
  </si>
  <si>
    <t>HEXANE</t>
  </si>
  <si>
    <t>HEPTANE</t>
  </si>
  <si>
    <t>OCTANE</t>
  </si>
  <si>
    <t>NONANE</t>
  </si>
  <si>
    <t>DECANE</t>
  </si>
  <si>
    <t>DODECANE</t>
  </si>
  <si>
    <t>mPa</t>
  </si>
  <si>
    <t>GÁS -----&gt;</t>
  </si>
  <si>
    <t>m³/kg</t>
  </si>
  <si>
    <t>Unit</t>
  </si>
  <si>
    <t>TEMPERATURE</t>
  </si>
  <si>
    <t>PRESSURE</t>
  </si>
  <si>
    <t>SPECIFIC VOLUME</t>
  </si>
  <si>
    <t>Td</t>
  </si>
  <si>
    <t>Pd</t>
  </si>
  <si>
    <t>ENTHALPY</t>
  </si>
  <si>
    <t>COMPRESSIBILITY</t>
  </si>
  <si>
    <t>ENTROPY</t>
  </si>
  <si>
    <t>kJ/kg</t>
  </si>
  <si>
    <t>kJ/kg-K</t>
  </si>
  <si>
    <t>M</t>
  </si>
  <si>
    <t>N</t>
  </si>
  <si>
    <t>SPECIFIC VOLUME (ISENTROPIC)</t>
  </si>
  <si>
    <t>ISENTROPIC EXPONENT</t>
  </si>
  <si>
    <t>POLYTROPIC WORK FACTOR</t>
  </si>
  <si>
    <t>ENTHALPY (ISENTROPIC)</t>
  </si>
  <si>
    <t>POLYTROPIC EXPONENT</t>
  </si>
  <si>
    <t>POLYTROPIC HEAD</t>
  </si>
  <si>
    <t>Wp</t>
  </si>
  <si>
    <t>POLYTROPIC EFFICIENCY</t>
  </si>
  <si>
    <t>np</t>
  </si>
  <si>
    <t>GAS POWER</t>
  </si>
  <si>
    <t>Pg</t>
  </si>
  <si>
    <t>kW</t>
  </si>
  <si>
    <t>HEAD / POWER CALCULATION</t>
  </si>
  <si>
    <t>FLOW COEFFICIENT</t>
  </si>
  <si>
    <t>RATIO OF SPECIFIC VOLUMES</t>
  </si>
  <si>
    <t>MACH NUMBER</t>
  </si>
  <si>
    <t>REYNOLDS NUMBER</t>
  </si>
  <si>
    <t>Mm</t>
  </si>
  <si>
    <t>Rem</t>
  </si>
  <si>
    <t>SPEED OF SOUND</t>
  </si>
  <si>
    <t>KINEMATIC VISCOSITY</t>
  </si>
  <si>
    <t>m/s</t>
  </si>
  <si>
    <t>m²/s</t>
  </si>
  <si>
    <t>mm</t>
  </si>
  <si>
    <t>vi/vd</t>
  </si>
  <si>
    <t>Bar a</t>
  </si>
  <si>
    <t>Quantity</t>
  </si>
  <si>
    <t>Spec. Value</t>
  </si>
  <si>
    <t>Test Value</t>
  </si>
  <si>
    <t>Corrected to Sp.</t>
  </si>
  <si>
    <t>95 %  ~  105 %</t>
  </si>
  <si>
    <t>Acceptance</t>
  </si>
  <si>
    <t>CAPACITY</t>
  </si>
  <si>
    <t>Q</t>
  </si>
  <si>
    <t>m³/h</t>
  </si>
  <si>
    <t>SUM OF THE SQUARE BLADE TIP SPEEDS</t>
  </si>
  <si>
    <t>m²/s²</t>
  </si>
  <si>
    <t>CORRECTED &gt; SPECIFIED</t>
  </si>
  <si>
    <t>W</t>
  </si>
  <si>
    <t>MASS FLOW</t>
  </si>
  <si>
    <t>Acceptance (min - max)</t>
  </si>
  <si>
    <t>PONTO 6</t>
  </si>
  <si>
    <t/>
  </si>
  <si>
    <t>1b</t>
  </si>
  <si>
    <t>OPERATING CONDITIONS (INTERMEDIATE CONNECTIONS)</t>
  </si>
  <si>
    <t>NORMAL (1-2.1.1.2)</t>
  </si>
  <si>
    <t>Section 1</t>
  </si>
  <si>
    <t>Section 2</t>
  </si>
  <si>
    <t>&gt;&gt;&gt; 1 Seção</t>
  </si>
  <si>
    <t>&gt;&gt;&gt; 2 Seção</t>
  </si>
  <si>
    <t>1 Seção &gt;</t>
  </si>
  <si>
    <t>2 Seção &gt;</t>
  </si>
  <si>
    <t>ROUGHNESS</t>
  </si>
  <si>
    <t>2 SEC</t>
  </si>
  <si>
    <t>BALANCE LINE FLOW</t>
  </si>
  <si>
    <t>FLOW WITH NORMAL CLEARANCE (kg/h)</t>
  </si>
  <si>
    <t>FLOW WITH 2x NORMAL CLEARANCE (kg/h)</t>
  </si>
  <si>
    <t>SEAL CONSTANT</t>
  </si>
  <si>
    <t>MW =</t>
  </si>
  <si>
    <t>MECHANICAL LOSSES</t>
  </si>
  <si>
    <t>Qm</t>
  </si>
  <si>
    <t>POWER</t>
  </si>
  <si>
    <t>POLYTROPIC HEAD (J / kg)</t>
  </si>
  <si>
    <t>HEAD</t>
  </si>
  <si>
    <t>Cálculo auxiliar para regressão polinomial</t>
  </si>
  <si>
    <t>y</t>
  </si>
  <si>
    <t>X</t>
  </si>
  <si>
    <t>X2</t>
  </si>
  <si>
    <t>X3</t>
  </si>
  <si>
    <t>a3</t>
  </si>
  <si>
    <t>a2</t>
  </si>
  <si>
    <t>a1</t>
  </si>
  <si>
    <t>a0</t>
  </si>
  <si>
    <t>CORRECTED SPEED</t>
  </si>
  <si>
    <t>EFFICIENCY</t>
  </si>
  <si>
    <t>a4</t>
  </si>
  <si>
    <t>OVERALL</t>
  </si>
  <si>
    <t>DISCH PRESS</t>
  </si>
  <si>
    <t>SHAFT POWER</t>
  </si>
  <si>
    <t>bar a</t>
  </si>
  <si>
    <t>VAZAMENTO</t>
  </si>
  <si>
    <t>Vazão de descarga da primeira seção</t>
  </si>
  <si>
    <t>Medíção de ponto específico</t>
  </si>
  <si>
    <t>1 SEC</t>
  </si>
  <si>
    <t>Est. De novo RPM</t>
  </si>
  <si>
    <t>QUANTAS SEÇÕES ?</t>
  </si>
  <si>
    <t>Psh</t>
  </si>
  <si>
    <t>PONTO 7</t>
  </si>
  <si>
    <t>PONTO 8</t>
  </si>
  <si>
    <t>PONTO 9</t>
  </si>
  <si>
    <t>PONTO 10</t>
  </si>
  <si>
    <t>EQUAÇÕES DE ESTADO UTILIZADAS</t>
  </si>
  <si>
    <t>DISCH TEMP</t>
  </si>
  <si>
    <t>BUFFER GAS FLOW</t>
  </si>
  <si>
    <t>BUFFER TEMPERATURE</t>
  </si>
  <si>
    <t>OIL INLET TEMPERATURE</t>
  </si>
  <si>
    <t>INTERPOLAÇÃO</t>
  </si>
  <si>
    <t>INTERPOLA</t>
  </si>
  <si>
    <t>VARIÁVEL</t>
  </si>
  <si>
    <t>1st impeller roughness(um) ---------&gt;</t>
  </si>
  <si>
    <t>TEST</t>
  </si>
  <si>
    <t>PONTO 3</t>
  </si>
  <si>
    <t>FLANGE CONDITIONS</t>
  </si>
  <si>
    <t>FLANGE INLET CONDITIONS</t>
  </si>
  <si>
    <t>Ts1F</t>
  </si>
  <si>
    <t>Ps1F</t>
  </si>
  <si>
    <t>barA</t>
  </si>
  <si>
    <t>FLANGE DISCHARGE CONDITIONS</t>
  </si>
  <si>
    <t>Td1F</t>
  </si>
  <si>
    <t>Pd1F</t>
  </si>
  <si>
    <t>LEAKAGES</t>
  </si>
  <si>
    <t>Mbal</t>
  </si>
  <si>
    <t>Mbuf</t>
  </si>
  <si>
    <t>1 SECTION DISCHARGE FLOW</t>
  </si>
  <si>
    <t>Md1F</t>
  </si>
  <si>
    <t>DIVISION WALL FLOW</t>
  </si>
  <si>
    <t>Mdiv</t>
  </si>
  <si>
    <t>Tbuf</t>
  </si>
  <si>
    <t>TEMPERATURE UPSTREAM END SEAL</t>
  </si>
  <si>
    <t>Ts2F</t>
  </si>
  <si>
    <t>PRESSURE UPSTREAM END SEAL</t>
  </si>
  <si>
    <t>Ps2F</t>
  </si>
  <si>
    <t>TEMPERATURE UPSTREAM DIV. WALL</t>
  </si>
  <si>
    <t>Td2F</t>
  </si>
  <si>
    <t>PRESSURE UPSTREAM DIV. WALL</t>
  </si>
  <si>
    <t>Pd2F</t>
  </si>
  <si>
    <t>OIL FLOW JOURNAL BEARING DE</t>
  </si>
  <si>
    <t>Qde</t>
  </si>
  <si>
    <t>l/min</t>
  </si>
  <si>
    <t>OIL FLOW JOURNAL BEARING NDE</t>
  </si>
  <si>
    <t>Qnde</t>
  </si>
  <si>
    <t>OIL FLOW THRUST BEARING NDE</t>
  </si>
  <si>
    <t>Qthrust</t>
  </si>
  <si>
    <t>Tin</t>
  </si>
  <si>
    <t>OIL OUTLET TEMPERATURE DE</t>
  </si>
  <si>
    <t>Tout_de</t>
  </si>
  <si>
    <t>OIL OUTLETTEMPERATURE NDE</t>
  </si>
  <si>
    <t>Tout_nde</t>
  </si>
  <si>
    <t>CASE HEAT LOSS</t>
  </si>
  <si>
    <t>m²</t>
  </si>
  <si>
    <t>CASE TEMPERATURE</t>
  </si>
  <si>
    <t>Tcas</t>
  </si>
  <si>
    <t>AMBIENT TEMPERATURE</t>
  </si>
  <si>
    <t>Tamb</t>
  </si>
  <si>
    <t>HEAT TRANSFER CONSTANT</t>
  </si>
  <si>
    <t>α</t>
  </si>
  <si>
    <t>KW/m²K</t>
  </si>
  <si>
    <t>COMPOSITION</t>
  </si>
  <si>
    <t>Mol. Frac.</t>
  </si>
  <si>
    <t>PRESSURE DOWNSTRAM END SEAL</t>
  </si>
  <si>
    <t>IMP. DIAMETER</t>
  </si>
  <si>
    <t>IMP. WIDTH</t>
  </si>
  <si>
    <t>b</t>
  </si>
  <si>
    <t>ε</t>
  </si>
  <si>
    <r>
      <rPr>
        <sz val="10"/>
        <rFont val="Calibri"/>
        <family val="2"/>
      </rPr>
      <t>μ</t>
    </r>
    <r>
      <rPr>
        <sz val="11"/>
        <rFont val="Calibri"/>
        <family val="2"/>
      </rPr>
      <t>m</t>
    </r>
  </si>
  <si>
    <t>VOLUMETRIC FLOW RATE</t>
  </si>
  <si>
    <t>VISCOSITY</t>
  </si>
  <si>
    <t>TEMPERATURE (ISENTROPIC)</t>
  </si>
  <si>
    <t>RA_sp (Reynolds corr.)</t>
  </si>
  <si>
    <t>RA_sp</t>
  </si>
  <si>
    <t>RA_t (Reynolds corr.)</t>
  </si>
  <si>
    <t>RB_sp (Reynolds corr.)</t>
  </si>
  <si>
    <t>RB_sp</t>
  </si>
  <si>
    <t>RB_t (Reynolds corr.)</t>
  </si>
  <si>
    <t>RC_sp (Reynolds corr.)</t>
  </si>
  <si>
    <t>RC_sp</t>
  </si>
  <si>
    <t>RC_t (Reynolds corr.)</t>
  </si>
  <si>
    <t>POLYTROPIC EFFICIENCY (Reyn. Corr.)</t>
  </si>
  <si>
    <t>POLYTROPIC HEAD (Reyn. Corr.)</t>
  </si>
  <si>
    <t>LEAKAGES (END SEAL)</t>
  </si>
  <si>
    <t>TEMPERATURE BEFORE END SEAL</t>
  </si>
  <si>
    <t>PRESSURE BEFORE END SEAL</t>
  </si>
  <si>
    <t>COMPRESSIBILITY BEFORE END SEAL</t>
  </si>
  <si>
    <t>TEMPERATURE DOWNSTREAM</t>
  </si>
  <si>
    <t>PRESSURE DOWNSTREAM</t>
  </si>
  <si>
    <t>LEAKAGES (DIVISON WALL)</t>
  </si>
  <si>
    <t>TEMPERATURE BEFORE DIV. WALL</t>
  </si>
  <si>
    <t>PRESSURE BEFORE DIV. WALL</t>
  </si>
  <si>
    <t>COMPRESSIBILITY BEFORE DIV WALL</t>
  </si>
  <si>
    <t>ROTOR CONDITIONS</t>
  </si>
  <si>
    <t>ROTOR SUCTION CONDITIONS</t>
  </si>
  <si>
    <t>ROTOR DISCHARGE CONDITIONS</t>
  </si>
  <si>
    <t>ROTOR HEAD / POWER CALCULATION</t>
  </si>
  <si>
    <t>SPEC. VOL. TEST</t>
  </si>
  <si>
    <t>SPEC. VOL. FIELD</t>
  </si>
  <si>
    <t>DISC. MASS</t>
  </si>
  <si>
    <t>KNOWN CONDITION</t>
  </si>
  <si>
    <t>COMPOSITION Known</t>
  </si>
  <si>
    <t>Ms1F_k</t>
  </si>
  <si>
    <t>Qs1F_k</t>
  </si>
  <si>
    <t>Ts1F_k</t>
  </si>
  <si>
    <t>Ps1F_k</t>
  </si>
  <si>
    <t>Vs1F_k</t>
  </si>
  <si>
    <t>Zs1F_k</t>
  </si>
  <si>
    <t>Hs1F_k</t>
  </si>
  <si>
    <t>Ss1F_k</t>
  </si>
  <si>
    <t>As1F_k</t>
  </si>
  <si>
    <t>νis1F_k</t>
  </si>
  <si>
    <t>ø (F)_k</t>
  </si>
  <si>
    <t>vi/vd (F)_k</t>
  </si>
  <si>
    <t>Mm (F)_k</t>
  </si>
  <si>
    <t>Rem (F)_k</t>
  </si>
  <si>
    <t>∑U²_k</t>
  </si>
  <si>
    <t>Md1F_k</t>
  </si>
  <si>
    <t>Qd1F_k</t>
  </si>
  <si>
    <t>Td1F_k</t>
  </si>
  <si>
    <t>Pd1F_k</t>
  </si>
  <si>
    <t>Vd1F_k</t>
  </si>
  <si>
    <t>Zd1F_k</t>
  </si>
  <si>
    <t>Hd1F_k</t>
  </si>
  <si>
    <t>Sd1F_k</t>
  </si>
  <si>
    <t>Tsd1F_k</t>
  </si>
  <si>
    <t>Vsd1F_k</t>
  </si>
  <si>
    <t>Hsd1F_k</t>
  </si>
  <si>
    <t>ns (F)_k</t>
  </si>
  <si>
    <t>f (F)_k</t>
  </si>
  <si>
    <t>n (F)_k</t>
  </si>
  <si>
    <t>Wp (F)_k</t>
  </si>
  <si>
    <t>Qr (F)_k</t>
  </si>
  <si>
    <t>np (F)_k</t>
  </si>
  <si>
    <t>Pg (F)_k</t>
  </si>
  <si>
    <t>RA_k</t>
  </si>
  <si>
    <t>RB_k</t>
  </si>
  <si>
    <t>RC_k</t>
  </si>
  <si>
    <t>Mend_k</t>
  </si>
  <si>
    <t>Ts2F_k</t>
  </si>
  <si>
    <t>Ps2F_k</t>
  </si>
  <si>
    <t>Zs2F_k</t>
  </si>
  <si>
    <t>Hend_k</t>
  </si>
  <si>
    <t>Tend_k</t>
  </si>
  <si>
    <t>Kend_k</t>
  </si>
  <si>
    <t>Mdiv_k</t>
  </si>
  <si>
    <t>Td2F_k</t>
  </si>
  <si>
    <t>Pd2F_k</t>
  </si>
  <si>
    <t>Zd2F_k</t>
  </si>
  <si>
    <t>Hdiv_k</t>
  </si>
  <si>
    <t>Tdiv_k</t>
  </si>
  <si>
    <t>Kdiv_k</t>
  </si>
  <si>
    <t>Ms1R_k</t>
  </si>
  <si>
    <t>Ts1R_k</t>
  </si>
  <si>
    <t>Ps1R_k</t>
  </si>
  <si>
    <t>Vs1R_k</t>
  </si>
  <si>
    <t>Zs1R_k</t>
  </si>
  <si>
    <t>Hs1R_k</t>
  </si>
  <si>
    <t>Ss1R_k</t>
  </si>
  <si>
    <t>As1R_k</t>
  </si>
  <si>
    <t>νis1R_k</t>
  </si>
  <si>
    <t>ø (R)_k</t>
  </si>
  <si>
    <t>vi/vd (R)_k</t>
  </si>
  <si>
    <t>Mm (R)_k</t>
  </si>
  <si>
    <t>Rem (R)_k</t>
  </si>
  <si>
    <t>Md1R_k</t>
  </si>
  <si>
    <t>Td1R_k</t>
  </si>
  <si>
    <t>Pd1R_k</t>
  </si>
  <si>
    <t>Vd1R_k</t>
  </si>
  <si>
    <t>Zd1R_k</t>
  </si>
  <si>
    <t>Hd1R_k</t>
  </si>
  <si>
    <t>Sd1R_k</t>
  </si>
  <si>
    <t>Tsd1R_k</t>
  </si>
  <si>
    <t>Hsd1R_k</t>
  </si>
  <si>
    <t>ns (R)_k</t>
  </si>
  <si>
    <t>f (R)_k</t>
  </si>
  <si>
    <t>n (R)_k</t>
  </si>
  <si>
    <t>Wp (R)_k</t>
  </si>
  <si>
    <t>Qr (R)_k</t>
  </si>
  <si>
    <t>np (R)_k</t>
  </si>
  <si>
    <t>Pg (R)_k</t>
  </si>
  <si>
    <t>CURVE 1</t>
  </si>
  <si>
    <t>CURVE 2</t>
  </si>
  <si>
    <t>CURVE 3</t>
  </si>
  <si>
    <t>CURVE 4</t>
  </si>
  <si>
    <t>CURVE 5</t>
  </si>
  <si>
    <t>NEW CONDITION</t>
  </si>
  <si>
    <t>New Condition</t>
  </si>
  <si>
    <t>NEW Composition</t>
  </si>
  <si>
    <t>Ms1F_n</t>
  </si>
  <si>
    <t>Qs1F_n</t>
  </si>
  <si>
    <t>Ts1F_n</t>
  </si>
  <si>
    <t>Ps1F_n</t>
  </si>
  <si>
    <t>Vs1F_n</t>
  </si>
  <si>
    <t>Zs1F_n</t>
  </si>
  <si>
    <t>Hs1F_n</t>
  </si>
  <si>
    <t>Ss1F_n</t>
  </si>
  <si>
    <t>As1F_n</t>
  </si>
  <si>
    <t>νis1F_n</t>
  </si>
  <si>
    <t>ø (F)_n</t>
  </si>
  <si>
    <t>vi/vd (F)_n</t>
  </si>
  <si>
    <t>Mm (F)_n</t>
  </si>
  <si>
    <t>Rem (F)_n</t>
  </si>
  <si>
    <t>∑U²_n</t>
  </si>
  <si>
    <t>Md1F_n</t>
  </si>
  <si>
    <t>Qd1F_n</t>
  </si>
  <si>
    <t>Td1F_n</t>
  </si>
  <si>
    <t>Pd1F_n</t>
  </si>
  <si>
    <t>Vd1F_n</t>
  </si>
  <si>
    <t>Zd1F_n</t>
  </si>
  <si>
    <t>Hd1F_n</t>
  </si>
  <si>
    <t>Sd1F_n</t>
  </si>
  <si>
    <t>Tsd1F_n</t>
  </si>
  <si>
    <t>Vsd1F_n</t>
  </si>
  <si>
    <t>Hsd1F_n</t>
  </si>
  <si>
    <t>ns (F)_n</t>
  </si>
  <si>
    <t>f (F)_n</t>
  </si>
  <si>
    <t>n (F)_n</t>
  </si>
  <si>
    <t>POLYTROPIC HEAD (SIMILARITY)</t>
  </si>
  <si>
    <t>Wp (F)_n</t>
  </si>
  <si>
    <t>Qr (F)_n</t>
  </si>
  <si>
    <t>np (F)_n</t>
  </si>
  <si>
    <t>Pg (F)_n</t>
  </si>
  <si>
    <t>RA_n</t>
  </si>
  <si>
    <t>RB_n</t>
  </si>
  <si>
    <t>RC_n</t>
  </si>
  <si>
    <t>Mend_n</t>
  </si>
  <si>
    <t>Ts2F_n</t>
  </si>
  <si>
    <t>Ps2F_n</t>
  </si>
  <si>
    <t>Zs2F_n</t>
  </si>
  <si>
    <t>Hend_n</t>
  </si>
  <si>
    <t>Tend_n</t>
  </si>
  <si>
    <t>Kend_n</t>
  </si>
  <si>
    <t>Mdiv_n</t>
  </si>
  <si>
    <t>Td2F_n</t>
  </si>
  <si>
    <t>Pd2F_n</t>
  </si>
  <si>
    <t>Zd2F_n</t>
  </si>
  <si>
    <t>Hdiv_n</t>
  </si>
  <si>
    <t>Tdiv_n</t>
  </si>
  <si>
    <t>Kdiv_n</t>
  </si>
  <si>
    <t>Ms1R_n</t>
  </si>
  <si>
    <t>Ts1R_n</t>
  </si>
  <si>
    <t>Ps1R_n</t>
  </si>
  <si>
    <t>Vs1R_n</t>
  </si>
  <si>
    <t>Zs1R_n</t>
  </si>
  <si>
    <t>Hs1R_n</t>
  </si>
  <si>
    <t>Ss1R_n</t>
  </si>
  <si>
    <t>As1R_n</t>
  </si>
  <si>
    <t>νis1R_n</t>
  </si>
  <si>
    <t>ø (R)_n</t>
  </si>
  <si>
    <t>vi/vd (R)_n</t>
  </si>
  <si>
    <t>Mm (R)_n</t>
  </si>
  <si>
    <t>Rem (R)_n</t>
  </si>
  <si>
    <t>Md1R_n</t>
  </si>
  <si>
    <t>Td1R_n</t>
  </si>
  <si>
    <t>Pd1R_n</t>
  </si>
  <si>
    <t>Vd1R_n</t>
  </si>
  <si>
    <t>Zd1R_n</t>
  </si>
  <si>
    <t>Hd1R_n</t>
  </si>
  <si>
    <t>Sd1R_n</t>
  </si>
  <si>
    <t>Tsd1R_n</t>
  </si>
  <si>
    <t>Hsd1R_n</t>
  </si>
  <si>
    <t>ns (R)_n</t>
  </si>
  <si>
    <t>f (R)_n</t>
  </si>
  <si>
    <t>n (R)_n</t>
  </si>
  <si>
    <t>Wp (R)_n</t>
  </si>
  <si>
    <t>Qr (R)_n</t>
  </si>
  <si>
    <t>np (R)_n</t>
  </si>
  <si>
    <t>Pg (R)_n</t>
  </si>
  <si>
    <t>VELOC</t>
  </si>
  <si>
    <t>FIXA</t>
  </si>
  <si>
    <t>VISUALIZAÇÃO</t>
  </si>
  <si>
    <t>VISUALIZA</t>
  </si>
  <si>
    <t>GARANT.</t>
  </si>
  <si>
    <t>AS BULIT</t>
  </si>
  <si>
    <t>100% ~ 105%</t>
  </si>
  <si>
    <t>MÁX 107%</t>
  </si>
  <si>
    <t>VOLUMETRIC FLOW</t>
  </si>
  <si>
    <t>PRESSÃO DE DESCARGA = RATIO * 5.322 (mPa)</t>
  </si>
  <si>
    <t>CURVE 2 (INTERPOLADA)</t>
  </si>
  <si>
    <t xml:space="preserve">Known Condition
</t>
  </si>
  <si>
    <t>SURGE</t>
  </si>
  <si>
    <t>MPaA</t>
  </si>
  <si>
    <t>SPEED;0.26;IMP. WIDTH;60.25;ROUGHNESS;0.0005;COMPOSITION Known;32.32;nitrogen;0.28;water;0.63;carbon dioxide;0.12;hydrogen sulfide;0.31;methane;0.16</t>
  </si>
  <si>
    <t>nitrogen;0.26;carbon dioxide;60.25;hydrogen sulfide;0.0005;methane;32.32;ethane;3.63;propane;2.04;isobutane;0.28;butane;0.63;isopentane;0.12;pentane;0.31;hexane;0.16</t>
  </si>
  <si>
    <t>nitrogen;0.0048;water;0.0027;carbon dioxide;0.03;hydrogen sulfide;0.000005;methane;0.7716;ethane;0.0924;propane;0.06;isobutane;0.0101;butane;0.0179;isopentane;0.0034;pentane;0.0044;hexane;0.0028</t>
  </si>
  <si>
    <t>μm</t>
  </si>
  <si>
    <t>SPEED;0.0048;IMP. DIAMETER;0.0027;IMP. WIDTH;0.03;ROUGHNESS;0.000005;COMPOSITION Known;0.7716;nitrogen;0.0101;water;0.0179;carbon dioxide;0.0034;hydrogen sulfide;0.0044;methane;0.0028</t>
  </si>
  <si>
    <t>nitrogen;0.22;carbon dioxide;63.62;hydrogen sulfide;0.017;methane;28.62;ethane;3.6;propane;2.19;isobutane;0.33;butane;0.76;isopentane;0.17;pentane;0.43;hexane;0.02;heptane;0.04;octane;0.01</t>
  </si>
  <si>
    <t>nitrogen;0.22;carbon dioxide;63.62;hydrogen sulfide;0.017;methane;28.62;ethane;3.6;propane;2.19;isobutane;0.33;butane;0.76;isopentane;0.17;pentane;0.43;hexane;0.02;heptane;0.04;octane;0.01;carbon dioxide;100.027</t>
  </si>
  <si>
    <t>nitrogen;0.22;carbon dioxide;58.83;hydrogen sulfide;0.017;methane;28.62;ethane;3.6;propane;2.19;isobutane;0.33;butane;0.76;isopentane;0.17;pentane;0.43;hexane;0.02;heptane;0.04;octane;0.01;carbon dioxide;95.237;water;100.27;isohexane;63.62</t>
  </si>
  <si>
    <t>nitrogen;0.015;water;0.003;carbon dioxide;0.093;hydrogen sulfide;0.00017;methane;0.7;ethane;0.097;propane;0.055;isobutane;0.01;butane;0.017;isopentane;0.0034;pentane;0.0037;hexane;0.0012;heptane;0.0004;octane;0.0001</t>
  </si>
  <si>
    <t>nitrogen;0.015;water;0.0031;carbon dioxide;0.3999;hydrogen sulfide;0.000005;methane;0.4821;ethane;0.0546;propane;0.031;isobutane;0.0044;butane;0.01;isopentane;0.002;pentane;0.0054;hexane;0.0036</t>
  </si>
  <si>
    <t>#[SETUP error 117] No mixture data are available for one or more binary pairs in the specified mixture. The mixture is outside the range of the model and calculations will not be made.</t>
  </si>
  <si>
    <t>SPEED;0.22;IMP. WIDTH;63.62;ROUGHNESS;0.017;COMPOSITION Known;28.62;nitrogen;0.33;water;0.76;carbon dioxide;0.17;hydrogen sulfide;0.43;methane;0.02;ethane;0.04;propane;0.01</t>
  </si>
  <si>
    <t>SPEED;0.22;IMP. WIDTH;63.62;ROUGHNESS;0.017;COMPOSITION Known;28.62;nitrogen;0.33;water;0.76;carbon dioxide;0.17;hydrogen sulfide;0.43;methane;0.02;ethane;0.04;propane;0.01;isobutane;100.027</t>
  </si>
  <si>
    <t>SPEED;0.22;IMP. WIDTH;58.83;ROUGHNESS;0.017;COMPOSITION Known;28.62;nitrogen;0.33;water;0.76;carbon dioxide;0.17;hydrogen sulfide;0.43;methane;0.02;ethane;0.04;propane;0.01;isobutane;95.237;butane;100.27;isopentane;63.62</t>
  </si>
  <si>
    <t>SPEED;0.015;IMP. DIAMETER;0.003;IMP. WIDTH;0.093;ROUGHNESS;0.00017;COMPOSITION Known;0.7;nitrogen;0.01;water;0.017;carbon dioxide;0.0034;hydrogen sulfide;0.0037;methane;0.0012;ethane;0.0004;propane;0.0001</t>
  </si>
  <si>
    <t>SPEED;0.015;IMP. DIAMETER;0.0031;IMP. WIDTH;0.3999;ROUGHNESS;0.000005;COMPOSITION Known;0.4821;nitrogen;0.0044;water;0.01;carbon dioxide;0.002;hydrogen sulfide;0.0054;methane;0.0036</t>
  </si>
  <si>
    <t xml:space="preserve">CENÁRIO 1 A </t>
  </si>
  <si>
    <t>Gás Pobre</t>
  </si>
  <si>
    <t>Gás Médio</t>
  </si>
  <si>
    <t>Gás Rico</t>
  </si>
  <si>
    <t xml:space="preserve">Cenário 1A </t>
  </si>
  <si>
    <t>UAPO3</t>
  </si>
  <si>
    <t>UAPO 12</t>
  </si>
  <si>
    <t>UPGN-RS</t>
  </si>
  <si>
    <t>UPGN-TE</t>
  </si>
  <si>
    <t>UAPO 3</t>
  </si>
  <si>
    <t>(molar %)</t>
  </si>
  <si>
    <t>H2O</t>
  </si>
  <si>
    <t>H2S</t>
  </si>
  <si>
    <t>CO2</t>
  </si>
  <si>
    <t>N2</t>
  </si>
  <si>
    <t>IBUTANE</t>
  </si>
  <si>
    <t>IPENTANE</t>
  </si>
  <si>
    <t>UNDECANE</t>
  </si>
  <si>
    <t>vazão mássica (kg/h)</t>
  </si>
  <si>
    <t>Pressão (kgf/cm2man.)</t>
  </si>
  <si>
    <t>temperatura (ºC)</t>
  </si>
  <si>
    <t>vazão total (kg/h)</t>
  </si>
  <si>
    <t>25.45</t>
  </si>
  <si>
    <t xml:space="preserve">CENÁRIO 2 A </t>
  </si>
  <si>
    <t xml:space="preserve">Cenário 2A </t>
  </si>
  <si>
    <t>Cenário 2A</t>
  </si>
  <si>
    <t>NC12</t>
  </si>
  <si>
    <t>methane;0.9211;ethane;0.0494;propane;0.0171;isobutane;0.0024;butane;0.003;isopentane;0.0004;pentane;0.0003;hexane;0.0001;nitrogen;0.004;carbon dioxide;0.0022</t>
  </si>
  <si>
    <t>methane;0.14979;ethane;0.0072;propane;0.0014;isobutane;0.0002;butane;0.0001;isopentane;0.0001;nitrogen;0.0011;hydrogen sulfide;0.0002;carbon dioxide;0.83992</t>
  </si>
  <si>
    <t>methane;0.76025;ethane;0.10628;propane;0.06299;isobutane;0.0176;butane;0.0083;isopentane;0.0049;pentane;0.0023;nitrogen;0.0064;hydrogen sulfide;0.0002;carbon dioxide;0.03079</t>
  </si>
  <si>
    <t>methane;0.7366;ethane;0.11527;propane;0.07378;isobutane;0.01869;butane;0.011;isopentane;0.0033;pentane;0.003;hexane;0.0006;nitrogen;0.0076;hydrogen sulfide;0.00017;carbon dioxide;0.02999</t>
  </si>
  <si>
    <t>SPEED;0.9211;IMP. DIAMETER;0.0494;IMP. WIDTH;0.0171;ROUGHNESS;0.0024;COMPOSITION Known;0.003;methane;0.0001;hexane;0.004;octane;0.0022</t>
  </si>
  <si>
    <t>SPEED;0.14979;IMP. DIAMETER;0.0072;IMP. WIDTH;0.0014;ROUGHNESS;0.0002;COMPOSITION Known;0.0001;hexane;0.0011;heptane;0.0002;octane;0.83992</t>
  </si>
  <si>
    <t>SPEED;0.76025;IMP. DIAMETER;0.10628;IMP. WIDTH;0.06299;ROUGHNESS;0.0176;COMPOSITION Known;0.0083;hexane;0.0064;heptane;0.0002;octane;0.03079</t>
  </si>
  <si>
    <t>SPEED;0.7366;IMP. DIAMETER;0.11527;IMP. WIDTH;0.07378;ROUGHNESS;0.01869;COMPOSITION Known;0.011;methane;0.0006;hexane;0.0076;heptane;0.00017;octane;0.02999</t>
  </si>
  <si>
    <t>water;1;carbon dioxide;53;nitrogen;0.017;methane;28.62;ethane;3.6;propane;2.19;isobutane;0.33;butane;0.76;isopentane;0.17;pentane;0.43;hexane;0.02;heptane;0.04;octane;0.01;nonane;90.187;decane;100.27;undecane;63.6</t>
  </si>
  <si>
    <t>water;0.22;carbon dioxide;63.62;nitrogen;0.017;methane;28.62;ethane;3.6;propane;2.19;isobutane;0.33;butane;0.76;isopentane;0.17;pentane;0.43;hexane;0.02;heptane;0.04;octane;0.01</t>
  </si>
  <si>
    <t>water;0.015;hydrogen sulfide;0.003;carbon dioxide;0.093;nitrogen;0.00017;methane;0.7;ethane;0.097;propane;0.055;isobutane;0.01;butane;0.017;isopentane;0.0034;pentane;0.0037;hexane;0.0012;heptane;0.0004;octane;0.0001</t>
  </si>
  <si>
    <t>water;0.015;hydrogen sulfide;0.0031;carbon dioxide;0.3999;nitrogen;0.000005;methane;0.4821;ethane;0.0546;propane;0.031;isobutane;0.0044;butane;0.01;isopentane;0.002;pentane;0.0054;hexane;0.0036</t>
  </si>
  <si>
    <t>#[SETUP error 117] Estimation of mixing parameters is not possible for most mixtures containing water, heavy water, helium, hydrogen, parahydrogen, deuterium, neon, ammonia, fluorine, methanol, or ethanol.</t>
  </si>
  <si>
    <t>SPEED;1;IMP. WIDTH;53;ROUGHNESS;0.017;COMPOSITION Known;28.62;methane;0.33;ethane;0.76;propane;0.17;isobutane;0.43;butane;0.02;isopentane;0.04;pentane;0.01;hexane;90.187;heptane;100.27;octane;63.6</t>
  </si>
  <si>
    <t>SPEED;0.22;IMP. WIDTH;63.62;ROUGHNESS;0.017;COMPOSITION Known;28.62;methane;0.33;ethane;0.76;propane;0.17;isobutane;0.43;butane;0.02;isopentane;0.04;pentane;0.01</t>
  </si>
  <si>
    <t>SPEED;0.015;IMP. DIAMETER;0.003;IMP. WIDTH;0.093;ROUGHNESS;0.00017;COMPOSITION Known;0.7;methane;0.01;ethane;0.017;propane;0.0034;isobutane;0.0037;butane;0.0012;isopentane;0.0004;pentane;0.0001</t>
  </si>
  <si>
    <t>SPEED;0.015;IMP. DIAMETER;0.0031;IMP. WIDTH;0.3999;ROUGHNESS;0.000005;COMPOSITION Known;0.4821;methane;0.0044;ethane;0.01;propane;0.002;isobutane;0.0054;butane;0.0036</t>
  </si>
  <si>
    <t xml:space="preserve">CENÁRIO 1 B </t>
  </si>
  <si>
    <t xml:space="preserve">Cenário 1B </t>
  </si>
  <si>
    <t>Vazão Total (Nm3/h)</t>
  </si>
  <si>
    <t xml:space="preserve">CENÁRIO 2 B </t>
  </si>
  <si>
    <t>carbon dioxide;0.007;methane;0.8543;ethane;0.1126;propane;0.0162;isobutane;0.0013</t>
  </si>
  <si>
    <t>carbon dioxide;0.007;methane;0.8543;ethane;0.1126;propane;0.0162;isobutane;0.0013;nonane;0.9914</t>
  </si>
  <si>
    <t>carbon dioxide;0.007;methane;0.8543;ethane;0.1126;propane;0.0162;isobutane;0.0013;carbon dioxide;0.9914</t>
  </si>
  <si>
    <t>IMP. WIDTH;0.007;COMPOSITION Known;0.8543;methane;0.0013</t>
  </si>
  <si>
    <t>IMP. WIDTH;0.007;COMPOSITION Known;0.8543;nitrogen;0.0013</t>
  </si>
  <si>
    <t>IMP. WIDTH;0.007;COMPOSITION Known;0.8543;methane;0.0013;hexane;0.9914</t>
  </si>
  <si>
    <t>IMP. WIDTH;0.007;COMPOSITION Known;0.8543;nitrogen;0.0013;isobutane;0.9914</t>
  </si>
  <si>
    <t>Wpc(F)_k</t>
  </si>
  <si>
    <t>npc(F)_k</t>
  </si>
  <si>
    <t>vazao</t>
  </si>
  <si>
    <t>min</t>
  </si>
  <si>
    <t>max</t>
  </si>
  <si>
    <t>head</t>
  </si>
  <si>
    <t>CURVE 0</t>
  </si>
  <si>
    <t>npc(F)_n</t>
  </si>
  <si>
    <t>Wpc(F)_n</t>
  </si>
  <si>
    <t>Pd1F_div_k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</si>
</sst>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2]* #,##0.00_);_([$€-2]* \(#,##0.00\);_([$€-2]* &quot;-&quot;??_)"/>
    <numFmt numFmtId="165" formatCode="0.000"/>
  </numFmts>
  <fonts count="52" x14ac:knownFonts="1">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MS Sans Serif"/>
      <family val="2"/>
    </font>
    <font>
      <sz val="7"/>
      <color indexed="8"/>
      <name val="Arial"/>
      <family val="2"/>
    </font>
    <font>
      <sz val="10"/>
      <color indexed="8"/>
      <name val="Arial"/>
      <family val="2"/>
    </font>
    <font>
      <b/>
      <sz val="16"/>
      <color indexed="8"/>
      <name val="Arial"/>
      <family val="2"/>
    </font>
    <font>
      <b/>
      <sz val="10"/>
      <color indexed="8"/>
      <name val="Arial"/>
      <family val="2"/>
    </font>
    <font>
      <b/>
      <sz val="7"/>
      <color indexed="8"/>
      <name val="Arial"/>
      <family val="2"/>
    </font>
    <font>
      <strike/>
      <sz val="7"/>
      <color indexed="8"/>
      <name val="Arial"/>
      <family val="2"/>
    </font>
    <font>
      <vertAlign val="superscript"/>
      <sz val="7"/>
      <color indexed="8"/>
      <name val="Arial"/>
      <family val="2"/>
    </font>
    <font>
      <vertAlign val="subscript"/>
      <sz val="9"/>
      <color indexed="8"/>
      <name val="Arial"/>
      <family val="2"/>
    </font>
    <font>
      <b/>
      <sz val="6"/>
      <color indexed="8"/>
      <name val="Arial"/>
      <family val="2"/>
    </font>
    <font>
      <sz val="6"/>
      <color indexed="8"/>
      <name val="Arial"/>
      <family val="2"/>
    </font>
    <font>
      <sz val="10"/>
      <name val="Arial"/>
      <family val="2"/>
    </font>
    <font>
      <b/>
      <strike/>
      <sz val="7"/>
      <color indexed="8"/>
      <name val="Arial"/>
      <family val="2"/>
    </font>
    <font>
      <sz val="7"/>
      <color indexed="8"/>
      <name val="Symbol"/>
      <family val="1"/>
      <charset val="2"/>
    </font>
    <font>
      <b/>
      <sz val="8"/>
      <color indexed="8"/>
      <name val="Arial"/>
      <family val="2"/>
    </font>
    <font>
      <sz val="8"/>
      <color indexed="8"/>
      <name val="Arial"/>
      <family val="2"/>
    </font>
    <font>
      <b/>
      <sz val="8"/>
      <color indexed="81"/>
      <name val="Tahoma"/>
      <family val="2"/>
    </font>
    <font>
      <sz val="11"/>
      <name val="Calibri"/>
      <family val="2"/>
      <scheme val="minor"/>
    </font>
    <font>
      <sz val="10"/>
      <name val="Calibri"/>
      <family val="2"/>
      <scheme val="minor"/>
    </font>
    <font>
      <b/>
      <sz val="10"/>
      <name val="Calibri"/>
      <family val="2"/>
      <scheme val="minor"/>
    </font>
    <font>
      <sz val="10"/>
      <color theme="1"/>
      <name val="Calibri"/>
      <family val="2"/>
      <scheme val="minor"/>
    </font>
    <font>
      <sz val="10"/>
      <color theme="1"/>
      <name val="Calibri"/>
      <family val="2"/>
    </font>
    <font>
      <sz val="7"/>
      <color theme="1"/>
      <name val="Calibri"/>
      <family val="2"/>
      <scheme val="minor"/>
    </font>
    <font>
      <b/>
      <sz val="10"/>
      <color theme="1"/>
      <name val="Calibri"/>
      <family val="2"/>
      <scheme val="minor"/>
    </font>
    <font>
      <b/>
      <sz val="10"/>
      <color theme="1"/>
      <name val="Calibri"/>
      <family val="2"/>
    </font>
    <font>
      <sz val="11"/>
      <color rgb="FF006100"/>
      <name val="Calibri"/>
      <family val="2"/>
      <scheme val="minor"/>
    </font>
    <font>
      <sz val="11"/>
      <color rgb="FF9C0006"/>
      <name val="Calibri"/>
      <family val="2"/>
      <scheme val="minor"/>
    </font>
    <font>
      <sz val="9"/>
      <color indexed="81"/>
      <name val="Tahoma"/>
      <family val="2"/>
    </font>
    <font>
      <b/>
      <sz val="9"/>
      <color indexed="81"/>
      <name val="Tahoma"/>
      <family val="2"/>
    </font>
    <font>
      <sz val="20"/>
      <color theme="1"/>
      <name val="Calibri"/>
      <family val="2"/>
      <scheme val="minor"/>
    </font>
    <font>
      <sz val="10"/>
      <name val="Calibri"/>
      <family val="2"/>
    </font>
    <font>
      <sz val="11"/>
      <color theme="1"/>
      <name val="Calibri"/>
      <family val="2"/>
      <scheme val="minor"/>
    </font>
    <font>
      <sz val="11"/>
      <color rgb="FF9C6500"/>
      <name val="Calibri"/>
      <family val="2"/>
      <scheme val="minor"/>
    </font>
    <font>
      <sz val="7"/>
      <color theme="0" tint="-0.14999847407452621"/>
      <name val="Arial"/>
      <family val="2"/>
    </font>
    <font>
      <sz val="7"/>
      <name val="Arial"/>
      <family val="2"/>
    </font>
    <font>
      <sz val="10"/>
      <color rgb="FFD9D9D9"/>
      <name val="Arial"/>
      <family val="2"/>
    </font>
    <font>
      <sz val="48"/>
      <color theme="1"/>
      <name val="Calibri"/>
      <family val="2"/>
      <scheme val="minor"/>
    </font>
    <font>
      <sz val="10"/>
      <color indexed="8"/>
      <name val="Calibri"/>
      <family val="2"/>
      <scheme val="minor"/>
    </font>
    <font>
      <sz val="16"/>
      <color indexed="8"/>
      <name val="Calibri"/>
      <family val="2"/>
      <scheme val="minor"/>
    </font>
    <font>
      <sz val="8"/>
      <color indexed="81"/>
      <name val="Tahoma"/>
      <family val="2"/>
    </font>
    <font>
      <sz val="20"/>
      <color theme="0"/>
      <name val="Calibri"/>
      <family val="2"/>
      <scheme val="minor"/>
    </font>
    <font>
      <sz val="11"/>
      <name val="Calibri"/>
      <family val="2"/>
    </font>
    <font>
      <b/>
      <sz val="10"/>
      <color theme="2" tint="-9.9978637043366805E-2"/>
      <name val="Calibri"/>
      <family val="2"/>
      <scheme val="minor"/>
    </font>
    <font>
      <sz val="6"/>
      <name val="Arial"/>
      <family val="2"/>
    </font>
    <font>
      <sz val="11"/>
      <color rgb="FF000000"/>
      <name val="Calibri"/>
      <family val="2"/>
    </font>
    <font>
      <b/>
      <sz val="14"/>
      <color theme="1"/>
      <name val="Tahoma"/>
      <family val="2"/>
    </font>
    <font>
      <b/>
      <sz val="9"/>
      <color theme="1"/>
      <name val="Tahoma"/>
      <family val="2"/>
    </font>
    <font>
      <b/>
      <sz val="9"/>
      <name val="Tahoma"/>
      <family val="2"/>
    </font>
  </fonts>
  <fills count="19">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C6EFCE"/>
        <bgColor indexed="64"/>
      </patternFill>
    </fill>
    <fill>
      <patternFill patternType="solid">
        <fgColor rgb="FFFFC7CE"/>
        <bgColor indexed="64"/>
      </patternFill>
    </fill>
    <fill>
      <patternFill patternType="solid">
        <fgColor rgb="FFFFEB9C"/>
      </patternFill>
    </fill>
    <fill>
      <patternFill patternType="solid">
        <fgColor rgb="FFD9D9D9"/>
        <bgColor indexed="64"/>
      </patternFill>
    </fill>
    <fill>
      <patternFill patternType="solid">
        <fgColor rgb="FFFFC7CE"/>
      </patternFill>
    </fill>
    <fill>
      <patternFill patternType="solid">
        <fgColor rgb="FFC6EFCE"/>
      </patternFill>
    </fill>
    <fill>
      <patternFill patternType="solid">
        <fgColor theme="0" tint="-0.499984740745262"/>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39997558519241921"/>
        <bgColor indexed="64"/>
      </patternFill>
    </fill>
    <fill>
      <patternFill patternType="solid">
        <fgColor rgb="FFCCFFFF"/>
        <bgColor indexed="64"/>
      </patternFill>
    </fill>
    <fill>
      <patternFill patternType="solid">
        <fgColor theme="4"/>
      </patternFill>
    </fill>
    <fill>
      <patternFill patternType="solid">
        <fgColor theme="0" tint="-0.34998626667073579"/>
        <bgColor indexed="64"/>
      </patternFill>
    </fill>
    <fill>
      <patternFill patternType="solid">
        <fgColor rgb="FFFFFF00"/>
        <bgColor indexed="64"/>
      </patternFill>
    </fill>
  </fills>
  <borders count="5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indexed="64"/>
      </top>
      <bottom style="hair">
        <color indexed="64"/>
      </bottom>
      <diagonal/>
    </border>
    <border>
      <left style="thin">
        <color indexed="64"/>
      </left>
      <right/>
      <top/>
      <bottom/>
      <diagonal/>
    </border>
    <border>
      <left/>
      <right style="thin">
        <color indexed="64"/>
      </right>
      <top/>
      <bottom/>
      <diagonal/>
    </border>
    <border>
      <left/>
      <right/>
      <top/>
      <bottom style="hair">
        <color indexed="8"/>
      </bottom>
      <diagonal/>
    </border>
    <border>
      <left/>
      <right/>
      <top/>
      <bottom style="hair">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FF0000"/>
      </left>
      <right style="thin">
        <color indexed="64"/>
      </right>
      <top style="thin">
        <color rgb="FFFF0000"/>
      </top>
      <bottom style="thin">
        <color rgb="FFFF0000"/>
      </bottom>
      <diagonal/>
    </border>
    <border>
      <left style="thin">
        <color indexed="64"/>
      </left>
      <right style="thin">
        <color indexed="64"/>
      </right>
      <top style="thin">
        <color rgb="FFFF0000"/>
      </top>
      <bottom style="thin">
        <color rgb="FFFF0000"/>
      </bottom>
      <diagonal/>
    </border>
    <border>
      <left style="thin">
        <color indexed="64"/>
      </left>
      <right style="thin">
        <color rgb="FFFF0000"/>
      </right>
      <top style="thin">
        <color rgb="FFFF0000"/>
      </top>
      <bottom style="thin">
        <color rgb="FFFF0000"/>
      </bottom>
      <diagonal/>
    </border>
    <border>
      <left style="thin">
        <color rgb="FFFF0000"/>
      </left>
      <right style="thin">
        <color rgb="FFFF0000"/>
      </right>
      <top style="thin">
        <color rgb="FFFF0000"/>
      </top>
      <bottom style="thin">
        <color rgb="FFFF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medium">
        <color indexed="64"/>
      </bottom>
      <diagonal/>
    </border>
    <border>
      <left/>
      <right style="medium">
        <color indexed="64"/>
      </right>
      <top/>
      <bottom/>
      <diagonal/>
    </border>
    <border>
      <left style="medium">
        <color indexed="64"/>
      </left>
      <right/>
      <top/>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right style="thin">
        <color rgb="FFFF0000"/>
      </right>
      <top style="thin">
        <color rgb="FFFF0000"/>
      </top>
      <bottom style="thin">
        <color rgb="FFFF0000"/>
      </bottom>
      <diagonal/>
    </border>
    <border>
      <left style="thin">
        <color rgb="FFFF0000"/>
      </left>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auto="1"/>
      </left>
      <right style="thin">
        <color auto="1"/>
      </right>
      <top style="thin">
        <color auto="1"/>
      </top>
      <bottom style="thin">
        <color auto="1"/>
      </bottom>
      <diagonal/>
    </border>
    <border>
      <left style="thin">
        <color auto="1"/>
      </left>
      <right style="thin">
        <color indexed="8"/>
      </right>
      <top style="thin">
        <color auto="1"/>
      </top>
      <bottom style="thin">
        <color auto="1"/>
      </bottom>
      <diagonal/>
    </border>
    <border>
      <left style="thin">
        <color indexed="8"/>
      </left>
      <right style="thin">
        <color indexed="8"/>
      </right>
      <top style="thin">
        <color auto="1"/>
      </top>
      <bottom style="thin">
        <color auto="1"/>
      </bottom>
      <diagonal/>
    </border>
    <border>
      <left style="thin">
        <color auto="1"/>
      </left>
      <right style="thin">
        <color auto="1"/>
      </right>
      <top/>
      <bottom style="thin">
        <color auto="1"/>
      </bottom>
      <diagonal/>
    </border>
  </borders>
  <cellStyleXfs count="18">
    <xf numFmtId="164" fontId="0" fillId="0" borderId="0" applyNumberFormat="0"/>
    <xf numFmtId="164" fontId="4" fillId="0" borderId="0" applyNumberFormat="0"/>
    <xf numFmtId="164" fontId="15" fillId="0" borderId="0" applyNumberFormat="0"/>
    <xf numFmtId="164" fontId="15" fillId="0" borderId="0" applyFont="0" applyFill="0" applyBorder="0" applyAlignment="0" applyProtection="0"/>
    <xf numFmtId="9" fontId="15" fillId="0" borderId="0" applyFont="0" applyFill="0" applyBorder="0" applyAlignment="0" applyProtection="0"/>
    <xf numFmtId="9" fontId="35" fillId="0" borderId="0" applyFont="0" applyFill="0" applyBorder="0" applyAlignment="0" applyProtection="0"/>
    <xf numFmtId="164" fontId="30" fillId="6" borderId="0" applyNumberFormat="0" applyBorder="0" applyAlignment="0" applyProtection="0"/>
    <xf numFmtId="164" fontId="29" fillId="5" borderId="0" applyNumberFormat="0" applyBorder="0" applyAlignment="0" applyProtection="0"/>
    <xf numFmtId="164" fontId="4" fillId="0" borderId="0"/>
    <xf numFmtId="164" fontId="15" fillId="0" borderId="0"/>
    <xf numFmtId="164" fontId="35" fillId="0" borderId="0"/>
    <xf numFmtId="164" fontId="30" fillId="9" borderId="0" applyNumberFormat="0" applyBorder="0" applyAlignment="0" applyProtection="0"/>
    <xf numFmtId="164" fontId="29" fillId="10" borderId="0" applyNumberFormat="0" applyBorder="0" applyAlignment="0" applyProtection="0"/>
    <xf numFmtId="164" fontId="36" fillId="7" borderId="0" applyNumberFormat="0" applyBorder="0" applyAlignment="0" applyProtection="0"/>
    <xf numFmtId="164" fontId="35" fillId="0" borderId="0"/>
    <xf numFmtId="164" fontId="30" fillId="6" borderId="0" applyNumberFormat="0" applyBorder="0" applyAlignment="0" applyProtection="0"/>
    <xf numFmtId="164" fontId="3" fillId="16" borderId="0" applyNumberFormat="0" applyBorder="0" applyAlignment="0" applyProtection="0"/>
    <xf numFmtId="0" fontId="35" fillId="0" borderId="0"/>
  </cellStyleXfs>
  <cellXfs count="782">
    <xf numFmtId="164" fontId="0" fillId="0" borderId="0" xfId="0" applyNumberFormat="1"/>
    <xf numFmtId="164" fontId="29" fillId="3" borderId="0" xfId="5" applyNumberFormat="1" applyFont="1" applyFill="1" applyBorder="1" applyAlignment="1" applyProtection="1">
      <alignment vertical="center"/>
    </xf>
    <xf numFmtId="164" fontId="30" fillId="3" borderId="0" xfId="5" applyNumberFormat="1" applyFont="1" applyFill="1" applyBorder="1" applyAlignment="1" applyProtection="1">
      <alignment vertical="center"/>
    </xf>
    <xf numFmtId="164" fontId="21" fillId="3" borderId="0" xfId="5" applyNumberFormat="1" applyFont="1" applyFill="1" applyBorder="1" applyAlignment="1" applyProtection="1">
      <alignment vertical="center"/>
    </xf>
    <xf numFmtId="164" fontId="27" fillId="3" borderId="0" xfId="5" applyNumberFormat="1" applyFont="1" applyFill="1" applyBorder="1" applyAlignment="1" applyProtection="1">
      <alignment vertical="center"/>
    </xf>
    <xf numFmtId="164" fontId="5" fillId="2" borderId="1" xfId="8" applyNumberFormat="1" applyFont="1" applyFill="1" applyBorder="1" applyAlignment="1" applyProtection="1">
      <alignment horizontal="left"/>
    </xf>
    <xf numFmtId="164" fontId="6" fillId="2" borderId="2" xfId="8" applyNumberFormat="1" applyFont="1" applyFill="1" applyBorder="1" applyProtection="1"/>
    <xf numFmtId="164" fontId="6" fillId="2" borderId="3" xfId="8" applyNumberFormat="1" applyFont="1" applyFill="1" applyBorder="1" applyProtection="1"/>
    <xf numFmtId="164" fontId="5" fillId="2" borderId="1" xfId="8" applyNumberFormat="1" applyFont="1" applyFill="1" applyBorder="1" applyProtection="1"/>
    <xf numFmtId="164" fontId="5" fillId="2" borderId="2" xfId="8" applyNumberFormat="1" applyFont="1" applyFill="1" applyBorder="1" applyProtection="1"/>
    <xf numFmtId="164" fontId="5" fillId="2" borderId="2" xfId="8" applyNumberFormat="1" applyFont="1" applyFill="1" applyBorder="1" applyAlignment="1" applyProtection="1">
      <alignment horizontal="left"/>
    </xf>
    <xf numFmtId="164" fontId="5" fillId="2" borderId="4" xfId="8" applyNumberFormat="1" applyFont="1" applyFill="1" applyBorder="1" applyAlignment="1" applyProtection="1">
      <alignment horizontal="center"/>
    </xf>
    <xf numFmtId="164" fontId="5" fillId="2" borderId="2" xfId="8" applyNumberFormat="1" applyFont="1" applyFill="1" applyBorder="1" applyAlignment="1" applyProtection="1"/>
    <xf numFmtId="164" fontId="6" fillId="2" borderId="0" xfId="8" applyNumberFormat="1" applyFont="1" applyFill="1" applyBorder="1" applyProtection="1"/>
    <xf numFmtId="164" fontId="6" fillId="2" borderId="0" xfId="9" applyNumberFormat="1" applyFont="1" applyFill="1" applyProtection="1"/>
    <xf numFmtId="164" fontId="6" fillId="2" borderId="0" xfId="8" applyNumberFormat="1" applyFont="1" applyFill="1" applyProtection="1"/>
    <xf numFmtId="164" fontId="6" fillId="0" borderId="0" xfId="8" applyNumberFormat="1" applyFont="1" applyProtection="1"/>
    <xf numFmtId="164" fontId="6" fillId="0" borderId="0" xfId="8" applyNumberFormat="1" applyFont="1" applyFill="1" applyProtection="1"/>
    <xf numFmtId="164" fontId="7" fillId="2" borderId="5" xfId="8" applyNumberFormat="1" applyFont="1" applyFill="1" applyBorder="1" applyAlignment="1" applyProtection="1">
      <alignment horizontal="centerContinuous"/>
    </xf>
    <xf numFmtId="164" fontId="6" fillId="2" borderId="0" xfId="8" applyNumberFormat="1" applyFont="1" applyFill="1" applyAlignment="1" applyProtection="1">
      <alignment horizontal="centerContinuous"/>
    </xf>
    <xf numFmtId="164" fontId="7" fillId="2" borderId="0" xfId="8" applyNumberFormat="1" applyFont="1" applyFill="1" applyBorder="1" applyAlignment="1" applyProtection="1">
      <alignment horizontal="left" vertical="top"/>
    </xf>
    <xf numFmtId="164" fontId="5" fillId="2" borderId="0" xfId="8" applyNumberFormat="1" applyFont="1" applyFill="1" applyBorder="1" applyAlignment="1" applyProtection="1">
      <alignment horizontal="left"/>
    </xf>
    <xf numFmtId="164" fontId="6" fillId="2" borderId="6" xfId="8" applyNumberFormat="1" applyFont="1" applyFill="1" applyBorder="1" applyAlignment="1" applyProtection="1">
      <alignment horizontal="centerContinuous"/>
    </xf>
    <xf numFmtId="164" fontId="5" fillId="2" borderId="0" xfId="8" applyNumberFormat="1" applyFont="1" applyFill="1" applyBorder="1" applyProtection="1"/>
    <xf numFmtId="164" fontId="5" fillId="2" borderId="0" xfId="8" applyNumberFormat="1" applyFont="1" applyFill="1" applyProtection="1"/>
    <xf numFmtId="164" fontId="5" fillId="2" borderId="0" xfId="8" applyNumberFormat="1" applyFont="1" applyFill="1" applyAlignment="1" applyProtection="1">
      <alignment horizontal="left"/>
    </xf>
    <xf numFmtId="164" fontId="5" fillId="2" borderId="7" xfId="8" applyNumberFormat="1" applyFont="1" applyFill="1" applyBorder="1" applyAlignment="1" applyProtection="1">
      <alignment horizontal="left"/>
    </xf>
    <xf numFmtId="164" fontId="5" fillId="2" borderId="8" xfId="8" applyNumberFormat="1" applyFont="1" applyFill="1" applyBorder="1" applyAlignment="1" applyProtection="1">
      <alignment horizontal="left"/>
    </xf>
    <xf numFmtId="164" fontId="7" fillId="2" borderId="6" xfId="8" applyNumberFormat="1" applyFont="1" applyFill="1" applyBorder="1" applyAlignment="1" applyProtection="1">
      <alignment horizontal="left"/>
    </xf>
    <xf numFmtId="164" fontId="6" fillId="2" borderId="9" xfId="8" applyNumberFormat="1" applyFont="1" applyFill="1" applyBorder="1" applyProtection="1"/>
    <xf numFmtId="164" fontId="6" fillId="2" borderId="10" xfId="8" applyNumberFormat="1" applyFont="1" applyFill="1" applyBorder="1" applyProtection="1"/>
    <xf numFmtId="164" fontId="6" fillId="2" borderId="11" xfId="8" applyNumberFormat="1" applyFont="1" applyFill="1" applyBorder="1" applyProtection="1"/>
    <xf numFmtId="164" fontId="6" fillId="2" borderId="6" xfId="8" applyNumberFormat="1" applyFont="1" applyFill="1" applyBorder="1" applyProtection="1"/>
    <xf numFmtId="164" fontId="8" fillId="2" borderId="1" xfId="8" applyNumberFormat="1" applyFont="1" applyFill="1" applyBorder="1" applyAlignment="1" applyProtection="1">
      <alignment horizontal="centerContinuous"/>
    </xf>
    <xf numFmtId="164" fontId="6" fillId="2" borderId="2" xfId="8" applyNumberFormat="1" applyFont="1" applyFill="1" applyBorder="1" applyAlignment="1" applyProtection="1">
      <alignment horizontal="centerContinuous"/>
    </xf>
    <xf numFmtId="164" fontId="6" fillId="2" borderId="0" xfId="8" applyNumberFormat="1" applyFont="1" applyFill="1" applyBorder="1" applyAlignment="1" applyProtection="1">
      <alignment horizontal="centerContinuous"/>
    </xf>
    <xf numFmtId="164" fontId="5" fillId="2" borderId="8" xfId="8" applyNumberFormat="1" applyFont="1" applyFill="1" applyBorder="1" applyAlignment="1" applyProtection="1">
      <alignment horizontal="center"/>
    </xf>
    <xf numFmtId="164" fontId="5" fillId="2" borderId="0" xfId="8" applyNumberFormat="1" applyFont="1" applyFill="1" applyAlignment="1" applyProtection="1"/>
    <xf numFmtId="164" fontId="8" fillId="2" borderId="5" xfId="8" applyNumberFormat="1" applyFont="1" applyFill="1" applyBorder="1" applyAlignment="1" applyProtection="1">
      <alignment horizontal="centerContinuous"/>
    </xf>
    <xf numFmtId="164" fontId="5" fillId="2" borderId="7" xfId="8" applyNumberFormat="1" applyFont="1" applyFill="1" applyBorder="1" applyAlignment="1" applyProtection="1">
      <alignment horizontal="centerContinuous"/>
    </xf>
    <xf numFmtId="164" fontId="5" fillId="2" borderId="8" xfId="8" applyNumberFormat="1" applyFont="1" applyFill="1" applyBorder="1" applyAlignment="1" applyProtection="1">
      <alignment horizontal="centerContinuous"/>
    </xf>
    <xf numFmtId="164" fontId="5" fillId="2" borderId="0" xfId="8" applyNumberFormat="1" applyFont="1" applyFill="1" applyBorder="1" applyAlignment="1" applyProtection="1">
      <alignment horizontal="centerContinuous"/>
    </xf>
    <xf numFmtId="164" fontId="5" fillId="2" borderId="7" xfId="8" applyNumberFormat="1" applyFont="1" applyFill="1" applyBorder="1" applyAlignment="1" applyProtection="1"/>
    <xf numFmtId="164" fontId="6" fillId="2" borderId="10" xfId="8" applyNumberFormat="1" applyFont="1" applyFill="1" applyBorder="1" applyAlignment="1" applyProtection="1">
      <alignment horizontal="centerContinuous"/>
    </xf>
    <xf numFmtId="164" fontId="6" fillId="2" borderId="11" xfId="8" applyNumberFormat="1" applyFont="1" applyFill="1" applyBorder="1" applyAlignment="1" applyProtection="1">
      <alignment horizontal="centerContinuous"/>
    </xf>
    <xf numFmtId="164" fontId="9" fillId="2" borderId="10" xfId="8" applyNumberFormat="1" applyFont="1" applyFill="1" applyBorder="1" applyAlignment="1" applyProtection="1">
      <alignment horizontal="center" vertical="center"/>
    </xf>
    <xf numFmtId="164" fontId="5" fillId="2" borderId="10" xfId="8" applyNumberFormat="1" applyFont="1" applyFill="1" applyBorder="1" applyProtection="1"/>
    <xf numFmtId="164" fontId="5" fillId="2" borderId="13" xfId="8" applyNumberFormat="1" applyFont="1" applyFill="1" applyBorder="1" applyProtection="1"/>
    <xf numFmtId="164" fontId="9" fillId="2" borderId="2" xfId="8" applyNumberFormat="1" applyFont="1" applyFill="1" applyBorder="1" applyAlignment="1" applyProtection="1">
      <alignment horizontal="center" vertical="center"/>
    </xf>
    <xf numFmtId="164" fontId="5" fillId="2" borderId="2" xfId="8" applyNumberFormat="1" applyFont="1" applyFill="1" applyBorder="1" applyAlignment="1" applyProtection="1">
      <alignment horizontal="center" vertical="center"/>
    </xf>
    <xf numFmtId="164" fontId="5" fillId="2" borderId="3" xfId="8" applyNumberFormat="1" applyFont="1" applyFill="1" applyBorder="1" applyProtection="1"/>
    <xf numFmtId="164" fontId="5" fillId="2" borderId="14" xfId="8" applyNumberFormat="1" applyFont="1" applyFill="1" applyBorder="1" applyProtection="1"/>
    <xf numFmtId="164" fontId="5" fillId="2" borderId="5" xfId="8" applyNumberFormat="1" applyFont="1" applyFill="1" applyBorder="1" applyProtection="1"/>
    <xf numFmtId="164" fontId="5" fillId="2" borderId="0" xfId="8" applyNumberFormat="1" applyFont="1" applyFill="1" applyBorder="1" applyAlignment="1" applyProtection="1">
      <alignment horizontal="center"/>
    </xf>
    <xf numFmtId="164" fontId="5" fillId="2" borderId="6" xfId="8" applyNumberFormat="1" applyFont="1" applyFill="1" applyBorder="1" applyProtection="1"/>
    <xf numFmtId="164" fontId="9" fillId="2" borderId="0" xfId="8" applyNumberFormat="1" applyFont="1" applyFill="1" applyBorder="1" applyAlignment="1" applyProtection="1">
      <alignment horizontal="center" vertical="center"/>
    </xf>
    <xf numFmtId="164" fontId="10" fillId="2" borderId="0" xfId="8" applyNumberFormat="1" applyFont="1" applyFill="1" applyBorder="1" applyProtection="1"/>
    <xf numFmtId="164" fontId="5" fillId="2" borderId="5" xfId="8" applyNumberFormat="1" applyFont="1" applyFill="1" applyBorder="1" applyAlignment="1" applyProtection="1">
      <alignment horizontal="centerContinuous" vertical="top"/>
    </xf>
    <xf numFmtId="164" fontId="5" fillId="2" borderId="0" xfId="8" applyNumberFormat="1" applyFont="1" applyFill="1" applyBorder="1" applyAlignment="1" applyProtection="1">
      <alignment horizontal="centerContinuous" vertical="top"/>
    </xf>
    <xf numFmtId="164" fontId="9" fillId="2" borderId="5" xfId="8" applyNumberFormat="1" applyFont="1" applyFill="1" applyBorder="1" applyAlignment="1" applyProtection="1">
      <alignment horizontal="center" vertical="center"/>
    </xf>
    <xf numFmtId="164" fontId="5" fillId="2" borderId="9" xfId="8" applyNumberFormat="1" applyFont="1" applyFill="1" applyBorder="1" applyAlignment="1" applyProtection="1">
      <alignment horizontal="left"/>
    </xf>
    <xf numFmtId="164" fontId="5" fillId="2" borderId="10" xfId="8" applyNumberFormat="1" applyFont="1" applyFill="1" applyBorder="1" applyAlignment="1" applyProtection="1">
      <alignment horizontal="left"/>
    </xf>
    <xf numFmtId="164" fontId="5" fillId="2" borderId="11" xfId="8" applyNumberFormat="1" applyFont="1" applyFill="1" applyBorder="1" applyAlignment="1" applyProtection="1">
      <alignment horizontal="left"/>
    </xf>
    <xf numFmtId="164" fontId="5" fillId="2" borderId="5" xfId="8" applyNumberFormat="1" applyFont="1" applyFill="1" applyBorder="1" applyAlignment="1" applyProtection="1">
      <alignment horizontal="left"/>
    </xf>
    <xf numFmtId="164" fontId="5" fillId="2" borderId="6" xfId="8" applyNumberFormat="1" applyFont="1" applyFill="1" applyBorder="1" applyAlignment="1" applyProtection="1">
      <alignment horizontal="left"/>
    </xf>
    <xf numFmtId="164" fontId="9" fillId="2" borderId="0" xfId="8" applyNumberFormat="1" applyFont="1" applyFill="1" applyBorder="1" applyProtection="1"/>
    <xf numFmtId="164" fontId="5" fillId="2" borderId="16" xfId="8" applyNumberFormat="1" applyFont="1" applyFill="1" applyBorder="1" applyAlignment="1" applyProtection="1">
      <alignment horizontal="left"/>
    </xf>
    <xf numFmtId="164" fontId="5" fillId="2" borderId="15" xfId="8" applyNumberFormat="1" applyFont="1" applyFill="1" applyBorder="1" applyAlignment="1" applyProtection="1">
      <alignment horizontal="left"/>
    </xf>
    <xf numFmtId="164" fontId="5" fillId="2" borderId="17" xfId="8" applyNumberFormat="1" applyFont="1" applyFill="1" applyBorder="1" applyAlignment="1" applyProtection="1">
      <alignment horizontal="left"/>
    </xf>
    <xf numFmtId="164" fontId="39" fillId="8" borderId="0" xfId="8" applyNumberFormat="1" applyFont="1" applyFill="1" applyProtection="1"/>
    <xf numFmtId="164" fontId="6" fillId="2" borderId="0" xfId="8" applyNumberFormat="1" applyFont="1" applyFill="1" applyProtection="1"/>
    <xf numFmtId="164" fontId="9" fillId="2" borderId="0" xfId="8" applyNumberFormat="1" applyFont="1" applyFill="1" applyAlignment="1" applyProtection="1">
      <alignment horizontal="center" vertical="center"/>
    </xf>
    <xf numFmtId="164" fontId="5" fillId="2" borderId="0" xfId="8" quotePrefix="1" applyNumberFormat="1" applyFont="1" applyFill="1" applyBorder="1" applyAlignment="1" applyProtection="1">
      <alignment horizontal="left"/>
    </xf>
    <xf numFmtId="164" fontId="39" fillId="2" borderId="0" xfId="8" applyNumberFormat="1" applyFont="1" applyFill="1" applyProtection="1"/>
    <xf numFmtId="164" fontId="5" fillId="2" borderId="0" xfId="8" quotePrefix="1" applyNumberFormat="1" applyFont="1" applyFill="1" applyAlignment="1" applyProtection="1">
      <alignment horizontal="left"/>
    </xf>
    <xf numFmtId="164" fontId="6" fillId="2" borderId="16" xfId="8" applyNumberFormat="1" applyFont="1" applyFill="1" applyBorder="1" applyProtection="1"/>
    <xf numFmtId="164" fontId="5" fillId="2" borderId="37" xfId="8" applyNumberFormat="1" applyFont="1" applyFill="1" applyBorder="1" applyProtection="1"/>
    <xf numFmtId="164" fontId="5" fillId="2" borderId="3" xfId="8" applyNumberFormat="1" applyFont="1" applyFill="1" applyBorder="1" applyAlignment="1" applyProtection="1">
      <alignment horizontal="left"/>
    </xf>
    <xf numFmtId="164" fontId="10" fillId="2" borderId="10" xfId="8" applyNumberFormat="1" applyFont="1" applyFill="1" applyBorder="1" applyProtection="1"/>
    <xf numFmtId="164" fontId="5" fillId="2" borderId="11" xfId="8" applyNumberFormat="1" applyFont="1" applyFill="1" applyBorder="1" applyProtection="1"/>
    <xf numFmtId="164" fontId="9" fillId="2" borderId="5" xfId="8" applyNumberFormat="1" applyFont="1" applyFill="1" applyBorder="1" applyProtection="1"/>
    <xf numFmtId="164" fontId="13" fillId="2" borderId="8" xfId="8" applyNumberFormat="1" applyFont="1" applyFill="1" applyBorder="1" applyAlignment="1" applyProtection="1">
      <alignment horizontal="left"/>
    </xf>
    <xf numFmtId="164" fontId="14" fillId="2" borderId="8" xfId="8" applyNumberFormat="1" applyFont="1" applyFill="1" applyBorder="1" applyAlignment="1" applyProtection="1">
      <alignment horizontal="left"/>
    </xf>
    <xf numFmtId="164" fontId="5" fillId="2" borderId="2" xfId="9" applyNumberFormat="1" applyFont="1" applyFill="1" applyBorder="1" applyProtection="1"/>
    <xf numFmtId="164" fontId="5" fillId="2" borderId="2" xfId="9" quotePrefix="1" applyNumberFormat="1" applyFont="1" applyFill="1" applyBorder="1" applyAlignment="1" applyProtection="1">
      <alignment horizontal="left"/>
    </xf>
    <xf numFmtId="164" fontId="5" fillId="2" borderId="2" xfId="9" applyNumberFormat="1" applyFont="1" applyFill="1" applyBorder="1" applyProtection="1"/>
    <xf numFmtId="164" fontId="5" fillId="2" borderId="0" xfId="8" applyNumberFormat="1" applyFont="1" applyFill="1" applyBorder="1" applyProtection="1"/>
    <xf numFmtId="164" fontId="6" fillId="2" borderId="1" xfId="9" applyNumberFormat="1" applyFont="1" applyFill="1" applyBorder="1" applyProtection="1"/>
    <xf numFmtId="164" fontId="6" fillId="2" borderId="2" xfId="9" applyNumberFormat="1" applyFont="1" applyFill="1" applyBorder="1" applyProtection="1"/>
    <xf numFmtId="164" fontId="6" fillId="2" borderId="3" xfId="9" applyNumberFormat="1" applyFont="1" applyFill="1" applyBorder="1" applyProtection="1"/>
    <xf numFmtId="164" fontId="5" fillId="2" borderId="1" xfId="9" applyNumberFormat="1" applyFont="1" applyFill="1" applyBorder="1" applyProtection="1"/>
    <xf numFmtId="164" fontId="5" fillId="2" borderId="2" xfId="9" applyNumberFormat="1" applyFont="1" applyFill="1" applyBorder="1" applyAlignment="1" applyProtection="1">
      <alignment horizontal="left"/>
    </xf>
    <xf numFmtId="164" fontId="7" fillId="2" borderId="5" xfId="9" applyNumberFormat="1" applyFont="1" applyFill="1" applyBorder="1" applyAlignment="1" applyProtection="1">
      <alignment horizontal="left" vertical="top"/>
    </xf>
    <xf numFmtId="164" fontId="6" fillId="2" borderId="0" xfId="9" applyNumberFormat="1" applyFont="1" applyFill="1" applyAlignment="1" applyProtection="1">
      <alignment horizontal="centerContinuous"/>
    </xf>
    <xf numFmtId="164" fontId="7" fillId="2" borderId="0" xfId="9" applyNumberFormat="1" applyFont="1" applyFill="1" applyBorder="1" applyAlignment="1" applyProtection="1">
      <alignment horizontal="left" vertical="top"/>
    </xf>
    <xf numFmtId="164" fontId="6" fillId="2" borderId="0" xfId="9" applyNumberFormat="1" applyFont="1" applyFill="1" applyBorder="1" applyAlignment="1" applyProtection="1">
      <alignment horizontal="centerContinuous"/>
    </xf>
    <xf numFmtId="164" fontId="6" fillId="2" borderId="6" xfId="9" applyNumberFormat="1" applyFont="1" applyFill="1" applyBorder="1" applyProtection="1"/>
    <xf numFmtId="164" fontId="5" fillId="2" borderId="0" xfId="9" applyNumberFormat="1" applyFont="1" applyFill="1" applyBorder="1" applyProtection="1"/>
    <xf numFmtId="164" fontId="5" fillId="2" borderId="0" xfId="9" applyNumberFormat="1" applyFont="1" applyFill="1" applyProtection="1"/>
    <xf numFmtId="164" fontId="5" fillId="2" borderId="0" xfId="9" applyNumberFormat="1" applyFont="1" applyFill="1" applyAlignment="1" applyProtection="1">
      <alignment horizontal="left"/>
    </xf>
    <xf numFmtId="164" fontId="5" fillId="2" borderId="0" xfId="9" applyNumberFormat="1" applyFont="1" applyFill="1" applyBorder="1" applyAlignment="1" applyProtection="1">
      <alignment horizontal="left"/>
    </xf>
    <xf numFmtId="164" fontId="6" fillId="2" borderId="0" xfId="9" applyNumberFormat="1" applyFont="1" applyFill="1" applyBorder="1" applyProtection="1"/>
    <xf numFmtId="164" fontId="7" fillId="2" borderId="6" xfId="9" applyNumberFormat="1" applyFont="1" applyFill="1" applyBorder="1" applyAlignment="1" applyProtection="1">
      <alignment horizontal="left"/>
    </xf>
    <xf numFmtId="164" fontId="6" fillId="2" borderId="9" xfId="9" applyNumberFormat="1" applyFont="1" applyFill="1" applyBorder="1" applyProtection="1"/>
    <xf numFmtId="164" fontId="6" fillId="2" borderId="10" xfId="9" applyNumberFormat="1" applyFont="1" applyFill="1" applyBorder="1" applyProtection="1"/>
    <xf numFmtId="164" fontId="6" fillId="2" borderId="11" xfId="9" applyNumberFormat="1" applyFont="1" applyFill="1" applyBorder="1" applyProtection="1"/>
    <xf numFmtId="164" fontId="8" fillId="2" borderId="1" xfId="9" applyNumberFormat="1" applyFont="1" applyFill="1" applyBorder="1" applyAlignment="1" applyProtection="1">
      <alignment horizontal="centerContinuous"/>
    </xf>
    <xf numFmtId="164" fontId="5" fillId="2" borderId="0" xfId="9" applyNumberFormat="1" applyFont="1" applyFill="1" applyAlignment="1" applyProtection="1"/>
    <xf numFmtId="164" fontId="8" fillId="2" borderId="5" xfId="9" applyNumberFormat="1" applyFont="1" applyFill="1" applyBorder="1" applyAlignment="1" applyProtection="1">
      <alignment horizontal="centerContinuous"/>
    </xf>
    <xf numFmtId="164" fontId="5" fillId="2" borderId="7" xfId="9" applyNumberFormat="1" applyFont="1" applyFill="1" applyBorder="1" applyAlignment="1" applyProtection="1">
      <alignment horizontal="centerContinuous"/>
    </xf>
    <xf numFmtId="164" fontId="5" fillId="2" borderId="8" xfId="9" applyNumberFormat="1" applyFont="1" applyFill="1" applyBorder="1" applyAlignment="1" applyProtection="1">
      <alignment horizontal="centerContinuous"/>
    </xf>
    <xf numFmtId="164" fontId="5" fillId="2" borderId="0" xfId="9" applyNumberFormat="1" applyFont="1" applyFill="1" applyBorder="1" applyAlignment="1" applyProtection="1">
      <alignment horizontal="centerContinuous"/>
    </xf>
    <xf numFmtId="164" fontId="5" fillId="2" borderId="7" xfId="9" applyNumberFormat="1" applyFont="1" applyFill="1" applyBorder="1" applyAlignment="1" applyProtection="1"/>
    <xf numFmtId="164" fontId="6" fillId="2" borderId="8" xfId="9" applyNumberFormat="1" applyFont="1" applyFill="1" applyBorder="1" applyAlignment="1" applyProtection="1">
      <alignment horizontal="left"/>
    </xf>
    <xf numFmtId="164" fontId="5" fillId="2" borderId="8" xfId="9" applyNumberFormat="1" applyFont="1" applyFill="1" applyBorder="1" applyAlignment="1" applyProtection="1">
      <alignment horizontal="left"/>
    </xf>
    <xf numFmtId="164" fontId="5" fillId="2" borderId="8" xfId="9" applyNumberFormat="1" applyFont="1" applyFill="1" applyBorder="1" applyProtection="1"/>
    <xf numFmtId="164" fontId="6" fillId="2" borderId="10" xfId="9" applyNumberFormat="1" applyFont="1" applyFill="1" applyBorder="1" applyAlignment="1" applyProtection="1">
      <alignment horizontal="centerContinuous"/>
    </xf>
    <xf numFmtId="164" fontId="5" fillId="2" borderId="11" xfId="9" applyNumberFormat="1" applyFont="1" applyFill="1" applyBorder="1" applyProtection="1"/>
    <xf numFmtId="164" fontId="9" fillId="2" borderId="10" xfId="9" applyNumberFormat="1" applyFont="1" applyFill="1" applyBorder="1" applyAlignment="1" applyProtection="1">
      <alignment horizontal="center" vertical="center"/>
    </xf>
    <xf numFmtId="164" fontId="5" fillId="2" borderId="10" xfId="9" applyNumberFormat="1" applyFont="1" applyFill="1" applyBorder="1" applyProtection="1"/>
    <xf numFmtId="164" fontId="5" fillId="2" borderId="13" xfId="9" applyNumberFormat="1" applyFont="1" applyFill="1" applyBorder="1" applyProtection="1"/>
    <xf numFmtId="164" fontId="9" fillId="2" borderId="10" xfId="9" applyNumberFormat="1" applyFont="1" applyFill="1" applyBorder="1" applyAlignment="1" applyProtection="1">
      <alignment horizontal="centerContinuous" vertical="center"/>
    </xf>
    <xf numFmtId="164" fontId="5" fillId="2" borderId="10" xfId="9" applyNumberFormat="1" applyFont="1" applyFill="1" applyBorder="1" applyAlignment="1" applyProtection="1">
      <alignment horizontal="centerContinuous" vertical="center"/>
    </xf>
    <xf numFmtId="164" fontId="5" fillId="2" borderId="11" xfId="9" applyNumberFormat="1" applyFont="1" applyFill="1" applyBorder="1" applyAlignment="1" applyProtection="1">
      <alignment horizontal="centerContinuous" vertical="center"/>
    </xf>
    <xf numFmtId="164" fontId="5" fillId="2" borderId="14" xfId="9" applyNumberFormat="1" applyFont="1" applyFill="1" applyBorder="1" applyProtection="1"/>
    <xf numFmtId="164" fontId="5" fillId="2" borderId="1" xfId="9" applyNumberFormat="1" applyFont="1" applyFill="1" applyBorder="1" applyAlignment="1" applyProtection="1">
      <alignment horizontal="left"/>
    </xf>
    <xf numFmtId="164" fontId="9" fillId="2" borderId="2" xfId="9" applyNumberFormat="1" applyFont="1" applyFill="1" applyBorder="1" applyAlignment="1" applyProtection="1">
      <alignment horizontal="left"/>
    </xf>
    <xf numFmtId="164" fontId="9" fillId="2" borderId="2" xfId="9" applyNumberFormat="1" applyFont="1" applyFill="1" applyBorder="1" applyAlignment="1" applyProtection="1">
      <alignment horizontal="centerContinuous" vertical="center"/>
    </xf>
    <xf numFmtId="164" fontId="5" fillId="2" borderId="2" xfId="9" applyNumberFormat="1" applyFont="1" applyFill="1" applyBorder="1" applyAlignment="1" applyProtection="1">
      <alignment horizontal="centerContinuous" vertical="center"/>
    </xf>
    <xf numFmtId="164" fontId="5" fillId="2" borderId="16" xfId="9" applyNumberFormat="1" applyFont="1" applyFill="1" applyBorder="1" applyAlignment="1" applyProtection="1">
      <alignment horizontal="centerContinuous" vertical="center"/>
    </xf>
    <xf numFmtId="164" fontId="5" fillId="2" borderId="3" xfId="9" applyNumberFormat="1" applyFont="1" applyFill="1" applyBorder="1" applyAlignment="1" applyProtection="1">
      <alignment horizontal="left"/>
    </xf>
    <xf numFmtId="164" fontId="16" fillId="2" borderId="2" xfId="9" applyNumberFormat="1" applyFont="1" applyFill="1" applyBorder="1" applyAlignment="1" applyProtection="1">
      <alignment horizontal="left"/>
    </xf>
    <xf numFmtId="164" fontId="5" fillId="2" borderId="0" xfId="9" applyNumberFormat="1" applyFont="1" applyFill="1" applyBorder="1" applyAlignment="1" applyProtection="1">
      <alignment horizontal="centerContinuous" vertical="center"/>
    </xf>
    <xf numFmtId="164" fontId="9" fillId="2" borderId="9" xfId="9" applyNumberFormat="1" applyFont="1" applyFill="1" applyBorder="1" applyAlignment="1" applyProtection="1">
      <alignment horizontal="center" vertical="center"/>
    </xf>
    <xf numFmtId="164" fontId="5" fillId="2" borderId="10" xfId="9" applyNumberFormat="1" applyFont="1" applyFill="1" applyBorder="1" applyAlignment="1" applyProtection="1">
      <alignment horizontal="left"/>
    </xf>
    <xf numFmtId="164" fontId="9" fillId="2" borderId="15" xfId="9" applyNumberFormat="1" applyFont="1" applyFill="1" applyBorder="1" applyAlignment="1" applyProtection="1">
      <alignment horizontal="center" vertical="center"/>
    </xf>
    <xf numFmtId="164" fontId="9" fillId="2" borderId="16" xfId="9" applyNumberFormat="1" applyFont="1" applyFill="1" applyBorder="1" applyAlignment="1" applyProtection="1">
      <alignment horizontal="center" vertical="center"/>
    </xf>
    <xf numFmtId="164" fontId="9" fillId="2" borderId="17" xfId="9" applyNumberFormat="1" applyFont="1" applyFill="1" applyBorder="1" applyAlignment="1" applyProtection="1">
      <alignment horizontal="center" vertical="center"/>
    </xf>
    <xf numFmtId="164" fontId="5" fillId="2" borderId="11" xfId="9" applyNumberFormat="1" applyFont="1" applyFill="1" applyBorder="1" applyAlignment="1" applyProtection="1">
      <alignment horizontal="left"/>
    </xf>
    <xf numFmtId="164" fontId="9" fillId="2" borderId="9" xfId="9" applyNumberFormat="1" applyFont="1" applyFill="1" applyBorder="1" applyAlignment="1" applyProtection="1">
      <alignment horizontal="centerContinuous"/>
    </xf>
    <xf numFmtId="164" fontId="5" fillId="2" borderId="10" xfId="9" applyNumberFormat="1" applyFont="1" applyFill="1" applyBorder="1" applyAlignment="1" applyProtection="1">
      <alignment horizontal="centerContinuous"/>
    </xf>
    <xf numFmtId="164" fontId="5" fillId="2" borderId="11" xfId="9" applyNumberFormat="1" applyFont="1" applyFill="1" applyBorder="1" applyAlignment="1" applyProtection="1">
      <alignment horizontal="centerContinuous"/>
    </xf>
    <xf numFmtId="164" fontId="5" fillId="2" borderId="9" xfId="9" applyNumberFormat="1" applyFont="1" applyFill="1" applyBorder="1" applyAlignment="1" applyProtection="1">
      <alignment horizontal="left"/>
    </xf>
    <xf numFmtId="164" fontId="5" fillId="2" borderId="10" xfId="9" applyNumberFormat="1" applyFont="1" applyFill="1" applyBorder="1" applyAlignment="1" applyProtection="1">
      <alignment horizontal="center" vertical="center"/>
    </xf>
    <xf numFmtId="164" fontId="5" fillId="2" borderId="9" xfId="9" applyNumberFormat="1" applyFont="1" applyFill="1" applyBorder="1" applyAlignment="1" applyProtection="1">
      <alignment horizontal="center" vertical="center"/>
    </xf>
    <xf numFmtId="164" fontId="5" fillId="2" borderId="11" xfId="9" applyNumberFormat="1" applyFont="1" applyFill="1" applyBorder="1" applyAlignment="1" applyProtection="1">
      <alignment horizontal="center" vertical="center"/>
    </xf>
    <xf numFmtId="164" fontId="5" fillId="2" borderId="16" xfId="9" applyNumberFormat="1" applyFont="1" applyFill="1" applyBorder="1" applyAlignment="1" applyProtection="1">
      <alignment horizontal="center" vertical="center"/>
    </xf>
    <xf numFmtId="164" fontId="5" fillId="2" borderId="17" xfId="9" applyNumberFormat="1" applyFont="1" applyFill="1" applyBorder="1" applyAlignment="1" applyProtection="1">
      <alignment horizontal="center" vertical="center"/>
    </xf>
    <xf numFmtId="164" fontId="5" fillId="2" borderId="15" xfId="9" applyNumberFormat="1" applyFont="1" applyFill="1" applyBorder="1" applyAlignment="1" applyProtection="1">
      <alignment horizontal="center" vertical="center"/>
    </xf>
    <xf numFmtId="1" fontId="5" fillId="2" borderId="9" xfId="9" applyNumberFormat="1" applyFont="1" applyFill="1" applyBorder="1" applyAlignment="1" applyProtection="1">
      <alignment horizontal="centerContinuous"/>
    </xf>
    <xf numFmtId="1" fontId="5" fillId="2" borderId="10" xfId="9" applyNumberFormat="1" applyFont="1" applyFill="1" applyBorder="1" applyAlignment="1" applyProtection="1">
      <alignment horizontal="centerContinuous"/>
    </xf>
    <xf numFmtId="164" fontId="6" fillId="2" borderId="5" xfId="9" applyNumberFormat="1" applyFont="1" applyFill="1" applyBorder="1" applyAlignment="1" applyProtection="1">
      <alignment vertical="center" textRotation="255" wrapText="1"/>
    </xf>
    <xf numFmtId="164" fontId="41" fillId="2" borderId="0" xfId="9" applyNumberFormat="1" applyFont="1" applyFill="1" applyBorder="1" applyProtection="1"/>
    <xf numFmtId="164" fontId="41" fillId="2" borderId="0" xfId="8" applyNumberFormat="1" applyFont="1" applyFill="1" applyBorder="1" applyProtection="1"/>
    <xf numFmtId="164" fontId="5" fillId="2" borderId="9" xfId="9" quotePrefix="1" applyNumberFormat="1" applyFont="1" applyFill="1" applyBorder="1" applyAlignment="1" applyProtection="1">
      <alignment horizontal="left"/>
    </xf>
    <xf numFmtId="1" fontId="5" fillId="2" borderId="9" xfId="9" applyNumberFormat="1" applyFont="1" applyFill="1" applyBorder="1" applyAlignment="1" applyProtection="1">
      <alignment horizontal="center"/>
    </xf>
    <xf numFmtId="1" fontId="5" fillId="2" borderId="16" xfId="9" applyNumberFormat="1" applyFont="1" applyFill="1" applyBorder="1" applyAlignment="1" applyProtection="1">
      <alignment horizontal="center"/>
    </xf>
    <xf numFmtId="1" fontId="5" fillId="2" borderId="10" xfId="9" applyNumberFormat="1" applyFont="1" applyFill="1" applyBorder="1" applyAlignment="1" applyProtection="1">
      <alignment horizontal="center"/>
    </xf>
    <xf numFmtId="164" fontId="5" fillId="2" borderId="10" xfId="9" quotePrefix="1" applyNumberFormat="1" applyFont="1" applyFill="1" applyBorder="1" applyAlignment="1" applyProtection="1">
      <alignment horizontal="left"/>
    </xf>
    <xf numFmtId="164" fontId="9" fillId="2" borderId="10" xfId="9" applyNumberFormat="1" applyFont="1" applyFill="1" applyBorder="1" applyAlignment="1" applyProtection="1">
      <alignment horizontal="left"/>
    </xf>
    <xf numFmtId="164" fontId="9" fillId="2" borderId="0" xfId="9" applyNumberFormat="1" applyFont="1" applyFill="1" applyBorder="1" applyAlignment="1" applyProtection="1">
      <alignment horizontal="left"/>
    </xf>
    <xf numFmtId="164" fontId="9" fillId="2" borderId="0" xfId="9" applyNumberFormat="1" applyFont="1" applyFill="1" applyBorder="1" applyProtection="1"/>
    <xf numFmtId="164" fontId="37" fillId="2" borderId="0" xfId="9" applyNumberFormat="1" applyFont="1" applyFill="1" applyBorder="1" applyAlignment="1" applyProtection="1">
      <alignment horizontal="left" vertical="center"/>
    </xf>
    <xf numFmtId="164" fontId="37" fillId="2" borderId="0" xfId="9" applyNumberFormat="1" applyFont="1" applyFill="1" applyBorder="1" applyProtection="1"/>
    <xf numFmtId="164" fontId="5" fillId="2" borderId="6" xfId="9" applyNumberFormat="1" applyFont="1" applyFill="1" applyBorder="1" applyProtection="1"/>
    <xf numFmtId="164" fontId="9" fillId="2" borderId="0" xfId="9" applyNumberFormat="1" applyFont="1" applyFill="1" applyBorder="1" applyAlignment="1" applyProtection="1">
      <alignment horizontal="center" vertical="center"/>
    </xf>
    <xf numFmtId="164" fontId="5" fillId="2" borderId="0" xfId="9" applyNumberFormat="1" applyFont="1" applyFill="1" applyBorder="1" applyAlignment="1" applyProtection="1">
      <alignment horizontal="left" vertical="center"/>
    </xf>
    <xf numFmtId="164" fontId="5" fillId="2" borderId="6" xfId="9" applyNumberFormat="1" applyFont="1" applyFill="1" applyBorder="1" applyAlignment="1" applyProtection="1">
      <alignment horizontal="left" vertical="center"/>
    </xf>
    <xf numFmtId="164" fontId="5" fillId="2" borderId="6" xfId="9" applyNumberFormat="1" applyFont="1" applyFill="1" applyBorder="1" applyAlignment="1" applyProtection="1">
      <alignment horizontal="left"/>
    </xf>
    <xf numFmtId="164" fontId="5" fillId="2" borderId="0" xfId="9" applyNumberFormat="1" applyFont="1" applyFill="1" applyBorder="1" applyAlignment="1" applyProtection="1">
      <alignment horizontal="center" vertical="center"/>
    </xf>
    <xf numFmtId="164" fontId="5" fillId="2" borderId="6" xfId="9" applyNumberFormat="1" applyFont="1" applyFill="1" applyBorder="1" applyAlignment="1" applyProtection="1">
      <alignment horizontal="centerContinuous" vertical="center"/>
    </xf>
    <xf numFmtId="164" fontId="10" fillId="2" borderId="0" xfId="9" applyNumberFormat="1" applyFont="1" applyFill="1" applyBorder="1" applyAlignment="1" applyProtection="1">
      <alignment horizontal="left"/>
    </xf>
    <xf numFmtId="164" fontId="10" fillId="2" borderId="0" xfId="9" applyNumberFormat="1" applyFont="1" applyFill="1" applyBorder="1" applyProtection="1"/>
    <xf numFmtId="164" fontId="16" fillId="2" borderId="0" xfId="9" applyNumberFormat="1" applyFont="1" applyFill="1" applyBorder="1" applyAlignment="1" applyProtection="1">
      <alignment horizontal="center" vertical="center"/>
    </xf>
    <xf numFmtId="164" fontId="14" fillId="2" borderId="0" xfId="8" applyNumberFormat="1" applyFont="1" applyFill="1" applyProtection="1"/>
    <xf numFmtId="164" fontId="9" fillId="2" borderId="8" xfId="9" applyNumberFormat="1" applyFont="1" applyFill="1" applyBorder="1" applyAlignment="1" applyProtection="1">
      <alignment horizontal="center" vertical="center"/>
    </xf>
    <xf numFmtId="164" fontId="9" fillId="2" borderId="5" xfId="9" applyNumberFormat="1" applyFont="1" applyFill="1" applyBorder="1" applyAlignment="1" applyProtection="1">
      <alignment horizontal="left"/>
    </xf>
    <xf numFmtId="164" fontId="5" fillId="2" borderId="0" xfId="9" quotePrefix="1" applyNumberFormat="1" applyFont="1" applyFill="1" applyBorder="1" applyAlignment="1" applyProtection="1">
      <alignment horizontal="left"/>
    </xf>
    <xf numFmtId="164" fontId="5" fillId="2" borderId="0" xfId="9" applyNumberFormat="1" applyFont="1" applyFill="1" applyBorder="1" applyProtection="1"/>
    <xf numFmtId="164" fontId="6" fillId="2" borderId="1" xfId="10" applyNumberFormat="1" applyFont="1" applyFill="1" applyBorder="1" applyProtection="1"/>
    <xf numFmtId="164" fontId="6" fillId="2" borderId="2" xfId="10" applyNumberFormat="1" applyFont="1" applyFill="1" applyBorder="1" applyProtection="1"/>
    <xf numFmtId="164" fontId="5" fillId="2" borderId="0" xfId="10" applyNumberFormat="1" applyFont="1" applyFill="1" applyBorder="1" applyAlignment="1" applyProtection="1">
      <alignment horizontal="left"/>
    </xf>
    <xf numFmtId="164" fontId="6" fillId="2" borderId="3" xfId="10" applyNumberFormat="1" applyFont="1" applyFill="1" applyBorder="1" applyProtection="1"/>
    <xf numFmtId="164" fontId="5" fillId="2" borderId="2" xfId="10" applyNumberFormat="1" applyFont="1" applyFill="1" applyBorder="1" applyProtection="1"/>
    <xf numFmtId="164" fontId="5" fillId="2" borderId="2" xfId="10" applyNumberFormat="1" applyFont="1" applyFill="1" applyBorder="1" applyAlignment="1" applyProtection="1">
      <alignment horizontal="left"/>
    </xf>
    <xf numFmtId="164" fontId="6" fillId="2" borderId="0" xfId="10" applyNumberFormat="1" applyFont="1" applyFill="1" applyProtection="1"/>
    <xf numFmtId="164" fontId="7" fillId="2" borderId="5" xfId="10" applyNumberFormat="1" applyFont="1" applyFill="1" applyBorder="1" applyAlignment="1" applyProtection="1">
      <alignment horizontal="left" vertical="top"/>
    </xf>
    <xf numFmtId="164" fontId="6" fillId="2" borderId="0" xfId="10" applyNumberFormat="1" applyFont="1" applyFill="1" applyAlignment="1" applyProtection="1">
      <alignment horizontal="centerContinuous"/>
    </xf>
    <xf numFmtId="164" fontId="7" fillId="2" borderId="0" xfId="10" applyNumberFormat="1" applyFont="1" applyFill="1" applyBorder="1" applyAlignment="1" applyProtection="1">
      <alignment horizontal="left" vertical="top"/>
    </xf>
    <xf numFmtId="164" fontId="6" fillId="2" borderId="0" xfId="10" applyNumberFormat="1" applyFont="1" applyFill="1" applyBorder="1" applyAlignment="1" applyProtection="1">
      <alignment horizontal="centerContinuous"/>
    </xf>
    <xf numFmtId="164" fontId="6" fillId="2" borderId="6" xfId="10" applyNumberFormat="1" applyFont="1" applyFill="1" applyBorder="1" applyProtection="1"/>
    <xf numFmtId="164" fontId="5" fillId="2" borderId="0" xfId="10" applyNumberFormat="1" applyFont="1" applyFill="1" applyBorder="1" applyProtection="1"/>
    <xf numFmtId="164" fontId="6" fillId="2" borderId="0" xfId="10" applyNumberFormat="1" applyFont="1" applyFill="1" applyBorder="1" applyProtection="1"/>
    <xf numFmtId="164" fontId="6" fillId="2" borderId="9" xfId="10" applyNumberFormat="1" applyFont="1" applyFill="1" applyBorder="1" applyProtection="1"/>
    <xf numFmtId="164" fontId="6" fillId="2" borderId="10" xfId="10" applyNumberFormat="1" applyFont="1" applyFill="1" applyBorder="1" applyProtection="1"/>
    <xf numFmtId="164" fontId="6" fillId="2" borderId="11" xfId="10" applyNumberFormat="1" applyFont="1" applyFill="1" applyBorder="1" applyProtection="1"/>
    <xf numFmtId="164" fontId="8" fillId="2" borderId="1" xfId="10" applyNumberFormat="1" applyFont="1" applyFill="1" applyBorder="1" applyAlignment="1" applyProtection="1">
      <alignment horizontal="centerContinuous"/>
    </xf>
    <xf numFmtId="164" fontId="5" fillId="2" borderId="0" xfId="10" applyNumberFormat="1" applyFont="1" applyFill="1" applyProtection="1"/>
    <xf numFmtId="164" fontId="5" fillId="2" borderId="0" xfId="10" applyNumberFormat="1" applyFont="1" applyFill="1" applyAlignment="1" applyProtection="1"/>
    <xf numFmtId="164" fontId="8" fillId="2" borderId="5" xfId="10" applyNumberFormat="1" applyFont="1" applyFill="1" applyBorder="1" applyAlignment="1" applyProtection="1">
      <alignment horizontal="centerContinuous"/>
    </xf>
    <xf numFmtId="164" fontId="5" fillId="2" borderId="7" xfId="10" applyNumberFormat="1" applyFont="1" applyFill="1" applyBorder="1" applyAlignment="1" applyProtection="1">
      <alignment horizontal="centerContinuous"/>
    </xf>
    <xf numFmtId="164" fontId="5" fillId="2" borderId="8" xfId="10" applyNumberFormat="1" applyFont="1" applyFill="1" applyBorder="1" applyAlignment="1" applyProtection="1">
      <alignment horizontal="centerContinuous"/>
    </xf>
    <xf numFmtId="164" fontId="5" fillId="2" borderId="0" xfId="10" applyNumberFormat="1" applyFont="1" applyFill="1" applyBorder="1" applyAlignment="1" applyProtection="1">
      <alignment horizontal="centerContinuous"/>
    </xf>
    <xf numFmtId="164" fontId="5" fillId="2" borderId="7" xfId="10" applyNumberFormat="1" applyFont="1" applyFill="1" applyBorder="1" applyAlignment="1" applyProtection="1"/>
    <xf numFmtId="164" fontId="6" fillId="2" borderId="8" xfId="10" applyNumberFormat="1" applyFont="1" applyFill="1" applyBorder="1" applyAlignment="1" applyProtection="1">
      <alignment horizontal="left"/>
    </xf>
    <xf numFmtId="164" fontId="5" fillId="2" borderId="8" xfId="10" applyNumberFormat="1" applyFont="1" applyFill="1" applyBorder="1" applyAlignment="1" applyProtection="1">
      <alignment horizontal="left"/>
    </xf>
    <xf numFmtId="164" fontId="5" fillId="2" borderId="8" xfId="10" applyNumberFormat="1" applyFont="1" applyFill="1" applyBorder="1" applyProtection="1"/>
    <xf numFmtId="164" fontId="6" fillId="2" borderId="10" xfId="10" applyNumberFormat="1" applyFont="1" applyFill="1" applyBorder="1" applyAlignment="1" applyProtection="1">
      <alignment horizontal="centerContinuous"/>
    </xf>
    <xf numFmtId="164" fontId="5" fillId="2" borderId="11" xfId="10" applyNumberFormat="1" applyFont="1" applyFill="1" applyBorder="1" applyProtection="1"/>
    <xf numFmtId="164" fontId="5" fillId="2" borderId="0" xfId="10" applyNumberFormat="1" applyFont="1" applyFill="1" applyBorder="1" applyAlignment="1" applyProtection="1"/>
    <xf numFmtId="164" fontId="6" fillId="2" borderId="0" xfId="10" applyNumberFormat="1" applyFont="1" applyFill="1" applyBorder="1" applyAlignment="1" applyProtection="1">
      <alignment horizontal="left"/>
    </xf>
    <xf numFmtId="164" fontId="5" fillId="2" borderId="10" xfId="10" applyNumberFormat="1" applyFont="1" applyFill="1" applyBorder="1" applyAlignment="1" applyProtection="1">
      <alignment horizontal="centerContinuous"/>
    </xf>
    <xf numFmtId="164" fontId="5" fillId="2" borderId="13" xfId="10" applyNumberFormat="1" applyFont="1" applyFill="1" applyBorder="1" applyProtection="1"/>
    <xf numFmtId="164" fontId="9" fillId="2" borderId="15" xfId="10" applyNumberFormat="1" applyFont="1" applyFill="1" applyBorder="1" applyAlignment="1" applyProtection="1">
      <alignment horizontal="centerContinuous" vertical="center"/>
    </xf>
    <xf numFmtId="164" fontId="5" fillId="2" borderId="16" xfId="10" applyNumberFormat="1" applyFont="1" applyFill="1" applyBorder="1" applyAlignment="1" applyProtection="1">
      <alignment horizontal="centerContinuous" vertical="center"/>
    </xf>
    <xf numFmtId="164" fontId="6" fillId="2" borderId="16" xfId="10" applyNumberFormat="1" applyFont="1" applyFill="1" applyBorder="1" applyAlignment="1" applyProtection="1">
      <alignment horizontal="centerContinuous"/>
    </xf>
    <xf numFmtId="164" fontId="5" fillId="2" borderId="10" xfId="10" applyNumberFormat="1" applyFont="1" applyFill="1" applyBorder="1" applyAlignment="1" applyProtection="1">
      <alignment horizontal="left"/>
    </xf>
    <xf numFmtId="164" fontId="5" fillId="2" borderId="17" xfId="10" applyNumberFormat="1" applyFont="1" applyFill="1" applyBorder="1" applyAlignment="1" applyProtection="1">
      <alignment horizontal="centerContinuous" vertical="center"/>
    </xf>
    <xf numFmtId="164" fontId="5" fillId="2" borderId="14" xfId="10" applyNumberFormat="1" applyFont="1" applyFill="1" applyBorder="1" applyProtection="1"/>
    <xf numFmtId="164" fontId="9" fillId="2" borderId="5" xfId="10" applyNumberFormat="1" applyFont="1" applyFill="1" applyBorder="1" applyAlignment="1" applyProtection="1">
      <alignment horizontal="center" vertical="center"/>
    </xf>
    <xf numFmtId="164" fontId="9" fillId="2" borderId="0" xfId="10" applyNumberFormat="1" applyFont="1" applyFill="1" applyBorder="1" applyAlignment="1" applyProtection="1">
      <alignment horizontal="left"/>
    </xf>
    <xf numFmtId="164" fontId="5" fillId="2" borderId="6" xfId="10" applyNumberFormat="1" applyFont="1" applyFill="1" applyBorder="1" applyAlignment="1" applyProtection="1">
      <alignment horizontal="left"/>
    </xf>
    <xf numFmtId="164" fontId="9" fillId="2" borderId="0" xfId="10" applyNumberFormat="1" applyFont="1" applyFill="1" applyBorder="1" applyAlignment="1" applyProtection="1">
      <alignment horizontal="center" vertical="center"/>
    </xf>
    <xf numFmtId="164" fontId="5" fillId="2" borderId="5" xfId="10" applyNumberFormat="1" applyFont="1" applyFill="1" applyBorder="1" applyAlignment="1" applyProtection="1">
      <alignment horizontal="left"/>
    </xf>
    <xf numFmtId="164" fontId="5" fillId="2" borderId="8" xfId="10" applyNumberFormat="1" applyFont="1" applyFill="1" applyBorder="1" applyAlignment="1" applyProtection="1">
      <alignment horizontal="left"/>
    </xf>
    <xf numFmtId="164" fontId="5" fillId="2" borderId="6" xfId="10" applyNumberFormat="1" applyFont="1" applyFill="1" applyBorder="1" applyAlignment="1" applyProtection="1">
      <alignment horizontal="left"/>
    </xf>
    <xf numFmtId="164" fontId="5" fillId="2" borderId="0" xfId="10" applyNumberFormat="1" applyFont="1" applyFill="1" applyBorder="1" applyAlignment="1" applyProtection="1">
      <alignment horizontal="left"/>
    </xf>
    <xf numFmtId="164" fontId="6" fillId="2" borderId="0" xfId="10" applyNumberFormat="1" applyFont="1" applyFill="1" applyProtection="1"/>
    <xf numFmtId="164" fontId="5" fillId="2" borderId="0" xfId="10" applyNumberFormat="1" applyFont="1" applyFill="1" applyProtection="1"/>
    <xf numFmtId="164" fontId="17" fillId="2" borderId="0" xfId="10" applyNumberFormat="1" applyFont="1" applyFill="1" applyBorder="1" applyAlignment="1" applyProtection="1">
      <alignment horizontal="left"/>
    </xf>
    <xf numFmtId="164" fontId="9" fillId="2" borderId="9" xfId="10" applyNumberFormat="1" applyFont="1" applyFill="1" applyBorder="1" applyAlignment="1" applyProtection="1">
      <alignment horizontal="center" vertical="center"/>
    </xf>
    <xf numFmtId="164" fontId="5" fillId="2" borderId="11" xfId="10" applyNumberFormat="1" applyFont="1" applyFill="1" applyBorder="1" applyAlignment="1" applyProtection="1">
      <alignment horizontal="left"/>
    </xf>
    <xf numFmtId="164" fontId="9" fillId="2" borderId="15" xfId="10" applyNumberFormat="1" applyFont="1" applyFill="1" applyBorder="1" applyAlignment="1" applyProtection="1">
      <alignment horizontal="center" vertical="center"/>
    </xf>
    <xf numFmtId="164" fontId="9" fillId="2" borderId="16" xfId="10" applyNumberFormat="1" applyFont="1" applyFill="1" applyBorder="1" applyAlignment="1" applyProtection="1">
      <alignment horizontal="left" vertical="center"/>
    </xf>
    <xf numFmtId="164" fontId="5" fillId="2" borderId="16" xfId="10" applyNumberFormat="1" applyFont="1" applyFill="1" applyBorder="1" applyAlignment="1" applyProtection="1">
      <alignment horizontal="left"/>
    </xf>
    <xf numFmtId="164" fontId="5" fillId="2" borderId="16" xfId="10" applyNumberFormat="1" applyFont="1" applyFill="1" applyBorder="1" applyAlignment="1" applyProtection="1">
      <alignment horizontal="center" vertical="center"/>
    </xf>
    <xf numFmtId="164" fontId="9" fillId="2" borderId="16" xfId="10" applyNumberFormat="1" applyFont="1" applyFill="1" applyBorder="1" applyAlignment="1" applyProtection="1">
      <alignment horizontal="center" vertical="center"/>
    </xf>
    <xf numFmtId="164" fontId="9" fillId="2" borderId="17" xfId="10" applyNumberFormat="1" applyFont="1" applyFill="1" applyBorder="1" applyAlignment="1" applyProtection="1">
      <alignment horizontal="left"/>
    </xf>
    <xf numFmtId="164" fontId="9" fillId="2" borderId="0" xfId="10" applyNumberFormat="1" applyFont="1" applyFill="1" applyBorder="1" applyAlignment="1" applyProtection="1">
      <alignment horizontal="center" vertical="center"/>
    </xf>
    <xf numFmtId="164" fontId="5" fillId="2" borderId="0" xfId="10" quotePrefix="1" applyNumberFormat="1" applyFont="1" applyFill="1" applyBorder="1" applyAlignment="1" applyProtection="1">
      <alignment horizontal="left"/>
    </xf>
    <xf numFmtId="164" fontId="5" fillId="2" borderId="9" xfId="10" applyNumberFormat="1" applyFont="1" applyFill="1" applyBorder="1" applyAlignment="1" applyProtection="1">
      <alignment horizontal="left"/>
    </xf>
    <xf numFmtId="164" fontId="9" fillId="2" borderId="10" xfId="10" applyNumberFormat="1" applyFont="1" applyFill="1" applyBorder="1" applyAlignment="1" applyProtection="1">
      <alignment horizontal="center" vertical="center"/>
    </xf>
    <xf numFmtId="164" fontId="5" fillId="2" borderId="0" xfId="10" quotePrefix="1" applyNumberFormat="1" applyFont="1" applyFill="1" applyBorder="1" applyAlignment="1" applyProtection="1">
      <alignment horizontal="left"/>
    </xf>
    <xf numFmtId="164" fontId="5" fillId="2" borderId="0" xfId="10" applyNumberFormat="1" applyFont="1" applyFill="1" applyBorder="1" applyAlignment="1" applyProtection="1">
      <alignment horizontal="center"/>
    </xf>
    <xf numFmtId="164" fontId="9" fillId="2" borderId="0" xfId="10" applyNumberFormat="1" applyFont="1" applyFill="1" applyBorder="1" applyAlignment="1" applyProtection="1">
      <alignment vertical="center"/>
    </xf>
    <xf numFmtId="164" fontId="5" fillId="2" borderId="0" xfId="10" applyNumberFormat="1" applyFont="1" applyFill="1" applyAlignment="1" applyProtection="1">
      <alignment horizontal="left"/>
    </xf>
    <xf numFmtId="164" fontId="5" fillId="2" borderId="6" xfId="10" applyNumberFormat="1" applyFont="1" applyFill="1" applyBorder="1" applyProtection="1"/>
    <xf numFmtId="164" fontId="5" fillId="2" borderId="11" xfId="10" applyNumberFormat="1" applyFont="1" applyFill="1" applyBorder="1" applyProtection="1"/>
    <xf numFmtId="164" fontId="5" fillId="2" borderId="10" xfId="10" applyNumberFormat="1" applyFont="1" applyFill="1" applyBorder="1" applyProtection="1"/>
    <xf numFmtId="164" fontId="5" fillId="0" borderId="0" xfId="8" applyNumberFormat="1" applyFont="1" applyFill="1" applyBorder="1" applyProtection="1"/>
    <xf numFmtId="164" fontId="18" fillId="0" borderId="0" xfId="8" applyNumberFormat="1" applyFont="1" applyFill="1" applyBorder="1" applyAlignment="1" applyProtection="1">
      <alignment horizontal="center" vertical="center"/>
    </xf>
    <xf numFmtId="164" fontId="5" fillId="0" borderId="0" xfId="8" applyNumberFormat="1" applyFont="1" applyFill="1" applyBorder="1" applyAlignment="1" applyProtection="1">
      <alignment horizontal="left"/>
    </xf>
    <xf numFmtId="164" fontId="9" fillId="0" borderId="0" xfId="8" applyNumberFormat="1" applyFont="1" applyFill="1" applyBorder="1" applyAlignment="1" applyProtection="1">
      <alignment horizontal="center" vertical="center"/>
    </xf>
    <xf numFmtId="164" fontId="5" fillId="0" borderId="0" xfId="8" applyNumberFormat="1" applyFont="1" applyBorder="1" applyProtection="1"/>
    <xf numFmtId="164" fontId="6" fillId="0" borderId="0" xfId="8" applyNumberFormat="1" applyFont="1" applyFill="1" applyBorder="1" applyProtection="1"/>
    <xf numFmtId="164" fontId="5" fillId="0" borderId="0" xfId="8" applyNumberFormat="1" applyFont="1" applyProtection="1"/>
    <xf numFmtId="164" fontId="5" fillId="0" borderId="0" xfId="8" applyNumberFormat="1" applyFont="1" applyBorder="1" applyAlignment="1" applyProtection="1">
      <alignment horizontal="left"/>
    </xf>
    <xf numFmtId="164" fontId="9" fillId="0" borderId="0" xfId="8" applyNumberFormat="1" applyFont="1" applyBorder="1" applyAlignment="1" applyProtection="1">
      <alignment horizontal="center" vertical="center"/>
    </xf>
    <xf numFmtId="164" fontId="6" fillId="0" borderId="0" xfId="8" applyNumberFormat="1" applyFont="1" applyBorder="1" applyProtection="1"/>
    <xf numFmtId="164" fontId="9" fillId="0" borderId="0" xfId="8" applyNumberFormat="1" applyFont="1" applyFill="1" applyBorder="1" applyAlignment="1" applyProtection="1">
      <alignment horizontal="left"/>
    </xf>
    <xf numFmtId="164" fontId="9" fillId="0" borderId="0" xfId="8" applyNumberFormat="1" applyFont="1" applyFill="1" applyBorder="1" applyProtection="1"/>
    <xf numFmtId="164" fontId="9" fillId="0" borderId="0" xfId="8" applyNumberFormat="1" applyFont="1" applyFill="1" applyBorder="1" applyAlignment="1" applyProtection="1">
      <alignment horizontal="centerContinuous" vertical="center"/>
    </xf>
    <xf numFmtId="164" fontId="5" fillId="0" borderId="0" xfId="8" applyNumberFormat="1" applyFont="1" applyFill="1" applyBorder="1" applyAlignment="1" applyProtection="1">
      <alignment horizontal="centerContinuous"/>
    </xf>
    <xf numFmtId="164" fontId="5" fillId="0" borderId="0" xfId="8" applyNumberFormat="1" applyFont="1" applyBorder="1" applyAlignment="1" applyProtection="1">
      <alignment horizontal="centerContinuous"/>
    </xf>
    <xf numFmtId="164" fontId="5" fillId="0" borderId="0" xfId="8" quotePrefix="1" applyNumberFormat="1" applyFont="1" applyBorder="1" applyAlignment="1" applyProtection="1">
      <alignment horizontal="left"/>
    </xf>
    <xf numFmtId="164" fontId="5" fillId="0" borderId="0" xfId="8" applyNumberFormat="1" applyFont="1" applyFill="1" applyBorder="1" applyAlignment="1" applyProtection="1">
      <alignment horizontal="centerContinuous" vertical="center"/>
    </xf>
    <xf numFmtId="164" fontId="5" fillId="0" borderId="0" xfId="8" applyNumberFormat="1" applyFont="1" applyFill="1" applyBorder="1" applyAlignment="1" applyProtection="1"/>
    <xf numFmtId="164" fontId="18" fillId="0" borderId="0" xfId="8" applyNumberFormat="1" applyFont="1" applyFill="1" applyBorder="1" applyAlignment="1" applyProtection="1">
      <alignment horizontal="left"/>
    </xf>
    <xf numFmtId="164" fontId="19" fillId="0" borderId="0" xfId="8" applyNumberFormat="1" applyFont="1" applyBorder="1" applyAlignment="1" applyProtection="1">
      <alignment horizontal="left"/>
    </xf>
    <xf numFmtId="164" fontId="9" fillId="0" borderId="0" xfId="8" applyNumberFormat="1" applyFont="1" applyBorder="1" applyAlignment="1" applyProtection="1">
      <alignment horizontal="left"/>
    </xf>
    <xf numFmtId="164" fontId="33" fillId="3" borderId="26" xfId="14" applyNumberFormat="1" applyFont="1" applyFill="1" applyBorder="1" applyAlignment="1" applyProtection="1">
      <alignment vertical="center"/>
    </xf>
    <xf numFmtId="164" fontId="33" fillId="3" borderId="26" xfId="14" applyNumberFormat="1" applyFont="1" applyFill="1" applyBorder="1" applyAlignment="1" applyProtection="1">
      <alignment horizontal="center" vertical="center"/>
    </xf>
    <xf numFmtId="164" fontId="35" fillId="3" borderId="0" xfId="14" applyFill="1"/>
    <xf numFmtId="164" fontId="35" fillId="0" borderId="0" xfId="14"/>
    <xf numFmtId="164" fontId="33" fillId="3" borderId="24" xfId="14" applyNumberFormat="1" applyFont="1" applyFill="1" applyBorder="1" applyAlignment="1" applyProtection="1">
      <alignment vertical="center"/>
    </xf>
    <xf numFmtId="164" fontId="33" fillId="3" borderId="24" xfId="14" applyNumberFormat="1" applyFont="1" applyFill="1" applyBorder="1" applyAlignment="1" applyProtection="1">
      <alignment horizontal="center" vertical="center"/>
    </xf>
    <xf numFmtId="164" fontId="0" fillId="3" borderId="0" xfId="14" applyNumberFormat="1" applyFont="1" applyFill="1" applyBorder="1" applyAlignment="1" applyProtection="1">
      <alignment vertical="center" wrapText="1"/>
    </xf>
    <xf numFmtId="164" fontId="24" fillId="3" borderId="16" xfId="14" applyNumberFormat="1" applyFont="1" applyFill="1" applyBorder="1" applyAlignment="1" applyProtection="1"/>
    <xf numFmtId="164" fontId="24" fillId="3" borderId="16" xfId="14" applyNumberFormat="1" applyFont="1" applyFill="1" applyBorder="1" applyAlignment="1" applyProtection="1">
      <alignment horizontal="center"/>
    </xf>
    <xf numFmtId="164" fontId="24" fillId="3" borderId="16" xfId="14" applyNumberFormat="1" applyFont="1" applyFill="1" applyBorder="1" applyAlignment="1" applyProtection="1">
      <alignment horizontal="left" vertical="center"/>
    </xf>
    <xf numFmtId="164" fontId="22" fillId="3" borderId="16" xfId="14" applyNumberFormat="1" applyFont="1" applyFill="1" applyBorder="1" applyAlignment="1" applyProtection="1"/>
    <xf numFmtId="164" fontId="23" fillId="2" borderId="26" xfId="14" applyNumberFormat="1" applyFont="1" applyFill="1" applyBorder="1" applyAlignment="1" applyProtection="1">
      <alignment horizontal="center" vertical="center" wrapText="1"/>
    </xf>
    <xf numFmtId="164" fontId="23" fillId="2" borderId="26" xfId="14" applyNumberFormat="1" applyFont="1" applyFill="1" applyBorder="1" applyAlignment="1" applyProtection="1">
      <alignment vertical="center" wrapText="1"/>
    </xf>
    <xf numFmtId="164" fontId="23" fillId="2" borderId="24" xfId="14" applyNumberFormat="1" applyFont="1" applyFill="1" applyBorder="1" applyAlignment="1" applyProtection="1">
      <alignment horizontal="center" vertical="center" wrapText="1"/>
    </xf>
    <xf numFmtId="164" fontId="23" fillId="2" borderId="24" xfId="14" applyNumberFormat="1" applyFont="1" applyFill="1" applyBorder="1" applyAlignment="1" applyProtection="1">
      <alignment vertical="center" wrapText="1"/>
    </xf>
    <xf numFmtId="164" fontId="23" fillId="2" borderId="30" xfId="14" applyNumberFormat="1" applyFont="1" applyFill="1" applyBorder="1" applyAlignment="1" applyProtection="1">
      <alignment horizontal="center" vertical="center" wrapText="1"/>
    </xf>
    <xf numFmtId="164" fontId="23" fillId="2" borderId="30" xfId="14" applyNumberFormat="1" applyFont="1" applyFill="1" applyBorder="1" applyAlignment="1" applyProtection="1">
      <alignment vertical="center" wrapText="1"/>
    </xf>
    <xf numFmtId="164" fontId="24" fillId="3" borderId="30" xfId="14" applyNumberFormat="1" applyFont="1" applyFill="1" applyBorder="1" applyAlignment="1" applyProtection="1"/>
    <xf numFmtId="164" fontId="22" fillId="3" borderId="0" xfId="14" applyNumberFormat="1" applyFont="1" applyFill="1" applyBorder="1" applyAlignment="1" applyProtection="1"/>
    <xf numFmtId="164" fontId="24" fillId="3" borderId="40" xfId="14" applyNumberFormat="1" applyFont="1" applyFill="1" applyBorder="1" applyAlignment="1" applyProtection="1"/>
    <xf numFmtId="164" fontId="25" fillId="3" borderId="16" xfId="14" applyNumberFormat="1" applyFont="1" applyFill="1" applyBorder="1" applyAlignment="1" applyProtection="1">
      <alignment horizontal="center"/>
    </xf>
    <xf numFmtId="164" fontId="35" fillId="3" borderId="0" xfId="14" applyNumberFormat="1" applyFill="1" applyBorder="1" applyAlignment="1" applyProtection="1">
      <alignment vertical="center"/>
    </xf>
    <xf numFmtId="164" fontId="35" fillId="3" borderId="26" xfId="14" applyNumberFormat="1" applyFill="1" applyBorder="1" applyAlignment="1" applyProtection="1">
      <alignment horizontal="center" vertical="center"/>
    </xf>
    <xf numFmtId="164" fontId="2" fillId="3" borderId="26" xfId="14" applyNumberFormat="1" applyFont="1" applyFill="1" applyBorder="1" applyAlignment="1" applyProtection="1">
      <alignment vertical="center"/>
    </xf>
    <xf numFmtId="164" fontId="35" fillId="3" borderId="0" xfId="14" applyNumberFormat="1" applyFill="1" applyBorder="1" applyAlignment="1" applyProtection="1">
      <alignment horizontal="center" vertical="center"/>
    </xf>
    <xf numFmtId="2" fontId="35" fillId="3" borderId="0" xfId="14" applyNumberFormat="1" applyFill="1" applyBorder="1" applyAlignment="1" applyProtection="1">
      <alignment vertical="center"/>
    </xf>
    <xf numFmtId="164" fontId="35" fillId="3" borderId="24" xfId="14" applyNumberFormat="1" applyFill="1" applyBorder="1" applyAlignment="1" applyProtection="1">
      <alignment vertical="center"/>
    </xf>
    <xf numFmtId="164" fontId="35" fillId="3" borderId="24" xfId="14" applyNumberFormat="1" applyFill="1" applyBorder="1" applyAlignment="1" applyProtection="1">
      <alignment horizontal="center" vertical="center"/>
    </xf>
    <xf numFmtId="2" fontId="35" fillId="3" borderId="24" xfId="14" applyNumberFormat="1" applyFill="1" applyBorder="1" applyAlignment="1" applyProtection="1">
      <alignment vertical="center"/>
    </xf>
    <xf numFmtId="164" fontId="35" fillId="0" borderId="0" xfId="14" applyBorder="1"/>
    <xf numFmtId="164" fontId="35" fillId="0" borderId="0" xfId="14" applyAlignment="1">
      <alignment horizontal="center"/>
    </xf>
    <xf numFmtId="164" fontId="24" fillId="11" borderId="30" xfId="14" applyNumberFormat="1" applyFont="1" applyFill="1" applyBorder="1" applyAlignment="1" applyProtection="1"/>
    <xf numFmtId="164" fontId="24" fillId="11" borderId="16" xfId="14" applyNumberFormat="1" applyFont="1" applyFill="1" applyBorder="1" applyAlignment="1" applyProtection="1">
      <alignment horizontal="center"/>
    </xf>
    <xf numFmtId="164" fontId="22" fillId="11" borderId="16" xfId="14" applyNumberFormat="1" applyFont="1" applyFill="1" applyBorder="1" applyAlignment="1" applyProtection="1"/>
    <xf numFmtId="164" fontId="24" fillId="11" borderId="16" xfId="14" applyNumberFormat="1" applyFont="1" applyFill="1" applyBorder="1" applyAlignment="1" applyProtection="1"/>
    <xf numFmtId="164" fontId="22" fillId="11" borderId="0" xfId="14" applyNumberFormat="1" applyFont="1" applyFill="1" applyBorder="1" applyAlignment="1" applyProtection="1"/>
    <xf numFmtId="164" fontId="24" fillId="11" borderId="40" xfId="14" applyNumberFormat="1" applyFont="1" applyFill="1" applyBorder="1" applyAlignment="1" applyProtection="1"/>
    <xf numFmtId="164" fontId="35" fillId="3" borderId="0" xfId="10" applyNumberFormat="1" applyFill="1" applyAlignment="1" applyProtection="1">
      <alignment horizontal="center" vertical="center"/>
    </xf>
    <xf numFmtId="164" fontId="21" fillId="3" borderId="0" xfId="10" applyNumberFormat="1" applyFont="1" applyFill="1" applyAlignment="1" applyProtection="1">
      <alignment horizontal="center" vertical="center"/>
    </xf>
    <xf numFmtId="164" fontId="21" fillId="3" borderId="0" xfId="10" applyNumberFormat="1" applyFont="1" applyFill="1" applyBorder="1" applyAlignment="1" applyProtection="1">
      <alignment horizontal="center" vertical="center"/>
    </xf>
    <xf numFmtId="164" fontId="21" fillId="3" borderId="0" xfId="10" applyNumberFormat="1" applyFont="1" applyFill="1" applyBorder="1" applyAlignment="1" applyProtection="1">
      <alignment vertical="center" wrapText="1"/>
    </xf>
    <xf numFmtId="164" fontId="27" fillId="3" borderId="0" xfId="10" applyNumberFormat="1" applyFont="1" applyFill="1" applyBorder="1" applyAlignment="1" applyProtection="1">
      <alignment vertical="center"/>
    </xf>
    <xf numFmtId="164" fontId="35" fillId="3" borderId="0" xfId="10" applyNumberFormat="1" applyFill="1" applyBorder="1" applyAlignment="1" applyProtection="1">
      <alignment vertical="center" wrapText="1"/>
    </xf>
    <xf numFmtId="164" fontId="35" fillId="3" borderId="0" xfId="10" applyNumberFormat="1" applyFill="1" applyBorder="1" applyAlignment="1" applyProtection="1">
      <alignment horizontal="center" vertical="center"/>
    </xf>
    <xf numFmtId="164" fontId="24" fillId="3" borderId="0" xfId="10" applyNumberFormat="1" applyFont="1" applyFill="1" applyBorder="1" applyAlignment="1" applyProtection="1"/>
    <xf numFmtId="164" fontId="24" fillId="3" borderId="0" xfId="10" applyNumberFormat="1" applyFont="1" applyFill="1" applyBorder="1" applyAlignment="1" applyProtection="1">
      <alignment horizontal="center"/>
    </xf>
    <xf numFmtId="164" fontId="15" fillId="3" borderId="0" xfId="10" applyNumberFormat="1" applyFont="1" applyFill="1" applyBorder="1" applyAlignment="1" applyProtection="1"/>
    <xf numFmtId="164" fontId="30" fillId="3" borderId="0" xfId="10" applyNumberFormat="1" applyFont="1" applyFill="1" applyBorder="1" applyAlignment="1" applyProtection="1">
      <alignment vertical="center"/>
    </xf>
    <xf numFmtId="164" fontId="28" fillId="3" borderId="16" xfId="10" applyNumberFormat="1" applyFont="1" applyFill="1" applyBorder="1" applyAlignment="1" applyProtection="1">
      <alignment horizontal="center" vertical="center"/>
    </xf>
    <xf numFmtId="2" fontId="26" fillId="3" borderId="16" xfId="10" applyNumberFormat="1" applyFont="1" applyFill="1" applyBorder="1" applyAlignment="1" applyProtection="1">
      <alignment horizontal="center" vertical="center"/>
    </xf>
    <xf numFmtId="2" fontId="24" fillId="3" borderId="16" xfId="10" applyNumberFormat="1" applyFont="1" applyFill="1" applyBorder="1" applyAlignment="1" applyProtection="1">
      <alignment horizontal="center" vertical="center"/>
    </xf>
    <xf numFmtId="164" fontId="21" fillId="3" borderId="0" xfId="11" applyNumberFormat="1" applyFont="1" applyFill="1" applyAlignment="1" applyProtection="1">
      <alignment horizontal="center" vertical="center"/>
    </xf>
    <xf numFmtId="2" fontId="35" fillId="3" borderId="0" xfId="10" applyNumberFormat="1" applyFill="1" applyAlignment="1" applyProtection="1">
      <alignment horizontal="center" vertical="center"/>
    </xf>
    <xf numFmtId="2" fontId="28" fillId="3" borderId="16" xfId="10" applyNumberFormat="1" applyFont="1" applyFill="1" applyBorder="1" applyAlignment="1" applyProtection="1">
      <alignment horizontal="center" vertical="center"/>
    </xf>
    <xf numFmtId="2" fontId="24" fillId="3" borderId="16" xfId="10" applyNumberFormat="1" applyFont="1" applyFill="1" applyBorder="1" applyAlignment="1" applyProtection="1">
      <alignment horizontal="center"/>
    </xf>
    <xf numFmtId="2" fontId="35" fillId="3" borderId="0" xfId="10" applyNumberFormat="1" applyFill="1" applyBorder="1" applyAlignment="1" applyProtection="1">
      <alignment horizontal="center" vertical="center"/>
    </xf>
    <xf numFmtId="2" fontId="24" fillId="3" borderId="0" xfId="10" applyNumberFormat="1" applyFont="1" applyFill="1" applyBorder="1" applyAlignment="1" applyProtection="1">
      <alignment vertical="center" wrapText="1"/>
    </xf>
    <xf numFmtId="2" fontId="35" fillId="3" borderId="0" xfId="10" applyNumberFormat="1" applyFill="1" applyBorder="1" applyAlignment="1" applyProtection="1">
      <alignment vertical="center" wrapText="1"/>
    </xf>
    <xf numFmtId="164" fontId="35" fillId="3" borderId="0" xfId="10" applyNumberFormat="1" applyFont="1" applyFill="1" applyAlignment="1" applyProtection="1">
      <alignment horizontal="center" vertical="center"/>
    </xf>
    <xf numFmtId="164" fontId="40" fillId="3" borderId="0" xfId="10" applyNumberFormat="1" applyFont="1" applyFill="1" applyAlignment="1" applyProtection="1">
      <alignment vertical="center" textRotation="90"/>
    </xf>
    <xf numFmtId="164" fontId="23" fillId="3" borderId="0" xfId="10" applyNumberFormat="1" applyFont="1" applyFill="1" applyBorder="1" applyAlignment="1" applyProtection="1">
      <alignment vertical="center"/>
    </xf>
    <xf numFmtId="164" fontId="22" fillId="3" borderId="0" xfId="10" applyNumberFormat="1" applyFont="1" applyFill="1" applyBorder="1" applyAlignment="1" applyProtection="1">
      <alignment vertical="center"/>
    </xf>
    <xf numFmtId="164" fontId="21" fillId="3" borderId="0" xfId="10" applyNumberFormat="1" applyFont="1" applyFill="1" applyBorder="1" applyAlignment="1" applyProtection="1">
      <alignment vertical="center"/>
    </xf>
    <xf numFmtId="164" fontId="35" fillId="13" borderId="0" xfId="10" applyNumberFormat="1" applyFill="1" applyAlignment="1" applyProtection="1">
      <alignment horizontal="center" vertical="center"/>
    </xf>
    <xf numFmtId="2" fontId="35" fillId="13" borderId="0" xfId="10" applyNumberFormat="1" applyFill="1" applyAlignment="1" applyProtection="1">
      <alignment horizontal="center" vertical="center"/>
    </xf>
    <xf numFmtId="164" fontId="40" fillId="13" borderId="0" xfId="10" applyNumberFormat="1" applyFont="1" applyFill="1" applyAlignment="1" applyProtection="1">
      <alignment vertical="center" textRotation="90"/>
    </xf>
    <xf numFmtId="164" fontId="21" fillId="13" borderId="0" xfId="10" applyNumberFormat="1" applyFont="1" applyFill="1" applyAlignment="1" applyProtection="1">
      <alignment horizontal="center" vertical="center"/>
    </xf>
    <xf numFmtId="164" fontId="22" fillId="13" borderId="0" xfId="10" applyNumberFormat="1" applyFont="1" applyFill="1" applyBorder="1" applyAlignment="1" applyProtection="1">
      <alignment vertical="center"/>
    </xf>
    <xf numFmtId="164" fontId="21" fillId="13" borderId="0" xfId="10" applyNumberFormat="1" applyFont="1" applyFill="1" applyBorder="1" applyAlignment="1" applyProtection="1">
      <alignment vertical="center"/>
    </xf>
    <xf numFmtId="164" fontId="23" fillId="13" borderId="0" xfId="10" applyNumberFormat="1" applyFont="1" applyFill="1" applyBorder="1" applyAlignment="1" applyProtection="1">
      <alignment vertical="center"/>
    </xf>
    <xf numFmtId="2" fontId="35" fillId="3" borderId="0" xfId="14" applyNumberFormat="1" applyFill="1" applyBorder="1" applyAlignment="1" applyProtection="1">
      <alignment horizontal="center" vertical="center"/>
    </xf>
    <xf numFmtId="164" fontId="24" fillId="3" borderId="0" xfId="10" applyNumberFormat="1" applyFont="1" applyFill="1" applyAlignment="1" applyProtection="1">
      <alignment vertical="center" wrapText="1"/>
    </xf>
    <xf numFmtId="164" fontId="24" fillId="3" borderId="0" xfId="10" applyNumberFormat="1" applyFont="1" applyFill="1" applyBorder="1" applyAlignment="1" applyProtection="1">
      <alignment vertical="center"/>
    </xf>
    <xf numFmtId="164" fontId="35" fillId="3" borderId="0" xfId="5" applyNumberFormat="1" applyFont="1" applyFill="1" applyBorder="1" applyAlignment="1" applyProtection="1">
      <alignment vertical="center"/>
    </xf>
    <xf numFmtId="164" fontId="24" fillId="3" borderId="0" xfId="10" applyNumberFormat="1" applyFont="1" applyFill="1" applyBorder="1" applyAlignment="1" applyProtection="1">
      <alignment vertical="center" wrapText="1"/>
    </xf>
    <xf numFmtId="2" fontId="24" fillId="3" borderId="0" xfId="10" applyNumberFormat="1" applyFont="1" applyFill="1" applyAlignment="1" applyProtection="1">
      <alignment vertical="center" wrapText="1"/>
    </xf>
    <xf numFmtId="164" fontId="28" fillId="3" borderId="0" xfId="10" applyNumberFormat="1" applyFont="1" applyFill="1" applyBorder="1" applyAlignment="1" applyProtection="1">
      <alignment horizontal="center" vertical="center"/>
    </xf>
    <xf numFmtId="2" fontId="35" fillId="3" borderId="0" xfId="10" applyNumberFormat="1" applyFill="1" applyBorder="1" applyAlignment="1" applyProtection="1">
      <alignment vertical="center"/>
    </xf>
    <xf numFmtId="164" fontId="29" fillId="5" borderId="0" xfId="7" applyNumberFormat="1" applyAlignment="1" applyProtection="1">
      <alignment horizontal="center" vertical="center"/>
    </xf>
    <xf numFmtId="2" fontId="35" fillId="3" borderId="0" xfId="10" applyNumberFormat="1" applyFill="1" applyBorder="1" applyAlignment="1" applyProtection="1">
      <alignment horizontal="center" vertical="center"/>
    </xf>
    <xf numFmtId="0" fontId="5" fillId="2" borderId="0" xfId="8" applyNumberFormat="1" applyFont="1" applyFill="1" applyBorder="1" applyAlignment="1" applyProtection="1">
      <alignment horizontal="left"/>
    </xf>
    <xf numFmtId="0" fontId="5" fillId="2" borderId="15" xfId="8" applyNumberFormat="1" applyFont="1" applyFill="1" applyBorder="1" applyAlignment="1" applyProtection="1">
      <alignment horizontal="left"/>
      <protection locked="0"/>
    </xf>
    <xf numFmtId="0" fontId="5" fillId="2" borderId="16" xfId="8" applyNumberFormat="1" applyFont="1" applyFill="1" applyBorder="1" applyAlignment="1" applyProtection="1">
      <alignment horizontal="left"/>
      <protection locked="0"/>
    </xf>
    <xf numFmtId="0" fontId="5" fillId="2" borderId="17" xfId="8" applyNumberFormat="1" applyFont="1" applyFill="1" applyBorder="1" applyAlignment="1" applyProtection="1">
      <alignment horizontal="left"/>
      <protection locked="0"/>
    </xf>
    <xf numFmtId="0" fontId="5" fillId="2" borderId="15" xfId="8" applyNumberFormat="1" applyFont="1" applyFill="1" applyBorder="1" applyAlignment="1" applyProtection="1">
      <alignment horizontal="left"/>
    </xf>
    <xf numFmtId="0" fontId="37" fillId="2" borderId="16" xfId="8" applyNumberFormat="1" applyFont="1" applyFill="1" applyBorder="1" applyAlignment="1" applyProtection="1">
      <alignment horizontal="left"/>
    </xf>
    <xf numFmtId="0" fontId="5" fillId="2" borderId="17" xfId="8" applyNumberFormat="1" applyFont="1" applyFill="1" applyBorder="1" applyAlignment="1" applyProtection="1">
      <alignment horizontal="left"/>
    </xf>
    <xf numFmtId="0" fontId="5" fillId="2" borderId="16" xfId="8" applyNumberFormat="1" applyFont="1" applyFill="1" applyBorder="1" applyAlignment="1" applyProtection="1">
      <alignment horizontal="left"/>
    </xf>
    <xf numFmtId="0" fontId="5" fillId="2" borderId="9" xfId="8" applyNumberFormat="1" applyFont="1" applyFill="1" applyBorder="1" applyAlignment="1" applyProtection="1">
      <alignment horizontal="left"/>
      <protection locked="0"/>
    </xf>
    <xf numFmtId="0" fontId="5" fillId="2" borderId="10" xfId="8" applyNumberFormat="1" applyFont="1" applyFill="1" applyBorder="1" applyAlignment="1" applyProtection="1">
      <alignment horizontal="left"/>
      <protection locked="0"/>
    </xf>
    <xf numFmtId="0" fontId="5" fillId="2" borderId="11" xfId="8" applyNumberFormat="1" applyFont="1" applyFill="1" applyBorder="1" applyAlignment="1" applyProtection="1">
      <alignment horizontal="left"/>
      <protection locked="0"/>
    </xf>
    <xf numFmtId="0" fontId="5" fillId="2" borderId="10" xfId="8" applyNumberFormat="1" applyFont="1" applyFill="1" applyBorder="1" applyAlignment="1" applyProtection="1">
      <alignment horizontal="left"/>
    </xf>
    <xf numFmtId="0" fontId="5" fillId="2" borderId="11" xfId="8" applyNumberFormat="1" applyFont="1" applyFill="1" applyBorder="1" applyAlignment="1" applyProtection="1">
      <alignment horizontal="left"/>
    </xf>
    <xf numFmtId="0" fontId="5" fillId="3" borderId="18" xfId="10" applyNumberFormat="1" applyFont="1" applyFill="1" applyBorder="1" applyAlignment="1" applyProtection="1">
      <alignment horizontal="left"/>
      <protection locked="0"/>
    </xf>
    <xf numFmtId="0" fontId="5" fillId="3" borderId="19" xfId="10" applyNumberFormat="1" applyFont="1" applyFill="1" applyBorder="1" applyAlignment="1" applyProtection="1">
      <alignment horizontal="left"/>
      <protection locked="0"/>
    </xf>
    <xf numFmtId="0" fontId="5" fillId="3" borderId="20" xfId="10" applyNumberFormat="1" applyFont="1" applyFill="1" applyBorder="1" applyAlignment="1" applyProtection="1">
      <alignment horizontal="left"/>
      <protection locked="0"/>
    </xf>
    <xf numFmtId="0" fontId="5" fillId="2" borderId="8" xfId="10" applyNumberFormat="1" applyFont="1" applyFill="1" applyBorder="1" applyAlignment="1" applyProtection="1">
      <alignment horizontal="left"/>
    </xf>
    <xf numFmtId="0" fontId="5" fillId="2" borderId="6" xfId="10" applyNumberFormat="1" applyFont="1" applyFill="1" applyBorder="1" applyAlignment="1" applyProtection="1">
      <alignment horizontal="left"/>
    </xf>
    <xf numFmtId="0" fontId="5" fillId="2" borderId="0" xfId="10" applyNumberFormat="1" applyFont="1" applyFill="1" applyBorder="1" applyAlignment="1" applyProtection="1">
      <alignment horizontal="left"/>
    </xf>
    <xf numFmtId="0" fontId="6" fillId="2" borderId="0" xfId="8" applyNumberFormat="1" applyFont="1" applyFill="1" applyProtection="1"/>
    <xf numFmtId="0" fontId="5" fillId="3" borderId="21" xfId="10" applyNumberFormat="1" applyFont="1" applyFill="1" applyBorder="1" applyAlignment="1" applyProtection="1">
      <alignment horizontal="left"/>
      <protection locked="0"/>
    </xf>
    <xf numFmtId="0" fontId="35" fillId="3" borderId="0" xfId="14" applyNumberFormat="1" applyFill="1"/>
    <xf numFmtId="0" fontId="0" fillId="3" borderId="0" xfId="14" applyNumberFormat="1" applyFont="1" applyFill="1"/>
    <xf numFmtId="0" fontId="0" fillId="3" borderId="24" xfId="14" applyNumberFormat="1" applyFont="1" applyFill="1" applyBorder="1" applyAlignment="1" applyProtection="1">
      <alignment vertical="center"/>
    </xf>
    <xf numFmtId="0" fontId="24" fillId="3" borderId="16" xfId="14" applyNumberFormat="1" applyFont="1" applyFill="1" applyBorder="1" applyAlignment="1" applyProtection="1">
      <alignment horizontal="right"/>
    </xf>
    <xf numFmtId="0" fontId="24" fillId="3" borderId="16" xfId="14" applyNumberFormat="1" applyFont="1" applyFill="1" applyBorder="1" applyAlignment="1" applyProtection="1">
      <alignment horizontal="center"/>
    </xf>
    <xf numFmtId="0" fontId="24" fillId="3" borderId="38" xfId="14" applyNumberFormat="1" applyFont="1" applyFill="1" applyBorder="1" applyAlignment="1" applyProtection="1">
      <alignment horizontal="center"/>
    </xf>
    <xf numFmtId="0" fontId="22" fillId="3" borderId="16" xfId="14" applyNumberFormat="1" applyFont="1" applyFill="1" applyBorder="1" applyAlignment="1" applyProtection="1"/>
    <xf numFmtId="0" fontId="22" fillId="3" borderId="39" xfId="14" applyNumberFormat="1" applyFont="1" applyFill="1" applyBorder="1" applyAlignment="1" applyProtection="1"/>
    <xf numFmtId="0" fontId="23" fillId="2" borderId="26" xfId="14" applyNumberFormat="1" applyFont="1" applyFill="1" applyBorder="1" applyAlignment="1" applyProtection="1">
      <alignment vertical="center" wrapText="1"/>
    </xf>
    <xf numFmtId="0" fontId="23" fillId="2" borderId="27" xfId="14" applyNumberFormat="1" applyFont="1" applyFill="1" applyBorder="1" applyAlignment="1" applyProtection="1">
      <alignment vertical="center" wrapText="1"/>
    </xf>
    <xf numFmtId="0" fontId="23" fillId="2" borderId="24" xfId="14" applyNumberFormat="1" applyFont="1" applyFill="1" applyBorder="1" applyAlignment="1" applyProtection="1">
      <alignment vertical="center" wrapText="1"/>
    </xf>
    <xf numFmtId="0" fontId="23" fillId="2" borderId="29" xfId="14" applyNumberFormat="1" applyFont="1" applyFill="1" applyBorder="1" applyAlignment="1" applyProtection="1">
      <alignment vertical="center" wrapText="1"/>
    </xf>
    <xf numFmtId="0" fontId="15" fillId="3" borderId="16" xfId="14" applyNumberFormat="1" applyFont="1" applyFill="1" applyBorder="1" applyAlignment="1" applyProtection="1"/>
    <xf numFmtId="0" fontId="15" fillId="3" borderId="39" xfId="14" applyNumberFormat="1" applyFont="1" applyFill="1" applyBorder="1" applyAlignment="1" applyProtection="1"/>
    <xf numFmtId="0" fontId="23" fillId="2" borderId="30" xfId="14" applyNumberFormat="1" applyFont="1" applyFill="1" applyBorder="1" applyAlignment="1" applyProtection="1">
      <alignment vertical="center" wrapText="1"/>
    </xf>
    <xf numFmtId="0" fontId="23" fillId="2" borderId="38" xfId="14" applyNumberFormat="1" applyFont="1" applyFill="1" applyBorder="1" applyAlignment="1" applyProtection="1">
      <alignment vertical="center" wrapText="1"/>
    </xf>
    <xf numFmtId="0" fontId="0" fillId="11" borderId="0" xfId="14" applyNumberFormat="1" applyFont="1" applyFill="1"/>
    <xf numFmtId="0" fontId="22" fillId="11" borderId="16" xfId="14" applyNumberFormat="1" applyFont="1" applyFill="1" applyBorder="1" applyAlignment="1" applyProtection="1"/>
    <xf numFmtId="0" fontId="15" fillId="11" borderId="16" xfId="14" applyNumberFormat="1" applyFont="1" applyFill="1" applyBorder="1" applyAlignment="1" applyProtection="1"/>
    <xf numFmtId="0" fontId="15" fillId="11" borderId="39" xfId="14" applyNumberFormat="1" applyFont="1" applyFill="1" applyBorder="1" applyAlignment="1" applyProtection="1"/>
    <xf numFmtId="0" fontId="22" fillId="11" borderId="0" xfId="14" applyNumberFormat="1" applyFont="1" applyFill="1" applyBorder="1" applyAlignment="1" applyProtection="1"/>
    <xf numFmtId="0" fontId="15" fillId="11" borderId="0" xfId="14" applyNumberFormat="1" applyFont="1" applyFill="1" applyBorder="1" applyAlignment="1" applyProtection="1"/>
    <xf numFmtId="0" fontId="15" fillId="11" borderId="32" xfId="14" applyNumberFormat="1" applyFont="1" applyFill="1" applyBorder="1" applyAlignment="1" applyProtection="1"/>
    <xf numFmtId="0" fontId="0" fillId="0" borderId="0" xfId="14" applyNumberFormat="1" applyFont="1"/>
    <xf numFmtId="0" fontId="22" fillId="3" borderId="0" xfId="14" applyNumberFormat="1" applyFont="1" applyFill="1" applyBorder="1" applyAlignment="1" applyProtection="1"/>
    <xf numFmtId="0" fontId="15" fillId="3" borderId="0" xfId="14" applyNumberFormat="1" applyFont="1" applyFill="1" applyBorder="1" applyAlignment="1" applyProtection="1"/>
    <xf numFmtId="0" fontId="15" fillId="3" borderId="32" xfId="14" applyNumberFormat="1" applyFont="1" applyFill="1" applyBorder="1" applyAlignment="1" applyProtection="1"/>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0" fontId="23" fillId="2" borderId="29" xfId="14" applyNumberFormat="1" applyFont="1" applyFill="1" applyBorder="1" applyAlignment="1" applyProtection="1">
      <alignment horizontal="center" vertical="center" wrapText="1"/>
    </xf>
    <xf numFmtId="0" fontId="2" fillId="3" borderId="26" xfId="14" applyNumberFormat="1" applyFont="1" applyFill="1" applyBorder="1" applyAlignment="1" applyProtection="1">
      <alignment vertical="center"/>
    </xf>
    <xf numFmtId="0" fontId="2" fillId="3" borderId="27" xfId="14" applyNumberFormat="1" applyFont="1" applyFill="1" applyBorder="1" applyAlignment="1" applyProtection="1">
      <alignment vertical="center"/>
    </xf>
    <xf numFmtId="0" fontId="35" fillId="3" borderId="0" xfId="14" applyNumberFormat="1" applyFill="1" applyBorder="1" applyAlignment="1" applyProtection="1">
      <alignment vertical="center"/>
    </xf>
    <xf numFmtId="0" fontId="35" fillId="3" borderId="0" xfId="5" applyNumberFormat="1" applyFill="1" applyBorder="1" applyAlignment="1" applyProtection="1">
      <alignment vertical="center"/>
    </xf>
    <xf numFmtId="0" fontId="35" fillId="3" borderId="32" xfId="5" applyNumberFormat="1" applyFill="1" applyBorder="1" applyAlignment="1" applyProtection="1">
      <alignment vertical="center"/>
    </xf>
    <xf numFmtId="0" fontId="35" fillId="3" borderId="24" xfId="14" applyNumberFormat="1" applyFill="1" applyBorder="1" applyAlignment="1" applyProtection="1">
      <alignment vertical="center"/>
    </xf>
    <xf numFmtId="0" fontId="35" fillId="3" borderId="24" xfId="5" applyNumberFormat="1" applyFill="1" applyBorder="1" applyAlignment="1" applyProtection="1">
      <alignment vertical="center"/>
    </xf>
    <xf numFmtId="0" fontId="35" fillId="3" borderId="29" xfId="5" applyNumberFormat="1" applyFill="1" applyBorder="1" applyAlignment="1" applyProtection="1">
      <alignment vertical="center"/>
    </xf>
    <xf numFmtId="0" fontId="35" fillId="0" borderId="0" xfId="14" applyNumberFormat="1"/>
    <xf numFmtId="0" fontId="9" fillId="2" borderId="9" xfId="9" applyNumberFormat="1" applyFont="1" applyFill="1" applyBorder="1" applyAlignment="1" applyProtection="1">
      <alignment horizontal="left" vertical="top"/>
    </xf>
    <xf numFmtId="0" fontId="9" fillId="2" borderId="10" xfId="2" applyNumberFormat="1" applyFont="1" applyFill="1" applyBorder="1" applyAlignment="1" applyProtection="1">
      <alignment horizontal="center" vertical="center"/>
    </xf>
    <xf numFmtId="0" fontId="5" fillId="2" borderId="10" xfId="2" applyNumberFormat="1" applyFont="1" applyFill="1" applyBorder="1" applyAlignment="1" applyProtection="1">
      <alignment horizontal="centerContinuous" vertical="top"/>
    </xf>
    <xf numFmtId="0" fontId="5" fillId="2" borderId="9" xfId="2" applyNumberFormat="1" applyFont="1" applyFill="1" applyBorder="1" applyAlignment="1" applyProtection="1">
      <alignment horizontal="centerContinuous" vertical="top"/>
    </xf>
    <xf numFmtId="0" fontId="9" fillId="2" borderId="10" xfId="9" applyNumberFormat="1" applyFont="1" applyFill="1" applyBorder="1" applyAlignment="1" applyProtection="1">
      <alignment horizontal="center" vertical="center"/>
    </xf>
    <xf numFmtId="0" fontId="6" fillId="2" borderId="10" xfId="9" applyNumberFormat="1" applyFont="1" applyFill="1" applyBorder="1" applyProtection="1"/>
    <xf numFmtId="0" fontId="5" fillId="2" borderId="10" xfId="9" applyNumberFormat="1" applyFont="1" applyFill="1" applyBorder="1" applyAlignment="1" applyProtection="1">
      <alignment horizontal="left"/>
    </xf>
    <xf numFmtId="0" fontId="5" fillId="2" borderId="9" xfId="9" applyNumberFormat="1" applyFont="1" applyFill="1" applyBorder="1" applyAlignment="1" applyProtection="1">
      <alignment horizontal="left"/>
    </xf>
    <xf numFmtId="0" fontId="5" fillId="2" borderId="10" xfId="9" applyNumberFormat="1" applyFont="1" applyFill="1" applyBorder="1" applyAlignment="1" applyProtection="1">
      <alignment horizontal="center" vertical="center"/>
    </xf>
    <xf numFmtId="0" fontId="21" fillId="3" borderId="0" xfId="14" applyNumberFormat="1" applyFont="1" applyFill="1" applyAlignment="1" applyProtection="1">
      <alignment horizontal="center" vertical="center"/>
    </xf>
    <xf numFmtId="0" fontId="3" fillId="3" borderId="0" xfId="14" applyNumberFormat="1" applyFont="1" applyFill="1" applyAlignment="1" applyProtection="1">
      <alignment horizontal="center" vertical="center"/>
    </xf>
    <xf numFmtId="0" fontId="35" fillId="3" borderId="0" xfId="14" applyNumberFormat="1" applyFill="1" applyAlignment="1" applyProtection="1">
      <alignment horizontal="center" vertical="center"/>
    </xf>
    <xf numFmtId="0" fontId="35" fillId="3" borderId="0" xfId="10" applyNumberFormat="1" applyFill="1" applyAlignment="1" applyProtection="1">
      <alignment horizontal="center" vertical="center"/>
    </xf>
    <xf numFmtId="0" fontId="21" fillId="3" borderId="0" xfId="14" applyNumberFormat="1" applyFont="1" applyFill="1" applyProtection="1"/>
    <xf numFmtId="0" fontId="15" fillId="3" borderId="0" xfId="14" applyNumberFormat="1" applyFont="1" applyFill="1" applyProtection="1"/>
    <xf numFmtId="0" fontId="21" fillId="3" borderId="0" xfId="10" applyNumberFormat="1" applyFont="1" applyFill="1" applyAlignment="1" applyProtection="1">
      <alignment horizontal="center" vertical="center"/>
    </xf>
    <xf numFmtId="0" fontId="3" fillId="3" borderId="0" xfId="10" applyNumberFormat="1" applyFont="1" applyFill="1" applyAlignment="1" applyProtection="1">
      <alignment horizontal="center" vertical="center"/>
    </xf>
    <xf numFmtId="0" fontId="23" fillId="3" borderId="0" xfId="10" applyNumberFormat="1" applyFont="1" applyFill="1" applyBorder="1" applyAlignment="1" applyProtection="1">
      <alignment vertical="center"/>
    </xf>
    <xf numFmtId="0" fontId="23" fillId="13" borderId="0" xfId="10" applyNumberFormat="1" applyFont="1" applyFill="1" applyBorder="1" applyAlignment="1" applyProtection="1">
      <alignment vertical="center"/>
    </xf>
    <xf numFmtId="0" fontId="35" fillId="13" borderId="0" xfId="10" applyNumberFormat="1" applyFill="1" applyAlignment="1" applyProtection="1">
      <alignment horizontal="center" vertical="center"/>
    </xf>
    <xf numFmtId="0" fontId="21" fillId="3" borderId="0" xfId="10" applyNumberFormat="1" applyFont="1" applyFill="1" applyBorder="1" applyAlignment="1" applyProtection="1">
      <alignment horizontal="center" vertical="center"/>
    </xf>
    <xf numFmtId="0" fontId="21" fillId="3" borderId="0" xfId="14" applyNumberFormat="1" applyFont="1" applyFill="1" applyBorder="1" applyAlignment="1" applyProtection="1">
      <alignment horizontal="center" vertical="center"/>
    </xf>
    <xf numFmtId="0" fontId="3" fillId="3" borderId="0" xfId="14" applyNumberFormat="1" applyFont="1" applyFill="1" applyBorder="1" applyAlignment="1" applyProtection="1">
      <alignment horizontal="center" vertical="center"/>
    </xf>
    <xf numFmtId="0" fontId="21" fillId="3" borderId="0" xfId="10" applyNumberFormat="1" applyFont="1" applyFill="1" applyProtection="1"/>
    <xf numFmtId="0" fontId="35" fillId="3" borderId="17" xfId="10" applyNumberFormat="1" applyFill="1" applyBorder="1" applyAlignment="1" applyProtection="1">
      <alignment horizontal="center" vertical="center"/>
    </xf>
    <xf numFmtId="0" fontId="27" fillId="3" borderId="0" xfId="10" applyNumberFormat="1" applyFont="1" applyFill="1" applyBorder="1" applyAlignment="1" applyProtection="1">
      <alignment vertical="center"/>
    </xf>
    <xf numFmtId="0" fontId="35" fillId="3" borderId="0" xfId="10" applyNumberFormat="1" applyFill="1" applyBorder="1" applyAlignment="1" applyProtection="1">
      <alignment vertical="center" wrapText="1"/>
    </xf>
    <xf numFmtId="0" fontId="21" fillId="3" borderId="0" xfId="10" applyNumberFormat="1" applyFont="1" applyFill="1" applyBorder="1" applyAlignment="1" applyProtection="1">
      <alignment vertical="center" wrapText="1"/>
    </xf>
    <xf numFmtId="0" fontId="35" fillId="3" borderId="17" xfId="14" applyNumberFormat="1" applyFill="1" applyBorder="1" applyAlignment="1" applyProtection="1">
      <alignment horizontal="center" vertical="center"/>
    </xf>
    <xf numFmtId="0" fontId="15" fillId="0" borderId="0" xfId="9" applyNumberFormat="1" applyFont="1"/>
    <xf numFmtId="0" fontId="15" fillId="0" borderId="0" xfId="9" applyNumberFormat="1"/>
    <xf numFmtId="0" fontId="47" fillId="0" borderId="0" xfId="10" applyNumberFormat="1" applyFont="1"/>
    <xf numFmtId="0" fontId="47" fillId="15" borderId="49" xfId="10" applyNumberFormat="1" applyFont="1" applyFill="1" applyBorder="1" applyAlignment="1">
      <alignment vertical="top" wrapText="1"/>
    </xf>
    <xf numFmtId="0" fontId="47" fillId="15" borderId="50" xfId="10" applyNumberFormat="1" applyFont="1" applyFill="1" applyBorder="1" applyAlignment="1">
      <alignment vertical="top" wrapText="1"/>
    </xf>
    <xf numFmtId="0" fontId="47" fillId="15" borderId="50" xfId="10" applyNumberFormat="1" applyFont="1" applyFill="1" applyBorder="1"/>
    <xf numFmtId="0" fontId="47" fillId="15" borderId="50" xfId="10" applyNumberFormat="1" applyFont="1" applyFill="1" applyBorder="1" applyAlignment="1">
      <alignment vertical="center"/>
    </xf>
    <xf numFmtId="0" fontId="47" fillId="15" borderId="51" xfId="10" applyNumberFormat="1" applyFont="1" applyFill="1" applyBorder="1" applyAlignment="1">
      <alignment vertical="top" wrapText="1"/>
    </xf>
    <xf numFmtId="0" fontId="47" fillId="15" borderId="49" xfId="10" applyNumberFormat="1" applyFont="1" applyFill="1" applyBorder="1" applyAlignment="1">
      <alignment horizontal="left" vertical="top" wrapText="1"/>
    </xf>
    <xf numFmtId="0" fontId="47" fillId="15" borderId="50" xfId="10" applyNumberFormat="1" applyFont="1" applyFill="1" applyBorder="1" applyAlignment="1">
      <alignment horizontal="left" vertical="top" wrapText="1"/>
    </xf>
    <xf numFmtId="0" fontId="47" fillId="15" borderId="50" xfId="10" applyNumberFormat="1" applyFont="1" applyFill="1" applyBorder="1" applyAlignment="1">
      <alignment horizontal="left" vertical="center"/>
    </xf>
    <xf numFmtId="0" fontId="5" fillId="3" borderId="21" xfId="10" applyNumberFormat="1" applyFont="1" applyFill="1" applyBorder="1" applyAlignment="1" applyProtection="1">
      <alignment horizontal="center"/>
    </xf>
    <xf numFmtId="0" fontId="0" fillId="0" borderId="30" xfId="14" applyNumberFormat="1" applyFont="1" applyBorder="1"/>
    <xf numFmtId="0" fontId="22" fillId="3" borderId="32" xfId="14" applyNumberFormat="1" applyFont="1" applyFill="1" applyBorder="1" applyAlignment="1" applyProtection="1"/>
    <xf numFmtId="0" fontId="22" fillId="2" borderId="16" xfId="14" applyNumberFormat="1" applyFont="1" applyFill="1" applyBorder="1" applyAlignment="1" applyProtection="1"/>
    <xf numFmtId="0" fontId="0" fillId="2" borderId="0" xfId="14" applyNumberFormat="1" applyFont="1" applyFill="1"/>
    <xf numFmtId="0" fontId="15" fillId="2" borderId="16" xfId="14" applyNumberFormat="1" applyFont="1" applyFill="1" applyBorder="1" applyAlignment="1" applyProtection="1"/>
    <xf numFmtId="0" fontId="15" fillId="2" borderId="39" xfId="14" applyNumberFormat="1" applyFont="1" applyFill="1" applyBorder="1" applyAlignment="1" applyProtection="1"/>
    <xf numFmtId="0" fontId="22" fillId="2" borderId="0" xfId="14" applyNumberFormat="1" applyFont="1" applyFill="1" applyBorder="1" applyAlignment="1" applyProtection="1"/>
    <xf numFmtId="0" fontId="15" fillId="2" borderId="0" xfId="14" applyNumberFormat="1" applyFont="1" applyFill="1" applyBorder="1" applyAlignment="1" applyProtection="1"/>
    <xf numFmtId="0" fontId="15" fillId="2" borderId="32" xfId="14" applyNumberFormat="1" applyFont="1" applyFill="1" applyBorder="1" applyAlignment="1" applyProtection="1"/>
    <xf numFmtId="0" fontId="35" fillId="3" borderId="32" xfId="14" applyNumberFormat="1" applyFill="1" applyBorder="1" applyAlignment="1" applyProtection="1">
      <alignment vertical="center"/>
    </xf>
    <xf numFmtId="0" fontId="35" fillId="3" borderId="29" xfId="14" applyNumberFormat="1" applyFill="1" applyBorder="1" applyAlignment="1" applyProtection="1">
      <alignment vertical="center"/>
    </xf>
    <xf numFmtId="2" fontId="24" fillId="3" borderId="16" xfId="10" applyNumberFormat="1" applyFont="1" applyFill="1" applyBorder="1" applyAlignment="1" applyProtection="1">
      <alignment horizontal="center"/>
    </xf>
    <xf numFmtId="0" fontId="33" fillId="3" borderId="26" xfId="14" applyNumberFormat="1" applyFont="1" applyFill="1" applyBorder="1" applyAlignment="1" applyProtection="1">
      <alignment vertical="center"/>
    </xf>
    <xf numFmtId="0" fontId="44" fillId="3" borderId="26" xfId="14" applyNumberFormat="1" applyFont="1" applyFill="1" applyBorder="1" applyAlignment="1" applyProtection="1">
      <alignment vertical="center"/>
    </xf>
    <xf numFmtId="0" fontId="44" fillId="3" borderId="25" xfId="14" applyNumberFormat="1" applyFont="1" applyFill="1" applyBorder="1" applyAlignment="1" applyProtection="1">
      <alignment vertical="center"/>
    </xf>
    <xf numFmtId="0" fontId="44" fillId="3" borderId="27" xfId="14" applyNumberFormat="1" applyFont="1" applyFill="1" applyBorder="1" applyAlignment="1" applyProtection="1">
      <alignment vertical="center"/>
    </xf>
    <xf numFmtId="0" fontId="35" fillId="0" borderId="0" xfId="14" applyNumberFormat="1" applyFill="1"/>
    <xf numFmtId="0" fontId="33" fillId="3" borderId="24" xfId="14" applyNumberFormat="1" applyFont="1" applyFill="1" applyBorder="1" applyAlignment="1" applyProtection="1">
      <alignment vertical="center"/>
    </xf>
    <xf numFmtId="0" fontId="35" fillId="3" borderId="0" xfId="14" applyNumberFormat="1" applyFill="1" applyBorder="1"/>
    <xf numFmtId="0" fontId="35" fillId="3" borderId="33" xfId="14" applyNumberFormat="1" applyFill="1" applyBorder="1"/>
    <xf numFmtId="0" fontId="35" fillId="3" borderId="32" xfId="14" applyNumberFormat="1" applyFill="1" applyBorder="1"/>
    <xf numFmtId="0" fontId="35" fillId="3" borderId="28" xfId="14" applyNumberFormat="1" applyFill="1" applyBorder="1"/>
    <xf numFmtId="0" fontId="35" fillId="3" borderId="24" xfId="14" applyNumberFormat="1" applyFill="1" applyBorder="1"/>
    <xf numFmtId="0" fontId="35" fillId="3" borderId="29" xfId="14" applyNumberFormat="1" applyFill="1" applyBorder="1"/>
    <xf numFmtId="0" fontId="1" fillId="2" borderId="22" xfId="14" applyNumberFormat="1" applyFont="1" applyFill="1" applyBorder="1" applyAlignment="1" applyProtection="1">
      <alignment vertical="center"/>
    </xf>
    <xf numFmtId="0" fontId="1" fillId="2" borderId="23" xfId="14" applyNumberFormat="1" applyFont="1" applyFill="1" applyBorder="1" applyAlignment="1" applyProtection="1">
      <alignment horizontal="center" vertical="center"/>
    </xf>
    <xf numFmtId="0" fontId="24" fillId="3" borderId="41" xfId="14" applyNumberFormat="1" applyFont="1" applyFill="1" applyBorder="1" applyAlignment="1" applyProtection="1"/>
    <xf numFmtId="0" fontId="22" fillId="3" borderId="16" xfId="14" applyNumberFormat="1" applyFont="1" applyFill="1" applyBorder="1" applyAlignment="1" applyProtection="1">
      <alignment horizontal="center"/>
    </xf>
    <xf numFmtId="0" fontId="22" fillId="3" borderId="41" xfId="14" applyNumberFormat="1" applyFont="1" applyFill="1" applyBorder="1" applyAlignment="1" applyProtection="1">
      <alignment horizontal="center"/>
    </xf>
    <xf numFmtId="0" fontId="22" fillId="3" borderId="39" xfId="14" applyNumberFormat="1" applyFont="1" applyFill="1" applyBorder="1" applyAlignment="1" applyProtection="1">
      <alignment horizontal="center"/>
    </xf>
    <xf numFmtId="0" fontId="22" fillId="14" borderId="16" xfId="14" applyNumberFormat="1" applyFont="1" applyFill="1" applyBorder="1" applyAlignment="1" applyProtection="1">
      <alignment horizontal="center"/>
    </xf>
    <xf numFmtId="0" fontId="22" fillId="14" borderId="41" xfId="14" applyNumberFormat="1" applyFont="1" applyFill="1" applyBorder="1" applyAlignment="1" applyProtection="1">
      <alignment horizontal="center"/>
    </xf>
    <xf numFmtId="0" fontId="22" fillId="14" borderId="39" xfId="14" applyNumberFormat="1" applyFont="1" applyFill="1" applyBorder="1" applyAlignment="1" applyProtection="1">
      <alignment horizontal="center"/>
    </xf>
    <xf numFmtId="0" fontId="24" fillId="12" borderId="41" xfId="14" applyNumberFormat="1" applyFont="1" applyFill="1" applyBorder="1" applyAlignment="1" applyProtection="1"/>
    <xf numFmtId="0" fontId="24" fillId="12" borderId="16" xfId="14" applyNumberFormat="1" applyFont="1" applyFill="1" applyBorder="1" applyAlignment="1" applyProtection="1">
      <alignment horizontal="center"/>
    </xf>
    <xf numFmtId="0" fontId="22" fillId="12" borderId="16" xfId="14" applyNumberFormat="1" applyFont="1" applyFill="1" applyBorder="1" applyAlignment="1" applyProtection="1">
      <alignment horizontal="center"/>
    </xf>
    <xf numFmtId="0" fontId="35" fillId="12" borderId="0" xfId="14" applyNumberFormat="1" applyFill="1"/>
    <xf numFmtId="0" fontId="25" fillId="12" borderId="16" xfId="14" applyNumberFormat="1" applyFont="1" applyFill="1" applyBorder="1" applyAlignment="1" applyProtection="1">
      <alignment horizontal="center"/>
    </xf>
    <xf numFmtId="0" fontId="34" fillId="12" borderId="16" xfId="14" applyNumberFormat="1" applyFont="1" applyFill="1" applyBorder="1" applyAlignment="1" applyProtection="1">
      <alignment horizontal="center"/>
    </xf>
    <xf numFmtId="0" fontId="23" fillId="2" borderId="28" xfId="14" applyNumberFormat="1" applyFont="1" applyFill="1" applyBorder="1" applyAlignment="1" applyProtection="1">
      <alignment horizontal="center" vertical="center" wrapText="1"/>
    </xf>
    <xf numFmtId="0" fontId="46" fillId="2" borderId="24" xfId="14" applyNumberFormat="1" applyFont="1" applyFill="1" applyBorder="1" applyAlignment="1" applyProtection="1">
      <alignment horizontal="center" vertical="center" wrapText="1"/>
    </xf>
    <xf numFmtId="0" fontId="46" fillId="2" borderId="28" xfId="14" applyNumberFormat="1" applyFont="1" applyFill="1" applyBorder="1" applyAlignment="1" applyProtection="1">
      <alignment horizontal="center" vertical="center" wrapText="1"/>
    </xf>
    <xf numFmtId="0" fontId="46" fillId="2" borderId="29" xfId="14" applyNumberFormat="1" applyFont="1" applyFill="1" applyBorder="1" applyAlignment="1" applyProtection="1">
      <alignment horizontal="center" vertical="center" wrapText="1"/>
    </xf>
    <xf numFmtId="0" fontId="35" fillId="3" borderId="33" xfId="14" applyNumberFormat="1" applyFill="1" applyBorder="1" applyAlignment="1" applyProtection="1">
      <alignment vertical="center"/>
    </xf>
    <xf numFmtId="0" fontId="35" fillId="3" borderId="26" xfId="14" applyNumberFormat="1" applyFill="1" applyBorder="1" applyAlignment="1" applyProtection="1">
      <alignment horizontal="center" vertical="center"/>
    </xf>
    <xf numFmtId="0" fontId="2" fillId="3" borderId="25" xfId="14" applyNumberFormat="1" applyFont="1" applyFill="1" applyBorder="1" applyAlignment="1" applyProtection="1">
      <alignment vertical="center"/>
    </xf>
    <xf numFmtId="0" fontId="35" fillId="3" borderId="0" xfId="14" applyNumberFormat="1" applyFill="1" applyBorder="1" applyAlignment="1" applyProtection="1">
      <alignment horizontal="center" vertical="center"/>
    </xf>
    <xf numFmtId="0" fontId="35" fillId="3" borderId="28" xfId="14" applyNumberFormat="1" applyFill="1" applyBorder="1" applyAlignment="1" applyProtection="1">
      <alignment vertical="center"/>
    </xf>
    <xf numFmtId="0" fontId="23" fillId="2" borderId="25" xfId="14" applyNumberFormat="1" applyFont="1" applyFill="1" applyBorder="1" applyAlignment="1" applyProtection="1">
      <alignment vertical="center" wrapText="1"/>
    </xf>
    <xf numFmtId="0" fontId="23" fillId="2" borderId="28" xfId="14" applyNumberFormat="1" applyFont="1" applyFill="1" applyBorder="1" applyAlignment="1" applyProtection="1">
      <alignment vertical="center" wrapText="1"/>
    </xf>
    <xf numFmtId="0" fontId="22" fillId="12" borderId="41" xfId="14" applyNumberFormat="1" applyFont="1" applyFill="1" applyBorder="1" applyAlignment="1" applyProtection="1">
      <alignment horizontal="center"/>
    </xf>
    <xf numFmtId="0" fontId="22" fillId="12" borderId="39" xfId="14" applyNumberFormat="1" applyFont="1" applyFill="1" applyBorder="1" applyAlignment="1" applyProtection="1">
      <alignment horizontal="center"/>
    </xf>
    <xf numFmtId="0" fontId="24" fillId="3" borderId="0" xfId="14" applyNumberFormat="1" applyFont="1" applyFill="1" applyBorder="1" applyAlignment="1">
      <alignment horizontal="center"/>
    </xf>
    <xf numFmtId="0" fontId="24" fillId="3" borderId="33" xfId="14" applyNumberFormat="1" applyFont="1" applyFill="1" applyBorder="1" applyAlignment="1">
      <alignment horizontal="center"/>
    </xf>
    <xf numFmtId="0" fontId="24" fillId="3" borderId="32" xfId="14" applyNumberFormat="1" applyFont="1" applyFill="1" applyBorder="1" applyAlignment="1">
      <alignment horizontal="center"/>
    </xf>
    <xf numFmtId="0" fontId="24" fillId="12" borderId="41" xfId="14" applyNumberFormat="1" applyFont="1" applyFill="1" applyBorder="1" applyAlignment="1" applyProtection="1">
      <alignment horizontal="center"/>
    </xf>
    <xf numFmtId="0" fontId="24" fillId="12" borderId="39" xfId="14" applyNumberFormat="1" applyFont="1" applyFill="1" applyBorder="1" applyAlignment="1" applyProtection="1">
      <alignment horizontal="center"/>
    </xf>
    <xf numFmtId="0" fontId="25" fillId="3" borderId="16" xfId="14" applyNumberFormat="1" applyFont="1" applyFill="1" applyBorder="1" applyAlignment="1" applyProtection="1">
      <alignment horizontal="center"/>
    </xf>
    <xf numFmtId="0" fontId="24" fillId="3" borderId="41" xfId="14" applyNumberFormat="1" applyFont="1" applyFill="1" applyBorder="1" applyAlignment="1" applyProtection="1">
      <alignment horizontal="center"/>
    </xf>
    <xf numFmtId="0" fontId="24" fillId="3" borderId="39" xfId="14" applyNumberFormat="1" applyFont="1" applyFill="1" applyBorder="1" applyAlignment="1" applyProtection="1">
      <alignment horizontal="center"/>
    </xf>
    <xf numFmtId="0" fontId="26" fillId="3" borderId="16" xfId="14" applyNumberFormat="1" applyFont="1" applyFill="1" applyBorder="1" applyAlignment="1" applyProtection="1">
      <alignment horizontal="center"/>
    </xf>
    <xf numFmtId="0" fontId="23" fillId="2" borderId="42" xfId="14" applyNumberFormat="1" applyFont="1" applyFill="1" applyBorder="1" applyAlignment="1" applyProtection="1">
      <alignment vertical="center" wrapText="1"/>
    </xf>
    <xf numFmtId="0" fontId="23" fillId="2" borderId="30" xfId="14" applyNumberFormat="1" applyFont="1" applyFill="1" applyBorder="1" applyAlignment="1" applyProtection="1">
      <alignment horizontal="center" vertical="center" wrapText="1"/>
    </xf>
    <xf numFmtId="0" fontId="23" fillId="2" borderId="42" xfId="14" applyNumberFormat="1" applyFont="1" applyFill="1" applyBorder="1" applyAlignment="1" applyProtection="1">
      <alignment horizontal="center" vertical="center" wrapText="1"/>
    </xf>
    <xf numFmtId="0" fontId="23" fillId="2" borderId="38" xfId="14" applyNumberFormat="1" applyFont="1" applyFill="1" applyBorder="1" applyAlignment="1" applyProtection="1">
      <alignment horizontal="center" vertical="center" wrapText="1"/>
    </xf>
    <xf numFmtId="0" fontId="15" fillId="3" borderId="16" xfId="14" applyNumberFormat="1" applyFont="1" applyFill="1" applyBorder="1" applyAlignment="1" applyProtection="1">
      <alignment horizontal="center"/>
    </xf>
    <xf numFmtId="0" fontId="15" fillId="12" borderId="16" xfId="14" applyNumberFormat="1" applyFont="1" applyFill="1" applyBorder="1" applyAlignment="1" applyProtection="1">
      <alignment horizontal="center"/>
    </xf>
    <xf numFmtId="0" fontId="24" fillId="12" borderId="33" xfId="14" applyNumberFormat="1" applyFont="1" applyFill="1" applyBorder="1" applyAlignment="1" applyProtection="1"/>
    <xf numFmtId="0" fontId="15" fillId="12" borderId="0" xfId="14" applyNumberFormat="1" applyFont="1" applyFill="1" applyBorder="1" applyAlignment="1" applyProtection="1">
      <alignment horizontal="center"/>
    </xf>
    <xf numFmtId="0" fontId="24" fillId="12" borderId="41" xfId="14" applyNumberFormat="1" applyFont="1" applyFill="1" applyBorder="1" applyAlignment="1" applyProtection="1">
      <alignment horizontal="left" vertical="center"/>
    </xf>
    <xf numFmtId="0" fontId="35" fillId="12" borderId="16" xfId="14" applyNumberFormat="1" applyFill="1" applyBorder="1" applyAlignment="1" applyProtection="1">
      <alignment horizontal="center" vertical="center"/>
    </xf>
    <xf numFmtId="0" fontId="24" fillId="12" borderId="16" xfId="14" applyNumberFormat="1" applyFont="1" applyFill="1" applyBorder="1" applyAlignment="1" applyProtection="1">
      <alignment horizontal="center" vertical="center"/>
    </xf>
    <xf numFmtId="0" fontId="24" fillId="12" borderId="41" xfId="14" applyNumberFormat="1" applyFont="1" applyFill="1" applyBorder="1" applyAlignment="1" applyProtection="1">
      <alignment horizontal="center" vertical="center"/>
    </xf>
    <xf numFmtId="0" fontId="24" fillId="12" borderId="39" xfId="14" applyNumberFormat="1" applyFont="1" applyFill="1" applyBorder="1" applyAlignment="1" applyProtection="1">
      <alignment horizontal="center" vertical="center"/>
    </xf>
    <xf numFmtId="0" fontId="24" fillId="14" borderId="16" xfId="14" applyNumberFormat="1" applyFont="1" applyFill="1" applyBorder="1" applyAlignment="1" applyProtection="1">
      <alignment horizontal="center"/>
    </xf>
    <xf numFmtId="0" fontId="24" fillId="14" borderId="39" xfId="14" applyNumberFormat="1" applyFont="1" applyFill="1" applyBorder="1" applyAlignment="1" applyProtection="1">
      <alignment horizontal="center"/>
    </xf>
    <xf numFmtId="0" fontId="24" fillId="14" borderId="41" xfId="14" applyNumberFormat="1" applyFont="1" applyFill="1" applyBorder="1" applyAlignment="1" applyProtection="1">
      <alignment horizontal="center"/>
    </xf>
    <xf numFmtId="0" fontId="23" fillId="2" borderId="25" xfId="14" applyNumberFormat="1" applyFont="1" applyFill="1" applyBorder="1" applyAlignment="1" applyProtection="1">
      <alignment horizontal="center" vertical="center" wrapText="1"/>
    </xf>
    <xf numFmtId="0" fontId="24" fillId="3" borderId="41" xfId="14" applyNumberFormat="1" applyFont="1" applyFill="1" applyBorder="1" applyAlignment="1" applyProtection="1">
      <alignment horizontal="left" vertical="center"/>
    </xf>
    <xf numFmtId="0" fontId="35" fillId="3" borderId="16" xfId="14" applyNumberFormat="1" applyFill="1" applyBorder="1" applyAlignment="1" applyProtection="1">
      <alignment horizontal="center" vertical="center"/>
    </xf>
    <xf numFmtId="0" fontId="24" fillId="3" borderId="16" xfId="14" applyNumberFormat="1" applyFont="1" applyFill="1" applyBorder="1" applyAlignment="1" applyProtection="1">
      <alignment horizontal="center" vertical="center"/>
    </xf>
    <xf numFmtId="0" fontId="24" fillId="3" borderId="41" xfId="14" applyNumberFormat="1" applyFont="1" applyFill="1" applyBorder="1" applyAlignment="1" applyProtection="1">
      <alignment horizontal="center" vertical="center"/>
    </xf>
    <xf numFmtId="0" fontId="24" fillId="3" borderId="39" xfId="14" applyNumberFormat="1" applyFont="1" applyFill="1" applyBorder="1" applyAlignment="1" applyProtection="1">
      <alignment horizontal="center" vertical="center"/>
    </xf>
    <xf numFmtId="0" fontId="15" fillId="3" borderId="40" xfId="14" applyNumberFormat="1" applyFont="1" applyFill="1" applyBorder="1" applyAlignment="1" applyProtection="1">
      <alignment horizontal="center"/>
    </xf>
    <xf numFmtId="0" fontId="1" fillId="3" borderId="43" xfId="14" applyNumberFormat="1" applyFont="1" applyFill="1" applyBorder="1" applyAlignment="1" applyProtection="1">
      <alignment vertical="center"/>
    </xf>
    <xf numFmtId="0" fontId="1" fillId="3" borderId="0" xfId="14" applyNumberFormat="1" applyFont="1" applyFill="1" applyBorder="1" applyAlignment="1" applyProtection="1">
      <alignment vertical="center"/>
    </xf>
    <xf numFmtId="0" fontId="33" fillId="3" borderId="26" xfId="14" applyNumberFormat="1" applyFont="1" applyFill="1" applyBorder="1" applyAlignment="1" applyProtection="1">
      <alignment vertical="center" wrapText="1"/>
    </xf>
    <xf numFmtId="0" fontId="1" fillId="0" borderId="0" xfId="14" applyNumberFormat="1" applyFont="1" applyFill="1" applyBorder="1" applyAlignment="1" applyProtection="1">
      <alignment vertical="center"/>
    </xf>
    <xf numFmtId="0" fontId="1" fillId="3" borderId="44" xfId="14" applyNumberFormat="1" applyFont="1" applyFill="1" applyBorder="1" applyAlignment="1" applyProtection="1">
      <alignment vertical="center"/>
    </xf>
    <xf numFmtId="0" fontId="33" fillId="3" borderId="0" xfId="14" applyNumberFormat="1" applyFont="1" applyFill="1" applyBorder="1" applyAlignment="1" applyProtection="1">
      <alignment vertical="center" wrapText="1"/>
    </xf>
    <xf numFmtId="0" fontId="1" fillId="3" borderId="45" xfId="14" applyNumberFormat="1" applyFont="1" applyFill="1" applyBorder="1" applyAlignment="1" applyProtection="1">
      <alignment vertical="center"/>
    </xf>
    <xf numFmtId="0" fontId="33" fillId="3" borderId="24" xfId="14" applyNumberFormat="1" applyFont="1" applyFill="1" applyBorder="1" applyAlignment="1" applyProtection="1">
      <alignment vertical="center" wrapText="1"/>
    </xf>
    <xf numFmtId="0" fontId="1" fillId="2" borderId="23" xfId="14" applyNumberFormat="1" applyFont="1" applyFill="1" applyBorder="1" applyAlignment="1" applyProtection="1">
      <alignment vertical="center"/>
    </xf>
    <xf numFmtId="0" fontId="1" fillId="2" borderId="22" xfId="14" applyNumberFormat="1" applyFont="1" applyFill="1" applyBorder="1" applyAlignment="1" applyProtection="1">
      <alignment horizontal="center" vertical="center"/>
    </xf>
    <xf numFmtId="0" fontId="1" fillId="2" borderId="31" xfId="14" applyNumberFormat="1" applyFont="1" applyFill="1" applyBorder="1" applyAlignment="1" applyProtection="1">
      <alignment horizontal="center" vertical="center"/>
    </xf>
    <xf numFmtId="0" fontId="24" fillId="3" borderId="16" xfId="14" applyNumberFormat="1" applyFont="1" applyFill="1" applyBorder="1" applyAlignment="1" applyProtection="1"/>
    <xf numFmtId="0" fontId="22" fillId="3" borderId="2" xfId="14" applyNumberFormat="1" applyFont="1" applyFill="1" applyBorder="1" applyAlignment="1" applyProtection="1">
      <alignment horizontal="center"/>
    </xf>
    <xf numFmtId="0" fontId="22" fillId="3" borderId="46" xfId="14" applyNumberFormat="1" applyFont="1" applyFill="1" applyBorder="1" applyAlignment="1" applyProtection="1">
      <alignment horizontal="center"/>
    </xf>
    <xf numFmtId="0" fontId="22" fillId="3" borderId="47" xfId="14" applyNumberFormat="1" applyFont="1" applyFill="1" applyBorder="1" applyAlignment="1" applyProtection="1">
      <alignment horizontal="center"/>
    </xf>
    <xf numFmtId="0" fontId="22" fillId="3" borderId="22" xfId="14" applyNumberFormat="1" applyFont="1" applyFill="1" applyBorder="1" applyAlignment="1" applyProtection="1">
      <alignment horizontal="center"/>
    </xf>
    <xf numFmtId="0" fontId="22" fillId="3" borderId="23" xfId="14" applyNumberFormat="1" applyFont="1" applyFill="1" applyBorder="1" applyAlignment="1" applyProtection="1">
      <alignment horizontal="center"/>
    </xf>
    <xf numFmtId="0" fontId="22" fillId="3" borderId="31" xfId="14" applyNumberFormat="1" applyFont="1" applyFill="1" applyBorder="1" applyAlignment="1" applyProtection="1">
      <alignment horizontal="center"/>
    </xf>
    <xf numFmtId="0" fontId="24" fillId="12" borderId="16" xfId="14" applyNumberFormat="1" applyFont="1" applyFill="1" applyBorder="1" applyAlignment="1" applyProtection="1"/>
    <xf numFmtId="0" fontId="22" fillId="12" borderId="10" xfId="14" applyNumberFormat="1" applyFont="1" applyFill="1" applyBorder="1" applyAlignment="1" applyProtection="1">
      <alignment horizontal="center"/>
    </xf>
    <xf numFmtId="0" fontId="24" fillId="12" borderId="40" xfId="14" applyNumberFormat="1" applyFont="1" applyFill="1" applyBorder="1" applyAlignment="1" applyProtection="1">
      <alignment horizontal="center"/>
    </xf>
    <xf numFmtId="0" fontId="24" fillId="12" borderId="48" xfId="14" applyNumberFormat="1" applyFont="1" applyFill="1" applyBorder="1" applyAlignment="1" applyProtection="1">
      <alignment horizontal="center"/>
    </xf>
    <xf numFmtId="0" fontId="24" fillId="12" borderId="0" xfId="14" applyNumberFormat="1" applyFont="1" applyFill="1" applyBorder="1" applyAlignment="1" applyProtection="1"/>
    <xf numFmtId="0" fontId="24" fillId="12" borderId="16" xfId="14" applyNumberFormat="1" applyFont="1" applyFill="1" applyBorder="1" applyAlignment="1" applyProtection="1">
      <alignment horizontal="left" vertical="center"/>
    </xf>
    <xf numFmtId="0" fontId="24" fillId="3" borderId="16" xfId="14" applyNumberFormat="1" applyFont="1" applyFill="1" applyBorder="1" applyAlignment="1" applyProtection="1">
      <alignment horizontal="left" vertical="center"/>
    </xf>
    <xf numFmtId="2" fontId="24" fillId="3" borderId="16" xfId="10" applyNumberFormat="1" applyFont="1" applyFill="1" applyBorder="1" applyAlignment="1" applyProtection="1">
      <alignment horizontal="center"/>
    </xf>
    <xf numFmtId="2" fontId="27" fillId="3" borderId="0" xfId="10" applyNumberFormat="1" applyFont="1" applyFill="1" applyBorder="1" applyAlignment="1" applyProtection="1">
      <alignment vertical="center"/>
    </xf>
    <xf numFmtId="2" fontId="24" fillId="3" borderId="0" xfId="10" applyNumberFormat="1" applyFont="1" applyFill="1" applyBorder="1" applyAlignment="1" applyProtection="1"/>
    <xf numFmtId="2" fontId="28" fillId="3" borderId="30" xfId="10" applyNumberFormat="1" applyFont="1" applyFill="1" applyBorder="1" applyAlignment="1" applyProtection="1">
      <alignment horizontal="center" vertical="center"/>
    </xf>
    <xf numFmtId="2" fontId="27" fillId="3" borderId="38" xfId="10" applyNumberFormat="1" applyFont="1" applyFill="1" applyBorder="1" applyAlignment="1" applyProtection="1">
      <alignment vertical="center"/>
    </xf>
    <xf numFmtId="2" fontId="15" fillId="3" borderId="39" xfId="10" applyNumberFormat="1" applyFont="1" applyFill="1" applyBorder="1" applyAlignment="1" applyProtection="1"/>
    <xf numFmtId="2" fontId="24" fillId="3" borderId="40" xfId="10" applyNumberFormat="1" applyFont="1" applyFill="1" applyBorder="1" applyAlignment="1" applyProtection="1">
      <alignment horizontal="center"/>
    </xf>
    <xf numFmtId="2" fontId="15" fillId="3" borderId="48" xfId="10" applyNumberFormat="1" applyFont="1" applyFill="1" applyBorder="1" applyAlignment="1" applyProtection="1"/>
    <xf numFmtId="0" fontId="24" fillId="3" borderId="42" xfId="14" applyNumberFormat="1" applyFont="1" applyFill="1" applyBorder="1" applyAlignment="1" applyProtection="1">
      <alignment horizontal="center"/>
    </xf>
    <xf numFmtId="0" fontId="24" fillId="3" borderId="30" xfId="14" applyNumberFormat="1" applyFont="1" applyFill="1" applyBorder="1" applyAlignment="1" applyProtection="1">
      <alignment horizontal="center"/>
    </xf>
    <xf numFmtId="0" fontId="24" fillId="3" borderId="52" xfId="14" applyNumberFormat="1" applyFont="1" applyFill="1" applyBorder="1" applyAlignment="1" applyProtection="1">
      <alignment horizontal="center"/>
    </xf>
    <xf numFmtId="0" fontId="24" fillId="3" borderId="40" xfId="14" applyNumberFormat="1" applyFont="1" applyFill="1" applyBorder="1" applyAlignment="1" applyProtection="1">
      <alignment horizontal="center"/>
    </xf>
    <xf numFmtId="0" fontId="24" fillId="3" borderId="48" xfId="14" applyNumberFormat="1" applyFont="1" applyFill="1" applyBorder="1" applyAlignment="1" applyProtection="1">
      <alignment horizontal="center"/>
    </xf>
    <xf numFmtId="2" fontId="1" fillId="0" borderId="0" xfId="14" applyNumberFormat="1" applyFont="1" applyFill="1" applyBorder="1" applyAlignment="1" applyProtection="1">
      <alignment vertical="center"/>
    </xf>
    <xf numFmtId="0" fontId="35" fillId="14" borderId="0" xfId="14" applyNumberFormat="1" applyFill="1" applyBorder="1" applyAlignment="1" applyProtection="1">
      <alignment vertical="center"/>
    </xf>
    <xf numFmtId="2" fontId="24" fillId="3" borderId="16" xfId="10" applyNumberFormat="1" applyFont="1" applyFill="1" applyBorder="1" applyAlignment="1" applyProtection="1">
      <alignment horizontal="center"/>
    </xf>
    <xf numFmtId="0" fontId="23" fillId="2" borderId="25" xfId="14" applyNumberFormat="1" applyFont="1" applyFill="1" applyBorder="1" applyAlignment="1" applyProtection="1">
      <alignment horizontal="center" vertical="center" wrapText="1"/>
    </xf>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8"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2" fontId="24" fillId="3" borderId="16" xfId="10" applyNumberFormat="1" applyFont="1" applyFill="1" applyBorder="1" applyAlignment="1" applyProtection="1">
      <alignment horizontal="center"/>
    </xf>
    <xf numFmtId="0" fontId="23" fillId="2" borderId="25" xfId="14" applyNumberFormat="1" applyFont="1" applyFill="1" applyBorder="1" applyAlignment="1" applyProtection="1">
      <alignment horizontal="center" vertical="center" wrapText="1"/>
    </xf>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0" fontId="23" fillId="2" borderId="28" xfId="14" applyNumberFormat="1" applyFont="1" applyFill="1" applyBorder="1" applyAlignment="1" applyProtection="1">
      <alignment horizontal="center" vertical="center" wrapText="1"/>
    </xf>
    <xf numFmtId="2" fontId="22" fillId="14" borderId="16" xfId="14" applyNumberFormat="1" applyFont="1" applyFill="1" applyBorder="1" applyAlignment="1" applyProtection="1">
      <alignment horizontal="center"/>
    </xf>
    <xf numFmtId="2" fontId="24" fillId="14" borderId="0" xfId="10" applyNumberFormat="1" applyFont="1" applyFill="1" applyBorder="1" applyAlignment="1" applyProtection="1"/>
    <xf numFmtId="2" fontId="1" fillId="3" borderId="0" xfId="14" applyNumberFormat="1" applyFont="1" applyFill="1" applyBorder="1" applyAlignment="1" applyProtection="1">
      <alignment vertical="center"/>
    </xf>
    <xf numFmtId="0" fontId="35" fillId="0" borderId="0" xfId="17"/>
    <xf numFmtId="0" fontId="49" fillId="0" borderId="0" xfId="17" applyFont="1"/>
    <xf numFmtId="0" fontId="2" fillId="0" borderId="0" xfId="17" applyFont="1"/>
    <xf numFmtId="0" fontId="50" fillId="17" borderId="53" xfId="17" applyFont="1" applyFill="1" applyBorder="1"/>
    <xf numFmtId="0" fontId="51" fillId="17" borderId="54" xfId="17" applyFont="1" applyFill="1" applyBorder="1" applyAlignment="1" applyProtection="1">
      <alignment wrapText="1"/>
    </xf>
    <xf numFmtId="0" fontId="51" fillId="17" borderId="55" xfId="17" applyFont="1" applyFill="1" applyBorder="1" applyAlignment="1" applyProtection="1">
      <alignment wrapText="1"/>
    </xf>
    <xf numFmtId="0" fontId="50" fillId="17" borderId="53" xfId="17" applyFont="1" applyFill="1" applyBorder="1" applyAlignment="1">
      <alignment horizontal="center"/>
    </xf>
    <xf numFmtId="0" fontId="35" fillId="0" borderId="56" xfId="17" applyBorder="1"/>
    <xf numFmtId="0" fontId="35" fillId="0" borderId="53" xfId="17" applyBorder="1"/>
    <xf numFmtId="11" fontId="35" fillId="0" borderId="53" xfId="17" applyNumberFormat="1" applyBorder="1"/>
    <xf numFmtId="3" fontId="35" fillId="0" borderId="53" xfId="17" applyNumberFormat="1" applyBorder="1"/>
    <xf numFmtId="0" fontId="50" fillId="0" borderId="0" xfId="17" applyFont="1"/>
    <xf numFmtId="0" fontId="2" fillId="17" borderId="53" xfId="17" applyFont="1" applyFill="1" applyBorder="1"/>
    <xf numFmtId="0" fontId="35" fillId="0" borderId="0" xfId="17" applyNumberFormat="1"/>
    <xf numFmtId="2" fontId="35" fillId="0" borderId="0" xfId="5" applyNumberFormat="1"/>
    <xf numFmtId="3" fontId="35" fillId="0" borderId="0" xfId="17" applyNumberFormat="1"/>
    <xf numFmtId="3" fontId="35" fillId="0" borderId="17" xfId="17" applyNumberFormat="1" applyBorder="1" applyAlignment="1"/>
    <xf numFmtId="0" fontId="35" fillId="0" borderId="17" xfId="17" applyNumberFormat="1" applyBorder="1" applyAlignment="1"/>
    <xf numFmtId="0" fontId="0" fillId="0" borderId="53" xfId="0" applyNumberFormat="1" applyBorder="1" applyAlignment="1">
      <alignment horizontal="center" vertical="center"/>
    </xf>
    <xf numFmtId="0" fontId="0" fillId="0" borderId="0" xfId="0" applyNumberFormat="1" applyBorder="1" applyAlignment="1">
      <alignment horizontal="center" vertical="center"/>
    </xf>
    <xf numFmtId="0" fontId="0" fillId="0" borderId="0" xfId="0" applyNumberFormat="1"/>
    <xf numFmtId="0" fontId="49" fillId="0" borderId="0" xfId="0" applyNumberFormat="1" applyFont="1"/>
    <xf numFmtId="0" fontId="2" fillId="0" borderId="0" xfId="0" applyNumberFormat="1" applyFont="1"/>
    <xf numFmtId="0" fontId="50" fillId="17" borderId="53" xfId="0" applyNumberFormat="1" applyFont="1" applyFill="1" applyBorder="1"/>
    <xf numFmtId="0" fontId="51" fillId="17" borderId="54" xfId="0" applyNumberFormat="1" applyFont="1" applyFill="1" applyBorder="1" applyAlignment="1" applyProtection="1">
      <alignment wrapText="1"/>
    </xf>
    <xf numFmtId="0" fontId="51" fillId="0" borderId="0" xfId="0" applyNumberFormat="1" applyFont="1" applyFill="1" applyBorder="1" applyAlignment="1" applyProtection="1">
      <alignment wrapText="1"/>
    </xf>
    <xf numFmtId="0" fontId="0" fillId="0" borderId="56" xfId="0" applyNumberFormat="1" applyBorder="1"/>
    <xf numFmtId="0" fontId="0" fillId="0" borderId="0" xfId="0" applyNumberFormat="1" applyBorder="1"/>
    <xf numFmtId="0" fontId="0" fillId="0" borderId="53" xfId="0" applyNumberFormat="1" applyBorder="1"/>
    <xf numFmtId="0" fontId="0" fillId="18" borderId="53" xfId="0" applyNumberFormat="1" applyFill="1" applyBorder="1"/>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0" fontId="0" fillId="3" borderId="33" xfId="14" applyNumberFormat="1" applyFont="1" applyFill="1" applyBorder="1" applyAlignment="1" applyProtection="1">
      <alignment vertical="center"/>
    </xf>
    <xf numFmtId="0" fontId="0" fillId="3" borderId="0" xfId="14" applyNumberFormat="1" applyFont="1" applyFill="1" applyBorder="1" applyAlignment="1" applyProtection="1">
      <alignment vertical="center"/>
    </xf>
    <xf numFmtId="164" fontId="5" fillId="2" borderId="8" xfId="10" applyNumberFormat="1" applyFont="1" applyFill="1" applyBorder="1" applyAlignment="1" applyProtection="1">
      <alignment horizontal="center"/>
    </xf>
    <xf numFmtId="164" fontId="5" fillId="2" borderId="12" xfId="10" applyNumberFormat="1" applyFont="1" applyFill="1" applyBorder="1" applyAlignment="1" applyProtection="1">
      <alignment horizontal="center"/>
    </xf>
    <xf numFmtId="0" fontId="5" fillId="3" borderId="34" xfId="10" applyNumberFormat="1" applyFont="1" applyFill="1" applyBorder="1" applyAlignment="1" applyProtection="1">
      <alignment horizontal="center"/>
    </xf>
    <xf numFmtId="0" fontId="5" fillId="3" borderId="35" xfId="10" applyNumberFormat="1" applyFont="1" applyFill="1" applyBorder="1" applyAlignment="1" applyProtection="1">
      <alignment horizontal="center"/>
    </xf>
    <xf numFmtId="0" fontId="5" fillId="3" borderId="36" xfId="10" applyNumberFormat="1" applyFont="1" applyFill="1" applyBorder="1" applyAlignment="1" applyProtection="1">
      <alignment horizontal="center"/>
    </xf>
    <xf numFmtId="164" fontId="5" fillId="3" borderId="15" xfId="9" applyNumberFormat="1" applyFont="1" applyFill="1" applyBorder="1" applyAlignment="1" applyProtection="1">
      <alignment horizontal="center"/>
    </xf>
    <xf numFmtId="164" fontId="5" fillId="3" borderId="16" xfId="9" applyNumberFormat="1" applyFont="1" applyFill="1" applyBorder="1" applyAlignment="1" applyProtection="1">
      <alignment horizontal="center"/>
    </xf>
    <xf numFmtId="164" fontId="5" fillId="3" borderId="17" xfId="9" applyNumberFormat="1" applyFont="1" applyFill="1" applyBorder="1" applyAlignment="1" applyProtection="1">
      <alignment horizontal="center"/>
    </xf>
    <xf numFmtId="10" fontId="5" fillId="3" borderId="15" xfId="4" applyNumberFormat="1" applyFont="1" applyFill="1" applyBorder="1" applyAlignment="1" applyProtection="1">
      <alignment horizontal="center"/>
      <protection locked="0"/>
    </xf>
    <xf numFmtId="10" fontId="5" fillId="3" borderId="16" xfId="4" applyNumberFormat="1" applyFont="1" applyFill="1" applyBorder="1" applyAlignment="1" applyProtection="1">
      <alignment horizontal="center"/>
      <protection locked="0"/>
    </xf>
    <xf numFmtId="10" fontId="5" fillId="3" borderId="17" xfId="4" applyNumberFormat="1" applyFont="1" applyFill="1" applyBorder="1" applyAlignment="1" applyProtection="1">
      <alignment horizontal="center"/>
      <protection locked="0"/>
    </xf>
    <xf numFmtId="10" fontId="5" fillId="2" borderId="15" xfId="4" applyNumberFormat="1" applyFont="1" applyFill="1" applyBorder="1" applyAlignment="1" applyProtection="1">
      <alignment horizontal="center"/>
    </xf>
    <xf numFmtId="10" fontId="5" fillId="2" borderId="16" xfId="4" applyNumberFormat="1" applyFont="1" applyFill="1" applyBorder="1" applyAlignment="1" applyProtection="1">
      <alignment horizontal="center"/>
    </xf>
    <xf numFmtId="10" fontId="5" fillId="2" borderId="17" xfId="4" applyNumberFormat="1" applyFont="1" applyFill="1" applyBorder="1" applyAlignment="1" applyProtection="1">
      <alignment horizontal="center"/>
    </xf>
    <xf numFmtId="0" fontId="5" fillId="2" borderId="15" xfId="9" applyNumberFormat="1" applyFont="1" applyFill="1" applyBorder="1" applyAlignment="1" applyProtection="1">
      <alignment horizontal="center"/>
    </xf>
    <xf numFmtId="0" fontId="5" fillId="2" borderId="16" xfId="9" applyNumberFormat="1" applyFont="1" applyFill="1" applyBorder="1" applyAlignment="1" applyProtection="1">
      <alignment horizontal="center"/>
    </xf>
    <xf numFmtId="0" fontId="5" fillId="2" borderId="17" xfId="9" applyNumberFormat="1" applyFont="1" applyFill="1" applyBorder="1" applyAlignment="1" applyProtection="1">
      <alignment horizontal="center"/>
    </xf>
    <xf numFmtId="164" fontId="5" fillId="2" borderId="15" xfId="9" applyNumberFormat="1" applyFont="1" applyFill="1" applyBorder="1" applyAlignment="1" applyProtection="1">
      <alignment horizontal="left" vertical="center"/>
    </xf>
    <xf numFmtId="164" fontId="5" fillId="2" borderId="16" xfId="9" applyNumberFormat="1" applyFont="1" applyFill="1" applyBorder="1" applyAlignment="1" applyProtection="1">
      <alignment horizontal="left" vertical="center"/>
    </xf>
    <xf numFmtId="164" fontId="5" fillId="2" borderId="17" xfId="9" applyNumberFormat="1" applyFont="1" applyFill="1" applyBorder="1" applyAlignment="1" applyProtection="1">
      <alignment horizontal="left" vertical="center"/>
    </xf>
    <xf numFmtId="164" fontId="5" fillId="2" borderId="12" xfId="9" applyNumberFormat="1" applyFont="1" applyFill="1" applyBorder="1" applyAlignment="1" applyProtection="1">
      <alignment horizontal="center"/>
    </xf>
    <xf numFmtId="164" fontId="5" fillId="2" borderId="8" xfId="9" applyNumberFormat="1" applyFont="1" applyFill="1" applyBorder="1" applyAlignment="1" applyProtection="1">
      <alignment horizontal="center"/>
    </xf>
    <xf numFmtId="164" fontId="9" fillId="2" borderId="15" xfId="9" applyNumberFormat="1" applyFont="1" applyFill="1" applyBorder="1" applyAlignment="1" applyProtection="1">
      <alignment horizontal="center" vertical="top"/>
    </xf>
    <xf numFmtId="164" fontId="9" fillId="2" borderId="16" xfId="9" applyNumberFormat="1" applyFont="1" applyFill="1" applyBorder="1" applyAlignment="1" applyProtection="1">
      <alignment horizontal="center" vertical="top"/>
    </xf>
    <xf numFmtId="164" fontId="9" fillId="2" borderId="9" xfId="9" applyNumberFormat="1" applyFont="1" applyFill="1" applyBorder="1" applyAlignment="1" applyProtection="1">
      <alignment horizontal="center" vertical="top"/>
    </xf>
    <xf numFmtId="164" fontId="9" fillId="2" borderId="10" xfId="9" applyNumberFormat="1" applyFont="1" applyFill="1" applyBorder="1" applyAlignment="1" applyProtection="1">
      <alignment horizontal="center" vertical="top"/>
    </xf>
    <xf numFmtId="164" fontId="42" fillId="2" borderId="25" xfId="8" applyNumberFormat="1" applyFont="1" applyFill="1" applyBorder="1" applyAlignment="1" applyProtection="1">
      <alignment horizontal="center" vertical="center"/>
    </xf>
    <xf numFmtId="164" fontId="42" fillId="2" borderId="26" xfId="8" applyNumberFormat="1" applyFont="1" applyFill="1" applyBorder="1" applyAlignment="1" applyProtection="1">
      <alignment horizontal="center" vertical="center"/>
    </xf>
    <xf numFmtId="164" fontId="42" fillId="2" borderId="27" xfId="8" applyNumberFormat="1" applyFont="1" applyFill="1" applyBorder="1" applyAlignment="1" applyProtection="1">
      <alignment horizontal="center" vertical="center"/>
    </xf>
    <xf numFmtId="164" fontId="42" fillId="2" borderId="28" xfId="8" applyNumberFormat="1" applyFont="1" applyFill="1" applyBorder="1" applyAlignment="1" applyProtection="1">
      <alignment horizontal="center" vertical="center"/>
    </xf>
    <xf numFmtId="164" fontId="42" fillId="2" borderId="24" xfId="8" applyNumberFormat="1" applyFont="1" applyFill="1" applyBorder="1" applyAlignment="1" applyProtection="1">
      <alignment horizontal="center" vertical="center"/>
    </xf>
    <xf numFmtId="164" fontId="42" fillId="2" borderId="29" xfId="8" applyNumberFormat="1" applyFont="1" applyFill="1" applyBorder="1" applyAlignment="1" applyProtection="1">
      <alignment horizontal="center" vertical="center"/>
    </xf>
    <xf numFmtId="0" fontId="5" fillId="0" borderId="15" xfId="8" applyNumberFormat="1" applyFont="1" applyFill="1" applyBorder="1" applyAlignment="1" applyProtection="1">
      <alignment horizontal="center"/>
      <protection locked="0"/>
    </xf>
    <xf numFmtId="0" fontId="5" fillId="0" borderId="16" xfId="8" applyNumberFormat="1" applyFont="1" applyFill="1" applyBorder="1" applyAlignment="1" applyProtection="1">
      <alignment horizontal="center"/>
      <protection locked="0"/>
    </xf>
    <xf numFmtId="0" fontId="5" fillId="0" borderId="17" xfId="8" applyNumberFormat="1" applyFont="1" applyFill="1" applyBorder="1" applyAlignment="1" applyProtection="1">
      <alignment horizontal="center"/>
      <protection locked="0"/>
    </xf>
    <xf numFmtId="0" fontId="5" fillId="2" borderId="15" xfId="8" applyNumberFormat="1" applyFont="1" applyFill="1" applyBorder="1" applyAlignment="1" applyProtection="1">
      <alignment horizontal="center"/>
    </xf>
    <xf numFmtId="0" fontId="5" fillId="2" borderId="16" xfId="8" applyNumberFormat="1" applyFont="1" applyFill="1" applyBorder="1" applyAlignment="1" applyProtection="1">
      <alignment horizontal="center"/>
    </xf>
    <xf numFmtId="0" fontId="5" fillId="2" borderId="17" xfId="8" applyNumberFormat="1" applyFont="1" applyFill="1" applyBorder="1" applyAlignment="1" applyProtection="1">
      <alignment horizontal="center"/>
    </xf>
    <xf numFmtId="164" fontId="5" fillId="3" borderId="34" xfId="10" applyNumberFormat="1" applyFont="1" applyFill="1" applyBorder="1" applyAlignment="1" applyProtection="1">
      <alignment horizontal="center"/>
    </xf>
    <xf numFmtId="164" fontId="5" fillId="3" borderId="35" xfId="10" applyNumberFormat="1" applyFont="1" applyFill="1" applyBorder="1" applyAlignment="1" applyProtection="1">
      <alignment horizontal="center"/>
    </xf>
    <xf numFmtId="0" fontId="5" fillId="0" borderId="15" xfId="8" applyNumberFormat="1" applyFont="1" applyFill="1" applyBorder="1" applyAlignment="1" applyProtection="1">
      <alignment horizontal="center"/>
    </xf>
    <xf numFmtId="0" fontId="5" fillId="0" borderId="16" xfId="8" applyNumberFormat="1" applyFont="1" applyFill="1" applyBorder="1" applyAlignment="1" applyProtection="1">
      <alignment horizontal="center"/>
    </xf>
    <xf numFmtId="0" fontId="5" fillId="0" borderId="17" xfId="8" applyNumberFormat="1" applyFont="1" applyFill="1" applyBorder="1" applyAlignment="1" applyProtection="1">
      <alignment horizontal="center"/>
    </xf>
    <xf numFmtId="0" fontId="5" fillId="2" borderId="15" xfId="8" applyNumberFormat="1" applyFont="1" applyFill="1" applyBorder="1" applyAlignment="1" applyProtection="1">
      <alignment horizontal="center"/>
      <protection locked="0"/>
    </xf>
    <xf numFmtId="0" fontId="5" fillId="2" borderId="16" xfId="8" applyNumberFormat="1" applyFont="1" applyFill="1" applyBorder="1" applyAlignment="1" applyProtection="1">
      <alignment horizontal="center"/>
      <protection locked="0"/>
    </xf>
    <xf numFmtId="0" fontId="5" fillId="2" borderId="17" xfId="8" applyNumberFormat="1" applyFont="1" applyFill="1" applyBorder="1" applyAlignment="1" applyProtection="1">
      <alignment horizontal="center"/>
      <protection locked="0"/>
    </xf>
    <xf numFmtId="164" fontId="5" fillId="3" borderId="36" xfId="10" applyNumberFormat="1" applyFont="1" applyFill="1" applyBorder="1" applyAlignment="1" applyProtection="1">
      <alignment horizontal="center"/>
    </xf>
    <xf numFmtId="0" fontId="38" fillId="8" borderId="15" xfId="8" applyNumberFormat="1" applyFont="1" applyFill="1" applyBorder="1" applyAlignment="1" applyProtection="1">
      <alignment horizontal="center"/>
    </xf>
    <xf numFmtId="0" fontId="38" fillId="8" borderId="16" xfId="8" applyNumberFormat="1" applyFont="1" applyFill="1" applyBorder="1" applyAlignment="1" applyProtection="1">
      <alignment horizontal="center"/>
    </xf>
    <xf numFmtId="0" fontId="38" fillId="8" borderId="17" xfId="8" applyNumberFormat="1" applyFont="1" applyFill="1" applyBorder="1" applyAlignment="1" applyProtection="1">
      <alignment horizontal="center"/>
    </xf>
    <xf numFmtId="164" fontId="9" fillId="2" borderId="15" xfId="8" applyNumberFormat="1" applyFont="1" applyFill="1" applyBorder="1" applyAlignment="1" applyProtection="1">
      <alignment horizontal="center" vertical="center"/>
    </xf>
    <xf numFmtId="164" fontId="9" fillId="2" borderId="16" xfId="8" applyNumberFormat="1" applyFont="1" applyFill="1" applyBorder="1" applyAlignment="1" applyProtection="1">
      <alignment horizontal="center" vertical="center"/>
    </xf>
    <xf numFmtId="164" fontId="9" fillId="2" borderId="17" xfId="8" applyNumberFormat="1" applyFont="1" applyFill="1" applyBorder="1" applyAlignment="1" applyProtection="1">
      <alignment horizontal="center" vertical="center"/>
    </xf>
    <xf numFmtId="164" fontId="5" fillId="2" borderId="12" xfId="8" applyNumberFormat="1" applyFont="1" applyFill="1" applyBorder="1" applyAlignment="1" applyProtection="1">
      <alignment horizontal="center"/>
    </xf>
    <xf numFmtId="164" fontId="5" fillId="2" borderId="8" xfId="8" applyNumberFormat="1" applyFont="1" applyFill="1" applyBorder="1" applyAlignment="1" applyProtection="1">
      <alignment horizontal="center"/>
    </xf>
    <xf numFmtId="164" fontId="9" fillId="2" borderId="2" xfId="8" applyNumberFormat="1" applyFont="1" applyFill="1" applyBorder="1" applyAlignment="1" applyProtection="1">
      <alignment horizontal="center" vertical="center"/>
    </xf>
    <xf numFmtId="164" fontId="5" fillId="2" borderId="1" xfId="8" applyNumberFormat="1" applyFont="1" applyFill="1" applyBorder="1" applyAlignment="1" applyProtection="1">
      <alignment horizontal="center"/>
    </xf>
    <xf numFmtId="164" fontId="5" fillId="2" borderId="2" xfId="8" applyNumberFormat="1" applyFont="1" applyFill="1" applyBorder="1" applyAlignment="1" applyProtection="1">
      <alignment horizontal="center"/>
    </xf>
    <xf numFmtId="164" fontId="9" fillId="2" borderId="3" xfId="8" applyNumberFormat="1" applyFont="1" applyFill="1" applyBorder="1" applyAlignment="1" applyProtection="1">
      <alignment horizontal="center" vertical="center"/>
    </xf>
    <xf numFmtId="164" fontId="23" fillId="2" borderId="25" xfId="14" applyNumberFormat="1" applyFont="1" applyFill="1" applyBorder="1" applyAlignment="1" applyProtection="1">
      <alignment horizontal="center" vertical="center" wrapText="1"/>
    </xf>
    <xf numFmtId="164" fontId="23" fillId="2" borderId="28" xfId="14" applyNumberFormat="1" applyFont="1" applyFill="1" applyBorder="1" applyAlignment="1" applyProtection="1">
      <alignment horizontal="center" vertical="center" wrapText="1"/>
    </xf>
    <xf numFmtId="2" fontId="35" fillId="3" borderId="15" xfId="10" applyNumberFormat="1" applyFill="1" applyBorder="1" applyAlignment="1" applyProtection="1">
      <alignment horizontal="center" vertical="center"/>
    </xf>
    <xf numFmtId="2" fontId="35" fillId="3" borderId="16" xfId="10" applyNumberFormat="1" applyFill="1" applyBorder="1" applyAlignment="1" applyProtection="1">
      <alignment horizontal="center" vertical="center"/>
    </xf>
    <xf numFmtId="2" fontId="35" fillId="3" borderId="17" xfId="10" applyNumberFormat="1" applyFill="1" applyBorder="1" applyAlignment="1" applyProtection="1">
      <alignment horizontal="center" vertical="center"/>
    </xf>
    <xf numFmtId="2" fontId="24" fillId="3" borderId="15" xfId="10" applyNumberFormat="1" applyFont="1" applyFill="1" applyBorder="1" applyAlignment="1" applyProtection="1">
      <alignment horizontal="center"/>
    </xf>
    <xf numFmtId="2" fontId="24" fillId="3" borderId="16" xfId="10" applyNumberFormat="1" applyFont="1" applyFill="1" applyBorder="1" applyAlignment="1" applyProtection="1">
      <alignment horizontal="center"/>
    </xf>
    <xf numFmtId="2" fontId="24" fillId="3" borderId="16" xfId="10" applyNumberFormat="1" applyFont="1" applyFill="1" applyBorder="1" applyAlignment="1" applyProtection="1">
      <alignment horizontal="center" vertical="center"/>
    </xf>
    <xf numFmtId="2" fontId="15" fillId="3" borderId="16" xfId="10" applyNumberFormat="1" applyFont="1" applyFill="1" applyBorder="1" applyAlignment="1" applyProtection="1">
      <alignment horizontal="center"/>
    </xf>
    <xf numFmtId="10" fontId="29" fillId="5" borderId="16" xfId="7" applyNumberFormat="1" applyBorder="1" applyAlignment="1" applyProtection="1">
      <alignment horizontal="center" vertical="center"/>
    </xf>
    <xf numFmtId="10" fontId="30" fillId="3" borderId="16" xfId="5" applyNumberFormat="1" applyFont="1" applyFill="1" applyBorder="1" applyAlignment="1" applyProtection="1">
      <alignment horizontal="center" vertical="center"/>
    </xf>
    <xf numFmtId="10" fontId="30" fillId="6" borderId="16" xfId="6" applyNumberFormat="1" applyBorder="1" applyAlignment="1" applyProtection="1">
      <alignment horizontal="center" vertical="center"/>
    </xf>
    <xf numFmtId="2" fontId="27" fillId="3" borderId="16" xfId="10" applyNumberFormat="1" applyFont="1" applyFill="1" applyBorder="1" applyAlignment="1" applyProtection="1">
      <alignment horizontal="center" vertical="center"/>
    </xf>
    <xf numFmtId="2" fontId="27" fillId="3" borderId="17" xfId="10" applyNumberFormat="1" applyFont="1" applyFill="1" applyBorder="1" applyAlignment="1" applyProtection="1">
      <alignment horizontal="center" vertical="center"/>
    </xf>
    <xf numFmtId="10" fontId="21" fillId="3" borderId="16" xfId="5" applyNumberFormat="1" applyFont="1" applyFill="1" applyBorder="1" applyAlignment="1" applyProtection="1">
      <alignment horizontal="center" vertical="center"/>
    </xf>
    <xf numFmtId="2" fontId="27" fillId="3" borderId="16" xfId="5" applyNumberFormat="1" applyFont="1" applyFill="1" applyBorder="1" applyAlignment="1" applyProtection="1">
      <alignment horizontal="center" vertical="center"/>
    </xf>
    <xf numFmtId="2" fontId="27" fillId="3" borderId="17" xfId="5" applyNumberFormat="1" applyFont="1" applyFill="1" applyBorder="1" applyAlignment="1" applyProtection="1">
      <alignment horizontal="center" vertical="center"/>
    </xf>
    <xf numFmtId="10" fontId="35" fillId="3" borderId="16" xfId="5" applyNumberFormat="1" applyFont="1" applyFill="1" applyBorder="1" applyAlignment="1" applyProtection="1">
      <alignment horizontal="center" vertical="center"/>
    </xf>
    <xf numFmtId="2" fontId="35" fillId="3" borderId="0" xfId="14" applyNumberFormat="1" applyFill="1" applyBorder="1" applyAlignment="1" applyProtection="1">
      <alignment horizontal="center" vertical="center"/>
    </xf>
    <xf numFmtId="164" fontId="40" fillId="3" borderId="0" xfId="10" applyNumberFormat="1" applyFont="1" applyFill="1" applyAlignment="1" applyProtection="1">
      <alignment horizontal="center" vertical="center" textRotation="90"/>
    </xf>
    <xf numFmtId="2" fontId="35" fillId="3" borderId="10" xfId="10" applyNumberFormat="1" applyFill="1" applyBorder="1" applyAlignment="1" applyProtection="1">
      <alignment horizontal="center" vertical="center"/>
    </xf>
    <xf numFmtId="2" fontId="27" fillId="3" borderId="15" xfId="10" applyNumberFormat="1" applyFont="1" applyFill="1" applyBorder="1" applyAlignment="1" applyProtection="1">
      <alignment horizontal="center" vertical="center"/>
    </xf>
    <xf numFmtId="10" fontId="29" fillId="10" borderId="16" xfId="5" applyNumberFormat="1" applyFont="1" applyFill="1" applyBorder="1" applyAlignment="1" applyProtection="1">
      <alignment horizontal="center" vertical="center"/>
    </xf>
    <xf numFmtId="10" fontId="29" fillId="5" borderId="16" xfId="5" applyNumberFormat="1" applyFont="1" applyFill="1" applyBorder="1" applyAlignment="1" applyProtection="1">
      <alignment horizontal="center" vertical="center"/>
    </xf>
    <xf numFmtId="2" fontId="29" fillId="3" borderId="16" xfId="5" applyNumberFormat="1" applyFont="1" applyFill="1" applyBorder="1" applyAlignment="1" applyProtection="1">
      <alignment horizontal="center" vertical="center"/>
    </xf>
    <xf numFmtId="2" fontId="21" fillId="3" borderId="16" xfId="5" applyNumberFormat="1" applyFont="1" applyFill="1" applyBorder="1" applyAlignment="1" applyProtection="1">
      <alignment horizontal="center" vertical="center"/>
    </xf>
    <xf numFmtId="2" fontId="30" fillId="3" borderId="16" xfId="10" applyNumberFormat="1" applyFont="1" applyFill="1" applyBorder="1" applyAlignment="1" applyProtection="1">
      <alignment horizontal="center" vertical="center"/>
    </xf>
    <xf numFmtId="2" fontId="30" fillId="3" borderId="16" xfId="13" applyNumberFormat="1" applyFont="1" applyFill="1" applyBorder="1" applyAlignment="1" applyProtection="1">
      <alignment horizontal="center" vertical="center"/>
    </xf>
    <xf numFmtId="2" fontId="36" fillId="3" borderId="16" xfId="13" applyNumberFormat="1" applyFill="1" applyBorder="1" applyAlignment="1" applyProtection="1">
      <alignment horizontal="center" vertical="center"/>
    </xf>
    <xf numFmtId="2" fontId="35" fillId="3" borderId="16" xfId="5" applyNumberFormat="1" applyFont="1" applyFill="1" applyBorder="1" applyAlignment="1" applyProtection="1">
      <alignment horizontal="center" vertical="center"/>
    </xf>
    <xf numFmtId="2" fontId="29" fillId="0" borderId="16" xfId="12" applyNumberFormat="1" applyFill="1" applyBorder="1" applyAlignment="1" applyProtection="1">
      <alignment horizontal="center" vertical="center"/>
    </xf>
    <xf numFmtId="2" fontId="36" fillId="0" borderId="16" xfId="13" applyNumberFormat="1" applyFill="1" applyBorder="1" applyAlignment="1" applyProtection="1">
      <alignment horizontal="center" vertical="center"/>
    </xf>
    <xf numFmtId="2" fontId="24" fillId="3" borderId="15" xfId="10" applyNumberFormat="1" applyFont="1" applyFill="1" applyBorder="1" applyAlignment="1" applyProtection="1">
      <alignment horizontal="center" vertical="center"/>
    </xf>
    <xf numFmtId="11" fontId="24" fillId="3" borderId="16" xfId="10" applyNumberFormat="1" applyFont="1" applyFill="1" applyBorder="1" applyAlignment="1" applyProtection="1">
      <alignment horizontal="center" vertical="center"/>
    </xf>
    <xf numFmtId="2" fontId="29" fillId="5" borderId="10" xfId="7" applyNumberFormat="1" applyBorder="1" applyAlignment="1" applyProtection="1">
      <alignment horizontal="center" vertical="center"/>
    </xf>
    <xf numFmtId="2" fontId="29" fillId="5" borderId="16" xfId="7" applyNumberFormat="1" applyBorder="1" applyAlignment="1" applyProtection="1">
      <alignment horizontal="center" vertical="center"/>
    </xf>
    <xf numFmtId="2" fontId="35" fillId="4" borderId="16" xfId="5" applyNumberFormat="1" applyFont="1" applyFill="1" applyBorder="1" applyAlignment="1" applyProtection="1">
      <alignment horizontal="center" vertical="center"/>
    </xf>
    <xf numFmtId="10" fontId="35" fillId="4" borderId="16" xfId="5" applyNumberFormat="1" applyFont="1" applyFill="1" applyBorder="1" applyAlignment="1" applyProtection="1">
      <alignment horizontal="center" vertical="center"/>
    </xf>
    <xf numFmtId="0" fontId="0" fillId="2" borderId="15" xfId="14" applyNumberFormat="1" applyFont="1" applyFill="1" applyBorder="1" applyAlignment="1" applyProtection="1">
      <alignment horizontal="center" vertical="center"/>
    </xf>
    <xf numFmtId="0" fontId="35" fillId="2" borderId="16" xfId="14" applyNumberFormat="1" applyFill="1" applyBorder="1" applyAlignment="1" applyProtection="1">
      <alignment horizontal="center" vertical="center"/>
    </xf>
    <xf numFmtId="0" fontId="35" fillId="2" borderId="15" xfId="14" applyNumberFormat="1" applyFill="1" applyBorder="1" applyAlignment="1" applyProtection="1">
      <alignment horizontal="center" vertical="center"/>
    </xf>
    <xf numFmtId="164" fontId="21" fillId="3" borderId="0" xfId="10" applyNumberFormat="1" applyFont="1" applyFill="1" applyBorder="1" applyAlignment="1" applyProtection="1">
      <alignment horizontal="center" vertical="center"/>
    </xf>
    <xf numFmtId="2" fontId="35" fillId="3" borderId="0" xfId="10" applyNumberFormat="1" applyFill="1" applyBorder="1" applyAlignment="1" applyProtection="1">
      <alignment horizontal="center" vertical="center"/>
    </xf>
    <xf numFmtId="0" fontId="35" fillId="2" borderId="15" xfId="10" applyNumberFormat="1" applyFill="1" applyBorder="1" applyAlignment="1" applyProtection="1">
      <alignment horizontal="center" vertical="center"/>
    </xf>
    <xf numFmtId="0" fontId="35" fillId="2" borderId="16" xfId="10" applyNumberFormat="1" applyFill="1" applyBorder="1" applyAlignment="1" applyProtection="1">
      <alignment horizontal="center" vertical="center"/>
    </xf>
    <xf numFmtId="164" fontId="35" fillId="3" borderId="0" xfId="14" applyNumberFormat="1" applyFill="1" applyBorder="1" applyAlignment="1" applyProtection="1">
      <alignment horizontal="center" vertical="center"/>
    </xf>
    <xf numFmtId="11" fontId="24" fillId="3" borderId="0" xfId="10" applyNumberFormat="1" applyFont="1" applyFill="1" applyBorder="1" applyAlignment="1" applyProtection="1">
      <alignment horizontal="center" vertical="center"/>
    </xf>
    <xf numFmtId="2" fontId="24" fillId="3" borderId="0" xfId="10" applyNumberFormat="1" applyFont="1" applyFill="1" applyBorder="1" applyAlignment="1" applyProtection="1">
      <alignment horizontal="center" vertical="center"/>
    </xf>
    <xf numFmtId="164" fontId="35" fillId="3" borderId="0" xfId="10" applyNumberFormat="1" applyFill="1" applyBorder="1" applyAlignment="1" applyProtection="1">
      <alignment horizontal="center" vertical="center"/>
    </xf>
    <xf numFmtId="2" fontId="30" fillId="3" borderId="16" xfId="5" applyNumberFormat="1" applyFont="1" applyFill="1" applyBorder="1" applyAlignment="1" applyProtection="1">
      <alignment horizontal="center" vertical="center"/>
    </xf>
    <xf numFmtId="164" fontId="27" fillId="3" borderId="15" xfId="10" applyNumberFormat="1" applyFont="1" applyFill="1" applyBorder="1" applyAlignment="1" applyProtection="1">
      <alignment horizontal="center" vertical="center"/>
    </xf>
    <xf numFmtId="164" fontId="27" fillId="3" borderId="16" xfId="10" applyNumberFormat="1" applyFont="1" applyFill="1" applyBorder="1" applyAlignment="1" applyProtection="1">
      <alignment horizontal="center" vertical="center"/>
    </xf>
    <xf numFmtId="164" fontId="27" fillId="3" borderId="0" xfId="10" applyNumberFormat="1" applyFont="1" applyFill="1" applyBorder="1" applyAlignment="1" applyProtection="1">
      <alignment horizontal="center" vertical="center"/>
    </xf>
    <xf numFmtId="164" fontId="27" fillId="3" borderId="17" xfId="10" applyNumberFormat="1" applyFont="1" applyFill="1" applyBorder="1" applyAlignment="1" applyProtection="1">
      <alignment horizontal="center" vertical="center"/>
    </xf>
    <xf numFmtId="2" fontId="30" fillId="0" borderId="16" xfId="11" applyNumberFormat="1" applyFill="1" applyBorder="1" applyAlignment="1" applyProtection="1">
      <alignment horizontal="center" vertical="center"/>
    </xf>
    <xf numFmtId="2" fontId="35" fillId="0" borderId="16" xfId="5" applyNumberFormat="1" applyFont="1" applyFill="1" applyBorder="1" applyAlignment="1" applyProtection="1">
      <alignment horizontal="center" vertical="center"/>
    </xf>
    <xf numFmtId="2" fontId="29" fillId="10" borderId="16" xfId="12" applyNumberFormat="1" applyBorder="1" applyAlignment="1" applyProtection="1">
      <alignment horizontal="center" vertical="center"/>
    </xf>
    <xf numFmtId="164" fontId="23" fillId="3" borderId="0" xfId="10" applyNumberFormat="1" applyFont="1" applyFill="1" applyBorder="1" applyAlignment="1" applyProtection="1">
      <alignment horizontal="center" vertical="center"/>
    </xf>
    <xf numFmtId="164" fontId="22" fillId="3" borderId="0" xfId="10" applyNumberFormat="1" applyFont="1" applyFill="1" applyBorder="1" applyAlignment="1" applyProtection="1">
      <alignment horizontal="center" vertical="center"/>
    </xf>
    <xf numFmtId="164" fontId="21" fillId="3" borderId="0" xfId="5" applyNumberFormat="1" applyFont="1" applyFill="1" applyBorder="1" applyAlignment="1" applyProtection="1">
      <alignment horizontal="center" vertical="center"/>
    </xf>
    <xf numFmtId="0" fontId="33" fillId="3" borderId="26" xfId="14" applyNumberFormat="1" applyFont="1" applyFill="1" applyBorder="1" applyAlignment="1" applyProtection="1">
      <alignment horizontal="center" vertical="center" wrapText="1"/>
    </xf>
    <xf numFmtId="0" fontId="33" fillId="3" borderId="0" xfId="14" applyNumberFormat="1" applyFont="1" applyFill="1" applyBorder="1" applyAlignment="1" applyProtection="1">
      <alignment horizontal="center" vertical="center" wrapText="1"/>
    </xf>
    <xf numFmtId="0" fontId="33" fillId="3" borderId="24" xfId="14" applyNumberFormat="1" applyFont="1" applyFill="1" applyBorder="1" applyAlignment="1" applyProtection="1">
      <alignment horizontal="center" vertical="center" wrapText="1"/>
    </xf>
    <xf numFmtId="2" fontId="27" fillId="3" borderId="52" xfId="10" applyNumberFormat="1" applyFont="1" applyFill="1" applyBorder="1" applyAlignment="1" applyProtection="1">
      <alignment horizontal="center" vertical="center"/>
    </xf>
    <xf numFmtId="2" fontId="27" fillId="3" borderId="40" xfId="10" applyNumberFormat="1" applyFont="1" applyFill="1" applyBorder="1" applyAlignment="1" applyProtection="1">
      <alignment horizontal="center" vertical="center"/>
    </xf>
    <xf numFmtId="2" fontId="27" fillId="3" borderId="26" xfId="10" applyNumberFormat="1" applyFont="1" applyFill="1" applyBorder="1" applyAlignment="1" applyProtection="1">
      <alignment horizontal="center" vertical="center"/>
    </xf>
    <xf numFmtId="165" fontId="24" fillId="3" borderId="16" xfId="10" applyNumberFormat="1" applyFont="1" applyFill="1" applyBorder="1" applyAlignment="1" applyProtection="1">
      <alignment horizontal="center" vertical="center"/>
    </xf>
    <xf numFmtId="2" fontId="27" fillId="3" borderId="42" xfId="10" applyNumberFormat="1" applyFont="1" applyFill="1" applyBorder="1" applyAlignment="1" applyProtection="1">
      <alignment horizontal="center" vertical="center"/>
    </xf>
    <xf numFmtId="2" fontId="27" fillId="3" borderId="30" xfId="10" applyNumberFormat="1" applyFont="1" applyFill="1" applyBorder="1" applyAlignment="1" applyProtection="1">
      <alignment horizontal="center" vertical="center"/>
    </xf>
    <xf numFmtId="2" fontId="27" fillId="3" borderId="41" xfId="10" applyNumberFormat="1" applyFont="1" applyFill="1" applyBorder="1" applyAlignment="1" applyProtection="1">
      <alignment horizontal="center" vertical="center"/>
    </xf>
    <xf numFmtId="0" fontId="33" fillId="3" borderId="25" xfId="14" applyNumberFormat="1" applyFont="1" applyFill="1" applyBorder="1" applyAlignment="1" applyProtection="1">
      <alignment horizontal="center" vertical="center" wrapText="1"/>
    </xf>
    <xf numFmtId="0" fontId="33" fillId="3" borderId="27" xfId="14" applyNumberFormat="1" applyFont="1" applyFill="1" applyBorder="1" applyAlignment="1" applyProtection="1">
      <alignment horizontal="center" vertical="center" wrapText="1"/>
    </xf>
    <xf numFmtId="0" fontId="33" fillId="3" borderId="33" xfId="14" applyNumberFormat="1" applyFont="1" applyFill="1" applyBorder="1" applyAlignment="1" applyProtection="1">
      <alignment horizontal="center" vertical="center" wrapText="1"/>
    </xf>
    <xf numFmtId="0" fontId="33" fillId="3" borderId="32" xfId="14" applyNumberFormat="1" applyFont="1" applyFill="1" applyBorder="1" applyAlignment="1" applyProtection="1">
      <alignment horizontal="center" vertical="center" wrapText="1"/>
    </xf>
    <xf numFmtId="0" fontId="33" fillId="3" borderId="28" xfId="14" applyNumberFormat="1" applyFont="1" applyFill="1" applyBorder="1" applyAlignment="1" applyProtection="1">
      <alignment horizontal="center" vertical="center" wrapText="1"/>
    </xf>
    <xf numFmtId="0" fontId="33" fillId="3" borderId="29" xfId="14" applyNumberFormat="1" applyFont="1" applyFill="1" applyBorder="1" applyAlignment="1" applyProtection="1">
      <alignment horizontal="center" vertical="center" wrapText="1"/>
    </xf>
    <xf numFmtId="0" fontId="23" fillId="2" borderId="25" xfId="14" applyNumberFormat="1" applyFont="1" applyFill="1" applyBorder="1" applyAlignment="1" applyProtection="1">
      <alignment horizontal="center" vertical="center" wrapText="1"/>
    </xf>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2" fontId="24" fillId="3" borderId="40" xfId="10" applyNumberFormat="1" applyFont="1" applyFill="1" applyBorder="1" applyAlignment="1" applyProtection="1">
      <alignment horizontal="center" vertical="center"/>
    </xf>
    <xf numFmtId="0" fontId="33" fillId="3" borderId="43" xfId="14" applyNumberFormat="1" applyFont="1" applyFill="1" applyBorder="1" applyAlignment="1" applyProtection="1">
      <alignment horizontal="center" vertical="center" textRotation="255"/>
    </xf>
    <xf numFmtId="0" fontId="33" fillId="3" borderId="44" xfId="14" applyNumberFormat="1" applyFont="1" applyFill="1" applyBorder="1" applyAlignment="1" applyProtection="1">
      <alignment horizontal="center" vertical="center" textRotation="255"/>
    </xf>
    <xf numFmtId="0" fontId="33" fillId="3" borderId="45" xfId="14" applyNumberFormat="1" applyFont="1" applyFill="1" applyBorder="1" applyAlignment="1" applyProtection="1">
      <alignment horizontal="center" vertical="center" textRotation="255"/>
    </xf>
    <xf numFmtId="0" fontId="33" fillId="3" borderId="26" xfId="14" applyNumberFormat="1" applyFont="1" applyFill="1" applyBorder="1" applyAlignment="1" applyProtection="1">
      <alignment horizontal="center" vertical="center"/>
    </xf>
    <xf numFmtId="0" fontId="33" fillId="3" borderId="24" xfId="14" applyNumberFormat="1" applyFont="1" applyFill="1" applyBorder="1" applyAlignment="1" applyProtection="1">
      <alignment horizontal="center" vertical="center"/>
    </xf>
    <xf numFmtId="0" fontId="23" fillId="2" borderId="28" xfId="14" applyNumberFormat="1" applyFont="1" applyFill="1" applyBorder="1" applyAlignment="1" applyProtection="1">
      <alignment horizontal="center" vertical="center" wrapText="1"/>
    </xf>
    <xf numFmtId="0" fontId="33" fillId="3" borderId="25" xfId="14" applyNumberFormat="1" applyFont="1" applyFill="1" applyBorder="1" applyAlignment="1" applyProtection="1">
      <alignment horizontal="center" vertical="center" textRotation="255"/>
    </xf>
    <xf numFmtId="0" fontId="33" fillId="3" borderId="33" xfId="14" applyNumberFormat="1" applyFont="1" applyFill="1" applyBorder="1" applyAlignment="1" applyProtection="1">
      <alignment horizontal="center" vertical="center" textRotation="255"/>
    </xf>
    <xf numFmtId="0" fontId="33" fillId="3" borderId="28" xfId="14" applyNumberFormat="1" applyFont="1" applyFill="1" applyBorder="1" applyAlignment="1" applyProtection="1">
      <alignment horizontal="center" vertical="center" textRotation="255"/>
    </xf>
    <xf numFmtId="0" fontId="33" fillId="3" borderId="28" xfId="14" applyNumberFormat="1" applyFont="1" applyFill="1" applyBorder="1" applyAlignment="1" applyProtection="1">
      <alignment horizontal="center" vertical="center"/>
    </xf>
    <xf numFmtId="0" fontId="35" fillId="0" borderId="53" xfId="17" applyNumberFormat="1" applyBorder="1" applyAlignment="1">
      <alignment horizontal="center"/>
    </xf>
    <xf numFmtId="3" fontId="35" fillId="0" borderId="15" xfId="17" applyNumberFormat="1" applyBorder="1" applyAlignment="1">
      <alignment horizontal="center"/>
    </xf>
    <xf numFmtId="3" fontId="35" fillId="0" borderId="16" xfId="17" applyNumberFormat="1" applyBorder="1" applyAlignment="1">
      <alignment horizontal="center"/>
    </xf>
    <xf numFmtId="3" fontId="35" fillId="0" borderId="17" xfId="17" applyNumberFormat="1" applyBorder="1" applyAlignment="1">
      <alignment horizontal="center"/>
    </xf>
    <xf numFmtId="0" fontId="22" fillId="3" borderId="30" xfId="14" applyNumberFormat="1" applyFont="1" applyFill="1" applyBorder="1" applyAlignment="1" applyProtection="1">
      <alignment horizontal="center"/>
    </xf>
    <xf numFmtId="0" fontId="0" fillId="12" borderId="16" xfId="14" applyNumberFormat="1" applyFont="1" applyFill="1" applyBorder="1" applyAlignment="1" applyProtection="1">
      <alignment horizontal="center" vertical="center"/>
    </xf>
  </cellXfs>
  <cellStyles count="18">
    <cellStyle name="Bad" xfId="6"/>
    <cellStyle name="Bad 2" xfId="11"/>
    <cellStyle name="Bad 3" xfId="15"/>
    <cellStyle name="Ênfase1 2" xfId="16"/>
    <cellStyle name="Euro" xfId="3"/>
    <cellStyle name="Good" xfId="7"/>
    <cellStyle name="Good 2" xfId="12"/>
    <cellStyle name="Neutral 2" xfId="13"/>
    <cellStyle name="Normal" xfId="0" builtinId="0" customBuiltin="1"/>
    <cellStyle name="Normal 2" xfId="1"/>
    <cellStyle name="Normal 2 2" xfId="8"/>
    <cellStyle name="Normal 2 3" xfId="10"/>
    <cellStyle name="Normal 3" xfId="2"/>
    <cellStyle name="Normal 3 2" xfId="9"/>
    <cellStyle name="Normal 4" xfId="14"/>
    <cellStyle name="Normal 5" xfId="17"/>
    <cellStyle name="Percent 2" xfId="4"/>
    <cellStyle name="Porcentagem" xfId="5" builtinId="5"/>
  </cellStyles>
  <dxfs count="0"/>
  <tableStyles count="0" defaultTableStyle="TableStyleMedium2" defaultPivotStyle="PivotStyleLight16"/>
  <colors>
    <mruColors>
      <color rgb="FFE6E6E6"/>
      <color rgb="FFD9D9D9"/>
      <color rgb="FF15FF63"/>
      <color rgb="FFFFC7CE"/>
      <color rgb="FF000000"/>
      <color rgb="FFB2B2B2"/>
      <color rgb="FFC6EFCE"/>
      <color rgb="FF9C0006"/>
      <color rgb="FF006100"/>
      <color rgb="FF65FFA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image" Target="../media/image2.jpeg"/></Relationships>
</file>

<file path=xl/charts/_rels/chart2.xml.rels><?xml version="1.0" encoding="UTF-8" standalone="yes"?>
<Relationships xmlns="http://schemas.openxmlformats.org/package/2006/relationships"><Relationship Id="rId1" Type="http://schemas.openxmlformats.org/officeDocument/2006/relationships/image" Target="../media/image3.jpeg"/></Relationships>
</file>

<file path=xl/charts/_rels/chart3.xml.rels><?xml version="1.0" encoding="UTF-8" standalone="yes"?>
<Relationships xmlns="http://schemas.openxmlformats.org/package/2006/relationships"><Relationship Id="rId1" Type="http://schemas.openxmlformats.org/officeDocument/2006/relationships/image" Target="../media/image4.jpeg"/></Relationships>
</file>

<file path=xl/charts/_rels/chart4.xml.rels><?xml version="1.0" encoding="UTF-8" standalone="yes"?>
<Relationships xmlns="http://schemas.openxmlformats.org/package/2006/relationships"><Relationship Id="rId1" Type="http://schemas.openxmlformats.org/officeDocument/2006/relationships/image" Target="../media/image5.jpeg"/></Relationships>
</file>

<file path=xl/charts/_rels/chart6.xml.rels><?xml version="1.0" encoding="UTF-8" standalone="yes"?>
<Relationships xmlns="http://schemas.openxmlformats.org/package/2006/relationships"><Relationship Id="rId1" Type="http://schemas.openxmlformats.org/officeDocument/2006/relationships/image" Target="../media/image6.png"/></Relationships>
</file>

<file path=xl/charts/_rels/chart7.xml.rels><?xml version="1.0" encoding="UTF-8" standalone="yes"?>
<Relationships xmlns="http://schemas.openxmlformats.org/package/2006/relationships"><Relationship Id="rId1" Type="http://schemas.openxmlformats.org/officeDocument/2006/relationships/image" Target="../media/image7.png"/></Relationships>
</file>

<file path=xl/charts/_rels/chart8.xml.rels><?xml version="1.0" encoding="UTF-8" standalone="yes"?>
<Relationships xmlns="http://schemas.openxmlformats.org/package/2006/relationships"><Relationship Id="rId1" Type="http://schemas.openxmlformats.org/officeDocument/2006/relationships/image" Target="../media/image8.png"/></Relationships>
</file>

<file path=xl/charts/_rels/chart9.xml.rels><?xml version="1.0" encoding="UTF-8" standalone="yes"?>
<Relationships xmlns="http://schemas.openxmlformats.org/package/2006/relationships"><Relationship Id="rId1" Type="http://schemas.openxmlformats.org/officeDocument/2006/relationships/image" Target="../media/image9.png"/></Relationships>
</file>

<file path=xl/charts/_rels/chart10.xml.rels><?xml version="1.0" encoding="UTF-8" standalone="yes"?>
<Relationships xmlns="http://schemas.openxmlformats.org/package/2006/relationships"><Relationship Id="rId1" Type="http://schemas.openxmlformats.org/officeDocument/2006/relationships/image" Target="../media/image10.png"/></Relationships>
</file>

<file path=xl/charts/_rels/chart11.xml.rels><?xml version="1.0" encoding="UTF-8" standalone="yes"?>
<Relationships xmlns="http://schemas.openxmlformats.org/package/2006/relationships"><Relationship Id="rId1" Type="http://schemas.openxmlformats.org/officeDocument/2006/relationships/image" Target="../media/image11.png"/></Relationships>
</file>

<file path=xl/charts/_rels/chart12.xml.rels><?xml version="1.0" encoding="UTF-8" standalone="yes"?>
<Relationships xmlns="http://schemas.openxmlformats.org/package/2006/relationships"><Relationship Id="rId1" Type="http://schemas.openxmlformats.org/officeDocument/2006/relationships/image" Target="../media/image12.png"/></Relationships>
</file>

<file path=xl/charts/_rels/chart13.xml.rels><?xml version="1.0" encoding="UTF-8" standalone="yes"?>
<Relationships xmlns="http://schemas.openxmlformats.org/package/2006/relationships"><Relationship Id="rId1" Type="http://schemas.openxmlformats.org/officeDocument/2006/relationships/image" Target="../media/image13.png"/></Relationships>
</file>

<file path=xl/charts/_rels/chart14.xml.rels><?xml version="1.0" encoding="UTF-8" standalone="yes"?>
<Relationships xmlns="http://schemas.openxmlformats.org/package/2006/relationships"><Relationship Id="rId1" Type="http://schemas.openxmlformats.org/officeDocument/2006/relationships/image" Target="../media/image14.png"/></Relationships>
</file>

<file path=xl/charts/_rels/chart15.xml.rels><?xml version="1.0" encoding="UTF-8" standalone="yes"?>
<Relationships xmlns="http://schemas.openxmlformats.org/package/2006/relationships"><Relationship Id="rId1" Type="http://schemas.openxmlformats.org/officeDocument/2006/relationships/image" Target="../media/image15.png"/></Relationships>
</file>

<file path=xl/charts/_rels/chart16.xml.rels><?xml version="1.0" encoding="UTF-8" standalone="yes"?>
<Relationships xmlns="http://schemas.openxmlformats.org/package/2006/relationships"><Relationship Id="rId1" Type="http://schemas.openxmlformats.org/officeDocument/2006/relationships/image" Target="../media/image16.png"/></Relationships>
</file>

<file path=xl/charts/_rels/chart17.xml.rels><?xml version="1.0" encoding="UTF-8" standalone="yes"?>
<Relationships xmlns="http://schemas.openxmlformats.org/package/2006/relationships"><Relationship Id="rId1" Type="http://schemas.openxmlformats.org/officeDocument/2006/relationships/image" Target="../media/image17.png"/></Relationships>
</file>

<file path=xl/charts/_rels/chart18.xml.rels><?xml version="1.0" encoding="UTF-8" standalone="yes"?>
<Relationships xmlns="http://schemas.openxmlformats.org/package/2006/relationships"><Relationship Id="rId1" Type="http://schemas.openxmlformats.org/officeDocument/2006/relationships/image" Target="../media/image18.png"/></Relationships>
</file>

<file path=xl/charts/_rels/chart19.xml.rels><?xml version="1.0" encoding="UTF-8" standalone="yes"?>
<Relationships xmlns="http://schemas.openxmlformats.org/package/2006/relationships"><Relationship Id="rId1" Type="http://schemas.openxmlformats.org/officeDocument/2006/relationships/image" Target="../media/image19.png"/></Relationships>
</file>

<file path=xl/charts/_rels/chart20.xml.rels><?xml version="1.0" encoding="UTF-8" standalone="yes"?>
<Relationships xmlns="http://schemas.openxmlformats.org/package/2006/relationships"><Relationship Id="rId1" Type="http://schemas.openxmlformats.org/officeDocument/2006/relationships/image" Target="../media/image20.png"/></Relationships>
</file>

<file path=xl/charts/_rels/chart21.xml.rels><?xml version="1.0" encoding="UTF-8" standalone="yes"?>
<Relationships xmlns="http://schemas.openxmlformats.org/package/2006/relationships"><Relationship Id="rId1" Type="http://schemas.openxmlformats.org/officeDocument/2006/relationships/image" Target="../media/image21.png"/></Relationships>
</file>

<file path=xl/charts/_rels/chart22.xml.rels><?xml version="1.0" encoding="UTF-8" standalone="yes"?>
<Relationships xmlns="http://schemas.openxmlformats.org/package/2006/relationships"><Relationship Id="rId1" Type="http://schemas.openxmlformats.org/officeDocument/2006/relationships/image" Target="../media/image20.png"/></Relationships>
</file>

<file path=xl/charts/_rels/chart23.xml.rels><?xml version="1.0" encoding="UTF-8" standalone="yes"?>
<Relationships xmlns="http://schemas.openxmlformats.org/package/2006/relationships"><Relationship Id="rId1" Type="http://schemas.openxmlformats.org/officeDocument/2006/relationships/image" Target="../media/image22.png"/></Relationships>
</file>

<file path=xl/charts/_rels/chart24.xml.rels><?xml version="1.0" encoding="UTF-8" standalone="yes"?>
<Relationships xmlns="http://schemas.openxmlformats.org/package/2006/relationships"><Relationship Id="rId1" Type="http://schemas.openxmlformats.org/officeDocument/2006/relationships/image" Target="../media/image23.png"/></Relationships>
</file>

<file path=xl/charts/_rels/chart25.xml.rels><?xml version="1.0" encoding="UTF-8" standalone="yes"?>
<Relationships xmlns="http://schemas.openxmlformats.org/package/2006/relationships"><Relationship Id="rId1" Type="http://schemas.openxmlformats.org/officeDocument/2006/relationships/image" Target="../media/image24.png"/></Relationships>
</file>

<file path=xl/charts/_rels/chart26.xml.rels><?xml version="1.0" encoding="UTF-8" standalone="yes"?>
<Relationships xmlns="http://schemas.openxmlformats.org/package/2006/relationships"><Relationship Id="rId1" Type="http://schemas.openxmlformats.org/officeDocument/2006/relationships/image" Target="../media/image25.png"/></Relationships>
</file>

<file path=xl/charts/_rels/chart27.xml.rels><?xml version="1.0" encoding="UTF-8" standalone="yes"?>
<Relationships xmlns="http://schemas.openxmlformats.org/package/2006/relationships"><Relationship Id="rId1" Type="http://schemas.openxmlformats.org/officeDocument/2006/relationships/image" Target="../media/image26.png"/></Relationships>
</file>

<file path=xl/charts/_rels/chart29.xml.rels><?xml version="1.0" encoding="UTF-8" standalone="yes"?>
<Relationships xmlns="http://schemas.openxmlformats.org/package/2006/relationships"><Relationship Id="rId1" Type="http://schemas.openxmlformats.org/officeDocument/2006/relationships/image" Target="../media/image27.png"/></Relationships>
</file>

<file path=xl/charts/_rels/chart35.xml.rels><?xml version="1.0" encoding="UTF-8" standalone="yes"?>
<Relationships xmlns="http://schemas.openxmlformats.org/package/2006/relationships"><Relationship Id="rId1" Type="http://schemas.openxmlformats.org/officeDocument/2006/relationships/image" Target="../media/image28.png"/></Relationships>
</file>

<file path=xl/charts/_rels/chart36.xml.rels><?xml version="1.0" encoding="UTF-8" standalone="yes"?>
<Relationships xmlns="http://schemas.openxmlformats.org/package/2006/relationships"><Relationship Id="rId1" Type="http://schemas.openxmlformats.org/officeDocument/2006/relationships/image" Target="../media/image29.png"/></Relationships>
</file>

<file path=xl/charts/_rels/chart37.xml.rels><?xml version="1.0" encoding="UTF-8" standalone="yes"?>
<Relationships xmlns="http://schemas.openxmlformats.org/package/2006/relationships"><Relationship Id="rId1" Type="http://schemas.openxmlformats.org/officeDocument/2006/relationships/image" Target="../media/image30.png"/></Relationships>
</file>

<file path=xl/charts/_rels/chart39.xml.rels><?xml version="1.0" encoding="UTF-8" standalone="yes"?>
<Relationships xmlns="http://schemas.openxmlformats.org/package/2006/relationships"><Relationship Id="rId1" Type="http://schemas.openxmlformats.org/officeDocument/2006/relationships/image" Target="../media/image31.png"/></Relationships>
</file>

<file path=xl/charts/_rels/chart40.xml.rels><?xml version="1.0" encoding="UTF-8" standalone="yes"?>
<Relationships xmlns="http://schemas.openxmlformats.org/package/2006/relationships"><Relationship Id="rId1" Type="http://schemas.openxmlformats.org/officeDocument/2006/relationships/image" Target="../media/image28.png"/></Relationships>
</file>

<file path=xl/charts/_rels/chart41.xml.rels><?xml version="1.0" encoding="UTF-8" standalone="yes"?>
<Relationships xmlns="http://schemas.openxmlformats.org/package/2006/relationships"><Relationship Id="rId1" Type="http://schemas.openxmlformats.org/officeDocument/2006/relationships/image" Target="../media/image29.png"/></Relationships>
</file>

<file path=xl/charts/_rels/chart42.xml.rels><?xml version="1.0" encoding="UTF-8" standalone="yes"?>
<Relationships xmlns="http://schemas.openxmlformats.org/package/2006/relationships"><Relationship Id="rId1" Type="http://schemas.openxmlformats.org/officeDocument/2006/relationships/image" Target="../media/image30.png"/></Relationships>
</file>

<file path=xl/charts/_rels/chart44.xml.rels><?xml version="1.0" encoding="UTF-8" standalone="yes"?>
<Relationships xmlns="http://schemas.openxmlformats.org/package/2006/relationships"><Relationship Id="rId1" Type="http://schemas.openxmlformats.org/officeDocument/2006/relationships/image" Target="../media/image31.png"/></Relationships>
</file>

<file path=xl/charts/_rels/chart45.xml.rels><?xml version="1.0" encoding="UTF-8" standalone="yes"?>
<Relationships xmlns="http://schemas.openxmlformats.org/package/2006/relationships"><Relationship Id="rId1" Type="http://schemas.openxmlformats.org/officeDocument/2006/relationships/image" Target="../media/image28.png"/></Relationships>
</file>

<file path=xl/charts/_rels/chart46.xml.rels><?xml version="1.0" encoding="UTF-8" standalone="yes"?>
<Relationships xmlns="http://schemas.openxmlformats.org/package/2006/relationships"><Relationship Id="rId1" Type="http://schemas.openxmlformats.org/officeDocument/2006/relationships/image" Target="../media/image29.png"/></Relationships>
</file>

<file path=xl/charts/_rels/chart47.xml.rels><?xml version="1.0" encoding="UTF-8" standalone="yes"?>
<Relationships xmlns="http://schemas.openxmlformats.org/package/2006/relationships"><Relationship Id="rId1" Type="http://schemas.openxmlformats.org/officeDocument/2006/relationships/image" Target="../media/image30.png"/></Relationships>
</file>

<file path=xl/charts/_rels/chart49.xml.rels><?xml version="1.0" encoding="UTF-8" standalone="yes"?>
<Relationships xmlns="http://schemas.openxmlformats.org/package/2006/relationships"><Relationship Id="rId1" Type="http://schemas.openxmlformats.org/officeDocument/2006/relationships/image" Target="../media/image31.png"/></Relationships>
</file>

<file path=xl/charts/_rels/chart50.xml.rels><?xml version="1.0" encoding="UTF-8" standalone="yes"?>
<Relationships xmlns="http://schemas.openxmlformats.org/package/2006/relationships"><Relationship Id="rId1" Type="http://schemas.openxmlformats.org/officeDocument/2006/relationships/image" Target="../media/image28.png"/></Relationships>
</file>

<file path=xl/charts/_rels/chart51.xml.rels><?xml version="1.0" encoding="UTF-8" standalone="yes"?>
<Relationships xmlns="http://schemas.openxmlformats.org/package/2006/relationships"><Relationship Id="rId1" Type="http://schemas.openxmlformats.org/officeDocument/2006/relationships/image" Target="../media/image29.png"/></Relationships>
</file>

<file path=xl/charts/_rels/chart52.xml.rels><?xml version="1.0" encoding="UTF-8" standalone="yes"?>
<Relationships xmlns="http://schemas.openxmlformats.org/package/2006/relationships"><Relationship Id="rId1" Type="http://schemas.openxmlformats.org/officeDocument/2006/relationships/image" Target="../media/image30.png"/></Relationships>
</file>

<file path=xl/charts/_rels/chart54.xml.rels><?xml version="1.0" encoding="UTF-8" standalone="yes"?>
<Relationships xmlns="http://schemas.openxmlformats.org/package/2006/relationships"><Relationship Id="rId1" Type="http://schemas.openxmlformats.org/officeDocument/2006/relationships/image" Target="../media/image31.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14234104903357"/>
          <c:y val="3.5740004400549592E-2"/>
          <c:w val="0.79770933836186397"/>
          <c:h val="0.86359833892066451"/>
        </c:manualLayout>
      </c:layout>
      <c:scatterChart>
        <c:scatterStyle val="smoothMarker"/>
        <c:varyColors val="0"/>
        <c:ser>
          <c:idx val="0"/>
          <c:order val="0"/>
          <c:tx>
            <c:v>GrafName</c:v>
          </c:tx>
          <c:spPr>
            <a:ln w="19050">
              <a:noFill/>
            </a:ln>
          </c:spPr>
          <c:marker>
            <c:symbol val="diamond"/>
            <c:size val="5"/>
            <c:spPr>
              <a:solidFill>
                <a:schemeClr val="accent1"/>
              </a:solidFill>
            </c:spPr>
          </c:marker>
          <c:trendline>
            <c:spPr>
              <a:ln w="12700">
                <a:solidFill>
                  <a:srgbClr val="0070C0"/>
                </a:solidFill>
                <a:prstDash val="dash"/>
              </a:ln>
            </c:spPr>
            <c:trendlineType val="poly"/>
            <c:order val="4"/>
            <c:dispRSqr val="0"/>
            <c:dispEq val="0"/>
          </c:trendline>
          <c:xVal>
            <c:numRef>
              <c:f>RESULTADOS!$GN$46:$GS$46</c:f>
              <c:numCache>
                <c:formatCode>General</c:formatCode>
                <c:ptCount val="6"/>
                <c:pt idx="0">
                  <c:v>0</c:v>
                </c:pt>
                <c:pt idx="1">
                  <c:v>0</c:v>
                </c:pt>
                <c:pt idx="2">
                  <c:v>0</c:v>
                </c:pt>
                <c:pt idx="3">
                  <c:v>0</c:v>
                </c:pt>
                <c:pt idx="4">
                  <c:v>0</c:v>
                </c:pt>
                <c:pt idx="5">
                  <c:v>0</c:v>
                </c:pt>
              </c:numCache>
            </c:numRef>
          </c:xVal>
          <c:yVal>
            <c:numRef>
              <c:f>RESULTADOS!$GN$47:$GS$47</c:f>
              <c:numCache>
                <c:formatCode>General</c:formatCode>
                <c:ptCount val="6"/>
                <c:pt idx="0">
                  <c:v>0</c:v>
                </c:pt>
                <c:pt idx="1">
                  <c:v>0</c:v>
                </c:pt>
                <c:pt idx="2">
                  <c:v>0</c:v>
                </c:pt>
                <c:pt idx="3">
                  <c:v>0</c:v>
                </c:pt>
                <c:pt idx="4">
                  <c:v>0</c:v>
                </c:pt>
                <c:pt idx="5">
                  <c:v>0</c:v>
                </c:pt>
              </c:numCache>
            </c:numRef>
          </c:yVal>
          <c:smooth val="1"/>
          <c:extLst>
            <c:ext xmlns:c16="http://schemas.microsoft.com/office/drawing/2014/chart" uri="{C3380CC4-5D6E-409C-BE32-E72D297353CC}">
              <c16:uniqueId val="{00000001-2C0F-4619-ACB2-AA18CE5921B7}"/>
            </c:ext>
          </c:extLst>
        </c:ser>
        <c:ser>
          <c:idx val="1"/>
          <c:order val="1"/>
          <c:tx>
            <c:v>GUARANTEE POINT</c:v>
          </c:tx>
          <c:spPr>
            <a:ln w="19050">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2C0F-4619-ACB2-AA18CE5921B7}"/>
              </c:ext>
            </c:extLst>
          </c:dPt>
          <c:xVal>
            <c:numRef>
              <c:f>RESULTADOS!$GL$46</c:f>
              <c:numCache>
                <c:formatCode>General</c:formatCode>
                <c:ptCount val="1"/>
                <c:pt idx="0">
                  <c:v>13258.97685626633</c:v>
                </c:pt>
              </c:numCache>
            </c:numRef>
          </c:xVal>
          <c:yVal>
            <c:numRef>
              <c:f>RESULTADOS!$GL$47</c:f>
              <c:numCache>
                <c:formatCode>General</c:formatCode>
                <c:ptCount val="1"/>
                <c:pt idx="0">
                  <c:v>0</c:v>
                </c:pt>
              </c:numCache>
            </c:numRef>
          </c:yVal>
          <c:smooth val="1"/>
          <c:extLst>
            <c:ext xmlns:c16="http://schemas.microsoft.com/office/drawing/2014/chart" uri="{C3380CC4-5D6E-409C-BE32-E72D297353CC}">
              <c16:uniqueId val="{00000004-2C0F-4619-ACB2-AA18CE5921B7}"/>
            </c:ext>
          </c:extLst>
        </c:ser>
        <c:dLbls>
          <c:showLegendKey val="0"/>
          <c:showVal val="0"/>
          <c:showCatName val="0"/>
          <c:showSerName val="0"/>
          <c:showPercent val="0"/>
          <c:showBubbleSize val="0"/>
        </c:dLbls>
        <c:axId val="61339840"/>
        <c:axId val="87843392"/>
      </c:scatterChart>
      <c:valAx>
        <c:axId val="61339840"/>
        <c:scaling>
          <c:orientation val="minMax"/>
          <c:max val="4500"/>
          <c:min val="0"/>
        </c:scaling>
        <c:delete val="1"/>
        <c:axPos val="b"/>
        <c:majorGridlines/>
        <c:numFmt formatCode="General" sourceLinked="1"/>
        <c:majorTickMark val="out"/>
        <c:minorTickMark val="none"/>
        <c:tickLblPos val="nextTo"/>
        <c:crossAx val="87843392"/>
        <c:crossesAt val="-0.30000000000000004"/>
        <c:crossBetween val="midCat"/>
      </c:valAx>
      <c:valAx>
        <c:axId val="87843392"/>
        <c:scaling>
          <c:orientation val="minMax"/>
          <c:max val="160"/>
          <c:min val="20"/>
        </c:scaling>
        <c:delete val="1"/>
        <c:axPos val="l"/>
        <c:majorGridlines/>
        <c:numFmt formatCode="General" sourceLinked="1"/>
        <c:majorTickMark val="out"/>
        <c:minorTickMark val="none"/>
        <c:tickLblPos val="nextTo"/>
        <c:crossAx val="61339840"/>
        <c:crosses val="autoZero"/>
        <c:crossBetween val="midCat"/>
      </c:valAx>
      <c:spPr>
        <a:noFill/>
        <a:ln w="25400">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056034910461729"/>
          <c:y val="5.9664598629523509E-2"/>
          <c:w val="0.80451819987139817"/>
          <c:h val="0.84367489351754077"/>
        </c:manualLayout>
      </c:layout>
      <c:scatterChart>
        <c:scatterStyle val="smoothMarker"/>
        <c:varyColors val="0"/>
        <c:ser>
          <c:idx val="0"/>
          <c:order val="0"/>
          <c:tx>
            <c:v>GrafName</c:v>
          </c:tx>
          <c:spPr>
            <a:ln w="19050">
              <a:noFill/>
            </a:ln>
          </c:spPr>
          <c:marker>
            <c:symbol val="diamond"/>
            <c:size val="5"/>
            <c:spPr>
              <a:solidFill>
                <a:srgbClr val="5B9BD5"/>
              </a:solidFill>
              <a:ln w="6350">
                <a:noFill/>
              </a:ln>
            </c:spPr>
          </c:marker>
          <c:trendline>
            <c:spPr>
              <a:ln w="12700">
                <a:solidFill>
                  <a:srgbClr val="0070C0"/>
                </a:solidFill>
                <a:prstDash val="dash"/>
              </a:ln>
            </c:spPr>
            <c:trendlineType val="poly"/>
            <c:order val="4"/>
            <c:dispRSqr val="0"/>
            <c:dispEq val="0"/>
          </c:trendline>
          <c:xVal>
            <c:numRef>
              <c:f>RESULTADOS!$GN$46:$GS$46</c:f>
              <c:numCache>
                <c:formatCode>General</c:formatCode>
                <c:ptCount val="6"/>
                <c:pt idx="0">
                  <c:v>0</c:v>
                </c:pt>
                <c:pt idx="1">
                  <c:v>0</c:v>
                </c:pt>
                <c:pt idx="2">
                  <c:v>0</c:v>
                </c:pt>
                <c:pt idx="3">
                  <c:v>0</c:v>
                </c:pt>
                <c:pt idx="4">
                  <c:v>0</c:v>
                </c:pt>
                <c:pt idx="5">
                  <c:v>0</c:v>
                </c:pt>
              </c:numCache>
            </c:numRef>
          </c:xVal>
          <c:yVal>
            <c:numRef>
              <c:f>RESULTADOS!$GN$48:$GS$48</c:f>
              <c:numCache>
                <c:formatCode>General</c:formatCode>
                <c:ptCount val="6"/>
                <c:pt idx="0">
                  <c:v>0</c:v>
                </c:pt>
                <c:pt idx="1">
                  <c:v>0</c:v>
                </c:pt>
                <c:pt idx="2">
                  <c:v>0</c:v>
                </c:pt>
                <c:pt idx="3">
                  <c:v>0</c:v>
                </c:pt>
                <c:pt idx="4">
                  <c:v>0</c:v>
                </c:pt>
                <c:pt idx="5">
                  <c:v>0</c:v>
                </c:pt>
              </c:numCache>
            </c:numRef>
          </c:yVal>
          <c:smooth val="1"/>
          <c:extLst>
            <c:ext xmlns:c16="http://schemas.microsoft.com/office/drawing/2014/chart" uri="{C3380CC4-5D6E-409C-BE32-E72D297353CC}">
              <c16:uniqueId val="{00000001-7388-4E11-BA09-6795BB3CB6B9}"/>
            </c:ext>
          </c:extLst>
        </c:ser>
        <c:ser>
          <c:idx val="1"/>
          <c:order val="1"/>
          <c:tx>
            <c:v>GUARANTEE POINT</c:v>
          </c:tx>
          <c:spPr>
            <a:ln w="19050">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7388-4E11-BA09-6795BB3CB6B9}"/>
              </c:ext>
            </c:extLst>
          </c:dPt>
          <c:xVal>
            <c:numRef>
              <c:f>RESULTADOS!$GL$46</c:f>
              <c:numCache>
                <c:formatCode>General</c:formatCode>
                <c:ptCount val="1"/>
                <c:pt idx="0">
                  <c:v>13258.97685626633</c:v>
                </c:pt>
              </c:numCache>
            </c:numRef>
          </c:xVal>
          <c:yVal>
            <c:numRef>
              <c:f>RESULTADOS!$GL$48</c:f>
              <c:numCache>
                <c:formatCode>General</c:formatCode>
                <c:ptCount val="1"/>
                <c:pt idx="0">
                  <c:v>0</c:v>
                </c:pt>
              </c:numCache>
            </c:numRef>
          </c:yVal>
          <c:smooth val="1"/>
          <c:extLst>
            <c:ext xmlns:c16="http://schemas.microsoft.com/office/drawing/2014/chart" uri="{C3380CC4-5D6E-409C-BE32-E72D297353CC}">
              <c16:uniqueId val="{00000004-7388-4E11-BA09-6795BB3CB6B9}"/>
            </c:ext>
          </c:extLst>
        </c:ser>
        <c:dLbls>
          <c:showLegendKey val="0"/>
          <c:showVal val="0"/>
          <c:showCatName val="0"/>
          <c:showSerName val="0"/>
          <c:showPercent val="0"/>
          <c:showBubbleSize val="0"/>
        </c:dLbls>
        <c:axId val="87845120"/>
        <c:axId val="87845696"/>
      </c:scatterChart>
      <c:valAx>
        <c:axId val="87845120"/>
        <c:scaling>
          <c:orientation val="minMax"/>
          <c:max val="4500"/>
          <c:min val="0"/>
        </c:scaling>
        <c:delete val="1"/>
        <c:axPos val="b"/>
        <c:majorGridlines/>
        <c:numFmt formatCode="General" sourceLinked="1"/>
        <c:majorTickMark val="out"/>
        <c:minorTickMark val="none"/>
        <c:tickLblPos val="nextTo"/>
        <c:crossAx val="87845696"/>
        <c:crossesAt val="-0.30000000000000004"/>
        <c:crossBetween val="midCat"/>
      </c:valAx>
      <c:valAx>
        <c:axId val="87845696"/>
        <c:scaling>
          <c:orientation val="minMax"/>
          <c:max val="0.9"/>
          <c:min val="0.65000000000000013"/>
        </c:scaling>
        <c:delete val="1"/>
        <c:axPos val="l"/>
        <c:majorGridlines/>
        <c:numFmt formatCode="General" sourceLinked="1"/>
        <c:majorTickMark val="out"/>
        <c:minorTickMark val="none"/>
        <c:tickLblPos val="nextTo"/>
        <c:crossAx val="87845120"/>
        <c:crosses val="autoZero"/>
        <c:crossBetween val="midCat"/>
      </c:valAx>
      <c:spPr>
        <a:noFill/>
        <a:ln w="25400">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730372372721547"/>
          <c:y val="2.9282990021000689E-2"/>
          <c:w val="0.79121608301157376"/>
          <c:h val="0.88200678604940841"/>
        </c:manualLayout>
      </c:layout>
      <c:scatterChart>
        <c:scatterStyle val="smoothMarker"/>
        <c:varyColors val="0"/>
        <c:ser>
          <c:idx val="0"/>
          <c:order val="0"/>
          <c:tx>
            <c:v>GrafName</c:v>
          </c:tx>
          <c:spPr>
            <a:ln w="19050">
              <a:noFill/>
            </a:ln>
          </c:spPr>
          <c:marker>
            <c:symbol val="diamond"/>
            <c:size val="5"/>
            <c:spPr>
              <a:solidFill>
                <a:schemeClr val="accent1"/>
              </a:solidFill>
            </c:spPr>
          </c:marker>
          <c:trendline>
            <c:spPr>
              <a:ln w="12700">
                <a:solidFill>
                  <a:srgbClr val="0070C0"/>
                </a:solidFill>
                <a:prstDash val="dash"/>
              </a:ln>
            </c:spPr>
            <c:trendlineType val="poly"/>
            <c:order val="4"/>
            <c:dispRSqr val="0"/>
            <c:dispEq val="0"/>
          </c:trendline>
          <c:xVal>
            <c:numRef>
              <c:f>RESULTADOS!$GN$46:$GS$46</c:f>
              <c:numCache>
                <c:formatCode>General</c:formatCode>
                <c:ptCount val="6"/>
                <c:pt idx="0">
                  <c:v>0</c:v>
                </c:pt>
                <c:pt idx="1">
                  <c:v>0</c:v>
                </c:pt>
                <c:pt idx="2">
                  <c:v>0</c:v>
                </c:pt>
                <c:pt idx="3">
                  <c:v>0</c:v>
                </c:pt>
                <c:pt idx="4">
                  <c:v>0</c:v>
                </c:pt>
                <c:pt idx="5">
                  <c:v>0</c:v>
                </c:pt>
              </c:numCache>
            </c:numRef>
          </c:xVal>
          <c:yVal>
            <c:numRef>
              <c:f>RESULTADOS!$GN$49:$GS$49</c:f>
              <c:numCache>
                <c:formatCode>General</c:formatCode>
                <c:ptCount val="6"/>
                <c:pt idx="0">
                  <c:v>0</c:v>
                </c:pt>
                <c:pt idx="1">
                  <c:v>0</c:v>
                </c:pt>
                <c:pt idx="2">
                  <c:v>0</c:v>
                </c:pt>
                <c:pt idx="3">
                  <c:v>0</c:v>
                </c:pt>
                <c:pt idx="4">
                  <c:v>0</c:v>
                </c:pt>
                <c:pt idx="5">
                  <c:v>0</c:v>
                </c:pt>
              </c:numCache>
            </c:numRef>
          </c:yVal>
          <c:smooth val="1"/>
          <c:extLst>
            <c:ext xmlns:c16="http://schemas.microsoft.com/office/drawing/2014/chart" uri="{C3380CC4-5D6E-409C-BE32-E72D297353CC}">
              <c16:uniqueId val="{00000001-A821-4F30-A76E-50C8A7DA5EC5}"/>
            </c:ext>
          </c:extLst>
        </c:ser>
        <c:ser>
          <c:idx val="1"/>
          <c:order val="1"/>
          <c:tx>
            <c:v>GUARANTEE POINT</c:v>
          </c:tx>
          <c:spPr>
            <a:ln w="19050">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A821-4F30-A76E-50C8A7DA5EC5}"/>
              </c:ext>
            </c:extLst>
          </c:dPt>
          <c:xVal>
            <c:numRef>
              <c:f>RESULTADOS!$GL$46</c:f>
              <c:numCache>
                <c:formatCode>General</c:formatCode>
                <c:ptCount val="1"/>
                <c:pt idx="0">
                  <c:v>13258.97685626633</c:v>
                </c:pt>
              </c:numCache>
            </c:numRef>
          </c:xVal>
          <c:yVal>
            <c:numRef>
              <c:f>RESULTADOS!$GL$49</c:f>
              <c:numCache>
                <c:formatCode>General</c:formatCode>
                <c:ptCount val="1"/>
                <c:pt idx="0">
                  <c:v>0</c:v>
                </c:pt>
              </c:numCache>
            </c:numRef>
          </c:yVal>
          <c:smooth val="1"/>
          <c:extLst>
            <c:ext xmlns:c16="http://schemas.microsoft.com/office/drawing/2014/chart" uri="{C3380CC4-5D6E-409C-BE32-E72D297353CC}">
              <c16:uniqueId val="{00000004-A821-4F30-A76E-50C8A7DA5EC5}"/>
            </c:ext>
          </c:extLst>
        </c:ser>
        <c:dLbls>
          <c:showLegendKey val="0"/>
          <c:showVal val="0"/>
          <c:showCatName val="0"/>
          <c:showSerName val="0"/>
          <c:showPercent val="0"/>
          <c:showBubbleSize val="0"/>
        </c:dLbls>
        <c:axId val="87848576"/>
        <c:axId val="87849152"/>
      </c:scatterChart>
      <c:valAx>
        <c:axId val="87848576"/>
        <c:scaling>
          <c:orientation val="minMax"/>
          <c:max val="4500"/>
          <c:min val="0"/>
        </c:scaling>
        <c:delete val="1"/>
        <c:axPos val="b"/>
        <c:numFmt formatCode="General" sourceLinked="1"/>
        <c:majorTickMark val="out"/>
        <c:minorTickMark val="none"/>
        <c:tickLblPos val="nextTo"/>
        <c:crossAx val="87849152"/>
        <c:crossesAt val="-0.30000000000000004"/>
        <c:crossBetween val="midCat"/>
      </c:valAx>
      <c:valAx>
        <c:axId val="87849152"/>
        <c:scaling>
          <c:orientation val="minMax"/>
          <c:max val="8000"/>
          <c:min val="0"/>
        </c:scaling>
        <c:delete val="1"/>
        <c:axPos val="l"/>
        <c:numFmt formatCode="General" sourceLinked="1"/>
        <c:majorTickMark val="out"/>
        <c:minorTickMark val="none"/>
        <c:tickLblPos val="nextTo"/>
        <c:crossAx val="87848576"/>
        <c:crosses val="autoZero"/>
        <c:crossBetween val="midCat"/>
      </c:valAx>
      <c:spPr>
        <a:noFill/>
        <a:ln w="25400">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179482864034219"/>
          <c:y val="5.3662192289810312E-2"/>
          <c:w val="0.76665008943247948"/>
          <c:h val="0.83830969066101324"/>
        </c:manualLayout>
      </c:layout>
      <c:scatterChart>
        <c:scatterStyle val="smoothMarker"/>
        <c:varyColors val="0"/>
        <c:ser>
          <c:idx val="0"/>
          <c:order val="0"/>
          <c:tx>
            <c:v>GrafName</c:v>
          </c:tx>
          <c:spPr>
            <a:ln w="19050">
              <a:noFill/>
            </a:ln>
          </c:spPr>
          <c:marker>
            <c:symbol val="diamond"/>
            <c:size val="5"/>
            <c:spPr>
              <a:solidFill>
                <a:schemeClr val="accent1"/>
              </a:solidFill>
            </c:spPr>
          </c:marker>
          <c:trendline>
            <c:spPr>
              <a:ln w="12700">
                <a:solidFill>
                  <a:srgbClr val="0070C0"/>
                </a:solidFill>
                <a:prstDash val="dash"/>
              </a:ln>
            </c:spPr>
            <c:trendlineType val="poly"/>
            <c:order val="4"/>
            <c:dispRSqr val="0"/>
            <c:dispEq val="0"/>
          </c:trendline>
          <c:xVal>
            <c:numRef>
              <c:f>RESULTADOS!$GN$46:$GS$46</c:f>
              <c:numCache>
                <c:formatCode>General</c:formatCode>
                <c:ptCount val="6"/>
                <c:pt idx="0">
                  <c:v>0</c:v>
                </c:pt>
                <c:pt idx="1">
                  <c:v>0</c:v>
                </c:pt>
                <c:pt idx="2">
                  <c:v>0</c:v>
                </c:pt>
                <c:pt idx="3">
                  <c:v>0</c:v>
                </c:pt>
                <c:pt idx="4">
                  <c:v>0</c:v>
                </c:pt>
                <c:pt idx="5">
                  <c:v>0</c:v>
                </c:pt>
              </c:numCache>
            </c:numRef>
          </c:xVal>
          <c:yVal>
            <c:numRef>
              <c:f>RESULTADOS!$GN$50:$GS$50</c:f>
              <c:numCache>
                <c:formatCode>General</c:formatCode>
                <c:ptCount val="6"/>
                <c:pt idx="0">
                  <c:v>0</c:v>
                </c:pt>
                <c:pt idx="1">
                  <c:v>0</c:v>
                </c:pt>
                <c:pt idx="2">
                  <c:v>0</c:v>
                </c:pt>
                <c:pt idx="3">
                  <c:v>0</c:v>
                </c:pt>
                <c:pt idx="4">
                  <c:v>0</c:v>
                </c:pt>
                <c:pt idx="5">
                  <c:v>0</c:v>
                </c:pt>
              </c:numCache>
            </c:numRef>
          </c:yVal>
          <c:smooth val="1"/>
          <c:extLst>
            <c:ext xmlns:c16="http://schemas.microsoft.com/office/drawing/2014/chart" uri="{C3380CC4-5D6E-409C-BE32-E72D297353CC}">
              <c16:uniqueId val="{00000001-0EFB-4967-BAFA-FC0D72B2D908}"/>
            </c:ext>
          </c:extLst>
        </c:ser>
        <c:ser>
          <c:idx val="1"/>
          <c:order val="1"/>
          <c:tx>
            <c:v>GUARANTEE POINT</c:v>
          </c:tx>
          <c:spPr>
            <a:ln w="19050">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0EFB-4967-BAFA-FC0D72B2D908}"/>
              </c:ext>
            </c:extLst>
          </c:dPt>
          <c:xVal>
            <c:numRef>
              <c:f>RESULTADOS!$GL$46</c:f>
              <c:numCache>
                <c:formatCode>General</c:formatCode>
                <c:ptCount val="1"/>
                <c:pt idx="0">
                  <c:v>13258.97685626633</c:v>
                </c:pt>
              </c:numCache>
            </c:numRef>
          </c:xVal>
          <c:yVal>
            <c:numRef>
              <c:f>RESULTADOS!$GL$50</c:f>
              <c:numCache>
                <c:formatCode>General</c:formatCode>
                <c:ptCount val="1"/>
                <c:pt idx="0">
                  <c:v>0</c:v>
                </c:pt>
              </c:numCache>
            </c:numRef>
          </c:yVal>
          <c:smooth val="1"/>
          <c:extLst>
            <c:ext xmlns:c16="http://schemas.microsoft.com/office/drawing/2014/chart" uri="{C3380CC4-5D6E-409C-BE32-E72D297353CC}">
              <c16:uniqueId val="{00000004-0EFB-4967-BAFA-FC0D72B2D908}"/>
            </c:ext>
          </c:extLst>
        </c:ser>
        <c:dLbls>
          <c:showLegendKey val="0"/>
          <c:showVal val="0"/>
          <c:showCatName val="0"/>
          <c:showSerName val="0"/>
          <c:showPercent val="0"/>
          <c:showBubbleSize val="0"/>
        </c:dLbls>
        <c:axId val="98263040"/>
        <c:axId val="98263616"/>
      </c:scatterChart>
      <c:valAx>
        <c:axId val="98263040"/>
        <c:scaling>
          <c:orientation val="minMax"/>
          <c:max val="4500"/>
          <c:min val="0"/>
        </c:scaling>
        <c:delete val="1"/>
        <c:axPos val="b"/>
        <c:numFmt formatCode="General" sourceLinked="1"/>
        <c:majorTickMark val="out"/>
        <c:minorTickMark val="none"/>
        <c:tickLblPos val="nextTo"/>
        <c:crossAx val="98263616"/>
        <c:crossesAt val="-0.30000000000000004"/>
        <c:crossBetween val="midCat"/>
        <c:majorUnit val="500"/>
      </c:valAx>
      <c:valAx>
        <c:axId val="98263616"/>
        <c:scaling>
          <c:orientation val="minMax"/>
          <c:max val="180"/>
          <c:min val="60"/>
        </c:scaling>
        <c:delete val="1"/>
        <c:axPos val="l"/>
        <c:numFmt formatCode="General" sourceLinked="1"/>
        <c:majorTickMark val="out"/>
        <c:minorTickMark val="none"/>
        <c:tickLblPos val="nextTo"/>
        <c:crossAx val="98263040"/>
        <c:crosses val="autoZero"/>
        <c:crossBetween val="midCat"/>
      </c:valAx>
      <c:spPr>
        <a:noFill/>
        <a:ln w="25400">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smoothMarker"/>
        <c:varyColors val="0"/>
        <c:ser>
          <c:idx val="0"/>
          <c:order val="0"/>
          <c:tx>
            <c:strRef>
              <c:f>RESULTADOS!$DZ$22</c:f>
              <c:strCache>
                <c:ptCount val="1"/>
                <c:pt idx="0">
                  <c:v>DISC. MASS</c:v>
                </c:pt>
              </c:strCache>
            </c:strRef>
          </c:tx>
          <c:trendline>
            <c:trendlineType val="poly"/>
            <c:order val="4"/>
            <c:dispRSqr val="0"/>
            <c:dispEq val="0"/>
          </c:trendline>
          <c:xVal>
            <c:numRef>
              <c:f>RESULTADOS!$DX$24:$DX$30</c:f>
              <c:numCache>
                <c:formatCode>General</c:formatCode>
                <c:ptCount val="7"/>
                <c:pt idx="0">
                  <c:v>0</c:v>
                </c:pt>
                <c:pt idx="1">
                  <c:v>0</c:v>
                </c:pt>
                <c:pt idx="2">
                  <c:v>0</c:v>
                </c:pt>
                <c:pt idx="3">
                  <c:v>0</c:v>
                </c:pt>
                <c:pt idx="4">
                  <c:v>0</c:v>
                </c:pt>
                <c:pt idx="5">
                  <c:v>0</c:v>
                </c:pt>
                <c:pt idx="6">
                  <c:v>0</c:v>
                </c:pt>
              </c:numCache>
            </c:numRef>
          </c:xVal>
          <c:yVal>
            <c:numRef>
              <c:f>RESULTADOS!$DY$24:$DY$30</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FCAD-47BA-BC07-34110037A605}"/>
            </c:ext>
          </c:extLst>
        </c:ser>
        <c:dLbls>
          <c:showLegendKey val="0"/>
          <c:showVal val="0"/>
          <c:showCatName val="0"/>
          <c:showSerName val="0"/>
          <c:showPercent val="0"/>
          <c:showBubbleSize val="0"/>
        </c:dLbls>
        <c:axId val="98265920"/>
        <c:axId val="98266496"/>
      </c:scatterChart>
      <c:valAx>
        <c:axId val="9826592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98266496"/>
        <c:crosses val="autoZero"/>
        <c:crossBetween val="midCat"/>
      </c:valAx>
      <c:valAx>
        <c:axId val="98266496"/>
        <c:scaling>
          <c:orientation val="minMax"/>
        </c:scaling>
        <c:delete val="0"/>
        <c:axPos val="l"/>
        <c:majorGridlines/>
        <c:numFmt formatCode="General" sourceLinked="1"/>
        <c:majorTickMark val="out"/>
        <c:minorTickMark val="none"/>
        <c:tickLblPos val="nextTo"/>
        <c:crossAx val="98265920"/>
        <c:crosses val="autoZero"/>
        <c:crossBetween val="midCat"/>
      </c:valAx>
    </c:plotArea>
    <c:legend>
      <c:legendPos val="r"/>
      <c:overlay val="0"/>
    </c:legend>
    <c:plotVisOnly val="1"/>
    <c:dispBlanksAs val="gap"/>
    <c:showDLblsOverMax val="0"/>
  </c:chart>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84407693155085"/>
          <c:y val="9.4782852260057157E-2"/>
          <c:w val="0.81660657160311223"/>
          <c:h val="0.81245342987776248"/>
        </c:manualLayout>
      </c:layout>
      <c:scatterChart>
        <c:scatterStyle val="smoothMarker"/>
        <c:varyColors val="0"/>
        <c:ser>
          <c:idx val="0"/>
          <c:order val="0"/>
          <c:tx>
            <c:v>GrafName</c:v>
          </c:tx>
          <c:spPr>
            <a:ln w="28575" cap="rnd" cmpd="sng" algn="ctr">
              <a:solidFill>
                <a:srgbClr val="4F81BD">
                  <a:lumMod val="100000"/>
                </a:srgbClr>
              </a:solidFill>
              <a:prstDash val="sysDot"/>
              <a:round/>
              <a:headEnd type="none" w="med" len="med"/>
              <a:tailEnd type="none" w="med" len="med"/>
            </a:ln>
          </c:spPr>
          <c:marker>
            <c:symbol val="diamond"/>
            <c:size val="5"/>
            <c:spPr>
              <a:solidFill>
                <a:schemeClr val="accent1"/>
              </a:solidFill>
              <a:ln w="28575" cap="rnd" cmpd="sng" algn="ctr">
                <a:solidFill>
                  <a:srgbClr val="4F81BD">
                    <a:lumMod val="100000"/>
                  </a:srgbClr>
                </a:solidFill>
                <a:prstDash val="sysDot"/>
                <a:round/>
                <a:headEnd type="none" w="med" len="med"/>
                <a:tailEnd type="none" w="med" len="med"/>
              </a:ln>
            </c:spPr>
          </c:marker>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RESULTADOS!$GN$110:$GT$110</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0-54FD-4BD1-8B5E-45F1D4EF820C}"/>
            </c:ext>
          </c:extLst>
        </c:ser>
        <c:ser>
          <c:idx val="1"/>
          <c:order val="1"/>
          <c:tx>
            <c:v>GUARANTEE POINT</c:v>
          </c:tx>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2-54FD-4BD1-8B5E-45F1D4EF820C}"/>
              </c:ext>
            </c:extLst>
          </c:dPt>
          <c:xVal>
            <c:numRef>
              <c:f>RESULTADOS!$GL$106</c:f>
              <c:numCache>
                <c:formatCode>General</c:formatCode>
                <c:ptCount val="1"/>
                <c:pt idx="0">
                  <c:v>1167.7430100481743</c:v>
                </c:pt>
              </c:numCache>
            </c:numRef>
          </c:xVal>
          <c:yVal>
            <c:numRef>
              <c:f>RESULTADOS!$GL$110</c:f>
              <c:numCache>
                <c:formatCode>General</c:formatCode>
                <c:ptCount val="1"/>
                <c:pt idx="0">
                  <c:v>0</c:v>
                </c:pt>
              </c:numCache>
            </c:numRef>
          </c:yVal>
          <c:smooth val="1"/>
          <c:extLst>
            <c:ext xmlns:c16="http://schemas.microsoft.com/office/drawing/2014/chart" uri="{C3380CC4-5D6E-409C-BE32-E72D297353CC}">
              <c16:uniqueId val="{00000003-54FD-4BD1-8B5E-45F1D4EF820C}"/>
            </c:ext>
          </c:extLst>
        </c:ser>
        <c:dLbls>
          <c:showLegendKey val="0"/>
          <c:showVal val="0"/>
          <c:showCatName val="0"/>
          <c:showSerName val="0"/>
          <c:showPercent val="0"/>
          <c:showBubbleSize val="0"/>
        </c:dLbls>
        <c:axId val="98268224"/>
        <c:axId val="98268800"/>
      </c:scatterChart>
      <c:valAx>
        <c:axId val="98268224"/>
        <c:scaling>
          <c:orientation val="minMax"/>
          <c:max val="1350"/>
          <c:min val="650"/>
        </c:scaling>
        <c:delete val="1"/>
        <c:axPos val="b"/>
        <c:majorGridlines>
          <c:spPr>
            <a:ln>
              <a:noFill/>
            </a:ln>
          </c:spPr>
        </c:majorGridlines>
        <c:minorGridlines>
          <c:spPr>
            <a:ln>
              <a:noFill/>
            </a:ln>
          </c:spPr>
        </c:minorGridlines>
        <c:numFmt formatCode="#,##0.0" sourceLinked="0"/>
        <c:majorTickMark val="out"/>
        <c:minorTickMark val="none"/>
        <c:tickLblPos val="nextTo"/>
        <c:crossAx val="98268800"/>
        <c:crossesAt val="-0.30000000000000004"/>
        <c:crossBetween val="midCat"/>
      </c:valAx>
      <c:valAx>
        <c:axId val="98268800"/>
        <c:scaling>
          <c:orientation val="minMax"/>
          <c:max val="400"/>
          <c:min val="0"/>
        </c:scaling>
        <c:delete val="1"/>
        <c:axPos val="l"/>
        <c:majorGridlines>
          <c:spPr>
            <a:ln>
              <a:noFill/>
            </a:ln>
          </c:spPr>
        </c:majorGridlines>
        <c:minorGridlines>
          <c:spPr>
            <a:ln>
              <a:noFill/>
            </a:ln>
          </c:spPr>
        </c:minorGridlines>
        <c:numFmt formatCode="General" sourceLinked="1"/>
        <c:majorTickMark val="out"/>
        <c:minorTickMark val="none"/>
        <c:tickLblPos val="nextTo"/>
        <c:crossAx val="98268224"/>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937997918551917"/>
          <c:y val="4.3813277745562644E-2"/>
          <c:w val="0.81611524832650617"/>
          <c:h val="0.81678155805722741"/>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4"/>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RESULTADOS!$GN$109:$GT$109</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7A73-4D6B-AF4D-26980ACF1170}"/>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7A73-4D6B-AF4D-26980ACF1170}"/>
              </c:ext>
            </c:extLst>
          </c:dPt>
          <c:xVal>
            <c:numRef>
              <c:f>RESULTADOS!$GL$106</c:f>
              <c:numCache>
                <c:formatCode>General</c:formatCode>
                <c:ptCount val="1"/>
                <c:pt idx="0">
                  <c:v>1167.7430100481743</c:v>
                </c:pt>
              </c:numCache>
            </c:numRef>
          </c:xVal>
          <c:yVal>
            <c:numRef>
              <c:f>RESULTADOS!$GL$109</c:f>
              <c:numCache>
                <c:formatCode>General</c:formatCode>
                <c:ptCount val="1"/>
                <c:pt idx="0">
                  <c:v>0</c:v>
                </c:pt>
              </c:numCache>
            </c:numRef>
          </c:yVal>
          <c:smooth val="1"/>
          <c:extLst>
            <c:ext xmlns:c16="http://schemas.microsoft.com/office/drawing/2014/chart" uri="{C3380CC4-5D6E-409C-BE32-E72D297353CC}">
              <c16:uniqueId val="{00000004-7A73-4D6B-AF4D-26980ACF1170}"/>
            </c:ext>
          </c:extLst>
        </c:ser>
        <c:dLbls>
          <c:showLegendKey val="0"/>
          <c:showVal val="0"/>
          <c:showCatName val="0"/>
          <c:showSerName val="0"/>
          <c:showPercent val="0"/>
          <c:showBubbleSize val="0"/>
        </c:dLbls>
        <c:axId val="98270528"/>
        <c:axId val="132767744"/>
      </c:scatterChart>
      <c:valAx>
        <c:axId val="98270528"/>
        <c:scaling>
          <c:orientation val="minMax"/>
          <c:max val="1350"/>
          <c:min val="650"/>
        </c:scaling>
        <c:delete val="1"/>
        <c:axPos val="b"/>
        <c:majorGridlines>
          <c:spPr>
            <a:ln>
              <a:noFill/>
            </a:ln>
          </c:spPr>
        </c:majorGridlines>
        <c:minorGridlines>
          <c:spPr>
            <a:ln>
              <a:noFill/>
            </a:ln>
          </c:spPr>
        </c:minorGridlines>
        <c:numFmt formatCode="#,##0.0" sourceLinked="0"/>
        <c:majorTickMark val="out"/>
        <c:minorTickMark val="none"/>
        <c:tickLblPos val="nextTo"/>
        <c:crossAx val="132767744"/>
        <c:crossesAt val="-0.30000000000000004"/>
        <c:crossBetween val="midCat"/>
      </c:valAx>
      <c:valAx>
        <c:axId val="132767744"/>
        <c:scaling>
          <c:orientation val="minMax"/>
          <c:max val="6500"/>
          <c:min val="2500"/>
        </c:scaling>
        <c:delete val="1"/>
        <c:axPos val="l"/>
        <c:majorGridlines>
          <c:spPr>
            <a:ln>
              <a:noFill/>
            </a:ln>
          </c:spPr>
        </c:majorGridlines>
        <c:minorGridlines>
          <c:spPr>
            <a:ln>
              <a:noFill/>
            </a:ln>
          </c:spPr>
        </c:minorGridlines>
        <c:numFmt formatCode="General" sourceLinked="1"/>
        <c:majorTickMark val="out"/>
        <c:minorTickMark val="none"/>
        <c:tickLblPos val="nextTo"/>
        <c:crossAx val="98270528"/>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146448905400992"/>
          <c:y val="9.7303176634473743E-2"/>
          <c:w val="0.81113234973108106"/>
          <c:h val="0.82383833889877556"/>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4"/>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RESULTADOS!$GN$107:$GT$107</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0E11-4BDE-9C07-FFC14C998F58}"/>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0E11-4BDE-9C07-FFC14C998F58}"/>
              </c:ext>
            </c:extLst>
          </c:dPt>
          <c:xVal>
            <c:numRef>
              <c:f>RESULTADOS!$GL$106</c:f>
              <c:numCache>
                <c:formatCode>General</c:formatCode>
                <c:ptCount val="1"/>
                <c:pt idx="0">
                  <c:v>1167.7430100481743</c:v>
                </c:pt>
              </c:numCache>
            </c:numRef>
          </c:xVal>
          <c:yVal>
            <c:numRef>
              <c:f>RESULTADOS!$GL$107</c:f>
              <c:numCache>
                <c:formatCode>General</c:formatCode>
                <c:ptCount val="1"/>
                <c:pt idx="0">
                  <c:v>0</c:v>
                </c:pt>
              </c:numCache>
            </c:numRef>
          </c:yVal>
          <c:smooth val="1"/>
          <c:extLst>
            <c:ext xmlns:c16="http://schemas.microsoft.com/office/drawing/2014/chart" uri="{C3380CC4-5D6E-409C-BE32-E72D297353CC}">
              <c16:uniqueId val="{00000004-0E11-4BDE-9C07-FFC14C998F58}"/>
            </c:ext>
          </c:extLst>
        </c:ser>
        <c:dLbls>
          <c:showLegendKey val="0"/>
          <c:showVal val="0"/>
          <c:showCatName val="0"/>
          <c:showSerName val="0"/>
          <c:showPercent val="0"/>
          <c:showBubbleSize val="0"/>
        </c:dLbls>
        <c:axId val="132769472"/>
        <c:axId val="132771200"/>
      </c:scatterChart>
      <c:valAx>
        <c:axId val="132769472"/>
        <c:scaling>
          <c:orientation val="minMax"/>
          <c:max val="1350"/>
          <c:min val="650"/>
        </c:scaling>
        <c:delete val="1"/>
        <c:axPos val="b"/>
        <c:majorGridlines>
          <c:spPr>
            <a:ln>
              <a:noFill/>
            </a:ln>
          </c:spPr>
        </c:majorGridlines>
        <c:minorGridlines>
          <c:spPr>
            <a:ln>
              <a:noFill/>
            </a:ln>
          </c:spPr>
        </c:minorGridlines>
        <c:numFmt formatCode="#,##0.0" sourceLinked="0"/>
        <c:majorTickMark val="out"/>
        <c:minorTickMark val="none"/>
        <c:tickLblPos val="nextTo"/>
        <c:crossAx val="132771200"/>
        <c:crossesAt val="-0.30000000000000004"/>
        <c:crossBetween val="midCat"/>
      </c:valAx>
      <c:valAx>
        <c:axId val="132771200"/>
        <c:scaling>
          <c:orientation val="minMax"/>
          <c:max val="220"/>
          <c:min val="60"/>
        </c:scaling>
        <c:delete val="1"/>
        <c:axPos val="l"/>
        <c:majorGridlines>
          <c:spPr>
            <a:ln>
              <a:noFill/>
            </a:ln>
          </c:spPr>
        </c:majorGridlines>
        <c:minorGridlines>
          <c:spPr>
            <a:ln>
              <a:noFill/>
            </a:ln>
          </c:spPr>
        </c:minorGridlines>
        <c:numFmt formatCode="General" sourceLinked="1"/>
        <c:majorTickMark val="out"/>
        <c:minorTickMark val="none"/>
        <c:tickLblPos val="nextTo"/>
        <c:crossAx val="132769472"/>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53317771836189"/>
          <c:y val="4.3224639235768449E-2"/>
          <c:w val="0.80736532072628631"/>
          <c:h val="0.83383079312934771"/>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4"/>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RESULTADOS!$GN$108:$GT$108</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6562-4469-8BBA-5BC4CF3E99FA}"/>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6562-4469-8BBA-5BC4CF3E99FA}"/>
              </c:ext>
            </c:extLst>
          </c:dPt>
          <c:xVal>
            <c:numRef>
              <c:f>RESULTADOS!$GL$106</c:f>
              <c:numCache>
                <c:formatCode>General</c:formatCode>
                <c:ptCount val="1"/>
                <c:pt idx="0">
                  <c:v>1167.7430100481743</c:v>
                </c:pt>
              </c:numCache>
            </c:numRef>
          </c:xVal>
          <c:yVal>
            <c:numRef>
              <c:f>RESULTADOS!$GL$108</c:f>
              <c:numCache>
                <c:formatCode>General</c:formatCode>
                <c:ptCount val="1"/>
                <c:pt idx="0">
                  <c:v>0</c:v>
                </c:pt>
              </c:numCache>
            </c:numRef>
          </c:yVal>
          <c:smooth val="1"/>
          <c:extLst>
            <c:ext xmlns:c16="http://schemas.microsoft.com/office/drawing/2014/chart" uri="{C3380CC4-5D6E-409C-BE32-E72D297353CC}">
              <c16:uniqueId val="{00000004-6562-4469-8BBA-5BC4CF3E99FA}"/>
            </c:ext>
          </c:extLst>
        </c:ser>
        <c:dLbls>
          <c:showLegendKey val="0"/>
          <c:showVal val="0"/>
          <c:showCatName val="0"/>
          <c:showSerName val="0"/>
          <c:showPercent val="0"/>
          <c:showBubbleSize val="0"/>
        </c:dLbls>
        <c:axId val="132772928"/>
        <c:axId val="132773504"/>
      </c:scatterChart>
      <c:valAx>
        <c:axId val="132772928"/>
        <c:scaling>
          <c:orientation val="minMax"/>
          <c:max val="1350"/>
          <c:min val="650"/>
        </c:scaling>
        <c:delete val="1"/>
        <c:axPos val="b"/>
        <c:majorGridlines>
          <c:spPr>
            <a:ln>
              <a:noFill/>
            </a:ln>
          </c:spPr>
        </c:majorGridlines>
        <c:minorGridlines>
          <c:spPr>
            <a:ln>
              <a:noFill/>
            </a:ln>
          </c:spPr>
        </c:minorGridlines>
        <c:numFmt formatCode="#,##0.0" sourceLinked="0"/>
        <c:majorTickMark val="out"/>
        <c:minorTickMark val="none"/>
        <c:tickLblPos val="nextTo"/>
        <c:crossAx val="132773504"/>
        <c:crossesAt val="-0.30000000000000004"/>
        <c:crossBetween val="midCat"/>
      </c:valAx>
      <c:valAx>
        <c:axId val="132773504"/>
        <c:scaling>
          <c:orientation val="minMax"/>
          <c:max val="1"/>
          <c:min val="0.2"/>
        </c:scaling>
        <c:delete val="1"/>
        <c:axPos val="l"/>
        <c:majorGridlines>
          <c:spPr>
            <a:ln>
              <a:noFill/>
            </a:ln>
          </c:spPr>
        </c:majorGridlines>
        <c:minorGridlines>
          <c:spPr>
            <a:ln>
              <a:noFill/>
            </a:ln>
          </c:spPr>
        </c:minorGridlines>
        <c:numFmt formatCode="General" sourceLinked="1"/>
        <c:majorTickMark val="out"/>
        <c:minorTickMark val="none"/>
        <c:tickLblPos val="nextTo"/>
        <c:crossAx val="132772928"/>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936670408976532"/>
          <c:y val="4.964550152618695E-2"/>
          <c:w val="0.8166064608865985"/>
          <c:h val="0.8676418145002871"/>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2"/>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RESULTADOS!$GN$110:$GT$110</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8A5E-4ED3-986F-B63D710B90FD}"/>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8A5E-4ED3-986F-B63D710B90FD}"/>
              </c:ext>
            </c:extLst>
          </c:dPt>
          <c:xVal>
            <c:numRef>
              <c:f>RESULTADOS!$GL$106</c:f>
              <c:numCache>
                <c:formatCode>General</c:formatCode>
                <c:ptCount val="1"/>
                <c:pt idx="0">
                  <c:v>1167.7430100481743</c:v>
                </c:pt>
              </c:numCache>
            </c:numRef>
          </c:xVal>
          <c:yVal>
            <c:numRef>
              <c:f>RESULTADOS!$GL$110</c:f>
              <c:numCache>
                <c:formatCode>General</c:formatCode>
                <c:ptCount val="1"/>
                <c:pt idx="0">
                  <c:v>0</c:v>
                </c:pt>
              </c:numCache>
            </c:numRef>
          </c:yVal>
          <c:smooth val="1"/>
          <c:extLst>
            <c:ext xmlns:c16="http://schemas.microsoft.com/office/drawing/2014/chart" uri="{C3380CC4-5D6E-409C-BE32-E72D297353CC}">
              <c16:uniqueId val="{00000004-8A5E-4ED3-986F-B63D710B90FD}"/>
            </c:ext>
          </c:extLst>
        </c:ser>
        <c:dLbls>
          <c:showLegendKey val="0"/>
          <c:showVal val="0"/>
          <c:showCatName val="0"/>
          <c:showSerName val="0"/>
          <c:showPercent val="0"/>
          <c:showBubbleSize val="0"/>
        </c:dLbls>
        <c:axId val="134578176"/>
        <c:axId val="134578752"/>
      </c:scatterChart>
      <c:valAx>
        <c:axId val="134578176"/>
        <c:scaling>
          <c:orientation val="minMax"/>
          <c:max val="1800"/>
          <c:min val="400"/>
        </c:scaling>
        <c:delete val="1"/>
        <c:axPos val="b"/>
        <c:majorGridlines>
          <c:spPr>
            <a:ln>
              <a:noFill/>
            </a:ln>
          </c:spPr>
        </c:majorGridlines>
        <c:minorGridlines>
          <c:spPr>
            <a:ln>
              <a:noFill/>
            </a:ln>
          </c:spPr>
        </c:minorGridlines>
        <c:numFmt formatCode="#,##0.0" sourceLinked="0"/>
        <c:majorTickMark val="out"/>
        <c:minorTickMark val="none"/>
        <c:tickLblPos val="nextTo"/>
        <c:crossAx val="134578752"/>
        <c:crossesAt val="-0.30000000000000004"/>
        <c:crossBetween val="midCat"/>
      </c:valAx>
      <c:valAx>
        <c:axId val="134578752"/>
        <c:scaling>
          <c:orientation val="minMax"/>
          <c:max val="280"/>
          <c:min val="120"/>
        </c:scaling>
        <c:delete val="1"/>
        <c:axPos val="l"/>
        <c:majorGridlines>
          <c:spPr>
            <a:ln>
              <a:noFill/>
            </a:ln>
          </c:spPr>
        </c:majorGridlines>
        <c:minorGridlines>
          <c:spPr>
            <a:ln>
              <a:noFill/>
            </a:ln>
          </c:spPr>
        </c:minorGridlines>
        <c:numFmt formatCode="General" sourceLinked="1"/>
        <c:majorTickMark val="out"/>
        <c:minorTickMark val="none"/>
        <c:tickLblPos val="nextTo"/>
        <c:crossAx val="13457817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98804303620935"/>
          <c:y val="3.3598592789736433E-2"/>
          <c:w val="0.82173558053960949"/>
          <c:h val="0.86289834160559986"/>
        </c:manualLayout>
      </c:layout>
      <c:scatterChart>
        <c:scatterStyle val="lineMarker"/>
        <c:varyColors val="0"/>
        <c:ser>
          <c:idx val="0"/>
          <c:order val="0"/>
          <c:tx>
            <c:v>GrafName</c:v>
          </c:tx>
          <c:spPr>
            <a:ln w="25400">
              <a:noFill/>
            </a:ln>
          </c:spPr>
          <c:marker>
            <c:symbol val="diamond"/>
            <c:size val="5"/>
            <c:spPr>
              <a:solidFill>
                <a:schemeClr val="accent1"/>
              </a:solidFill>
              <a:ln w="28575" cap="rnd" cmpd="sng" algn="ctr">
                <a:solidFill>
                  <a:srgbClr val="4F81BD">
                    <a:lumMod val="100000"/>
                  </a:srgbClr>
                </a:solidFill>
                <a:prstDash val="sysDot"/>
                <a:round/>
                <a:headEnd type="none" w="med" len="med"/>
                <a:tailEnd type="none" w="med" len="med"/>
              </a:ln>
            </c:spPr>
          </c:marker>
          <c:trendline>
            <c:spPr>
              <a:ln>
                <a:solidFill>
                  <a:srgbClr val="4F81BD">
                    <a:lumMod val="100000"/>
                  </a:srgbClr>
                </a:solidFill>
                <a:prstDash val="dashDot"/>
              </a:ln>
            </c:spPr>
            <c:trendlineType val="poly"/>
            <c:order val="2"/>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RESULTADOS!$GN$109:$GT$109</c:f>
              <c:numCache>
                <c:formatCode>General</c:formatCode>
                <c:ptCount val="7"/>
                <c:pt idx="0">
                  <c:v>0</c:v>
                </c:pt>
                <c:pt idx="1">
                  <c:v>0</c:v>
                </c:pt>
                <c:pt idx="2">
                  <c:v>0</c:v>
                </c:pt>
                <c:pt idx="3">
                  <c:v>0</c:v>
                </c:pt>
                <c:pt idx="4">
                  <c:v>0</c:v>
                </c:pt>
                <c:pt idx="5">
                  <c:v>0</c:v>
                </c:pt>
                <c:pt idx="6">
                  <c:v>0</c:v>
                </c:pt>
              </c:numCache>
            </c:numRef>
          </c:yVal>
          <c:smooth val="0"/>
          <c:extLst>
            <c:ext xmlns:c16="http://schemas.microsoft.com/office/drawing/2014/chart" uri="{C3380CC4-5D6E-409C-BE32-E72D297353CC}">
              <c16:uniqueId val="{00000001-9001-449A-8428-0537AA28F34C}"/>
            </c:ext>
          </c:extLst>
        </c:ser>
        <c:ser>
          <c:idx val="1"/>
          <c:order val="1"/>
          <c:tx>
            <c:v>GUARANTEE POINT</c:v>
          </c:tx>
          <c:spPr>
            <a:ln w="28575">
              <a:noFill/>
            </a:ln>
          </c:spPr>
          <c:dPt>
            <c:idx val="0"/>
            <c:marker>
              <c:symbol val="star"/>
              <c:size val="5"/>
              <c:spPr>
                <a:ln w="12700">
                  <a:solidFill>
                    <a:srgbClr val="C00000"/>
                  </a:solidFill>
                </a:ln>
              </c:spPr>
            </c:marker>
            <c:bubble3D val="0"/>
            <c:spPr>
              <a:ln w="25400">
                <a:noFill/>
              </a:ln>
            </c:spPr>
            <c:extLst>
              <c:ext xmlns:c16="http://schemas.microsoft.com/office/drawing/2014/chart" uri="{C3380CC4-5D6E-409C-BE32-E72D297353CC}">
                <c16:uniqueId val="{00000003-9001-449A-8428-0537AA28F34C}"/>
              </c:ext>
            </c:extLst>
          </c:dPt>
          <c:xVal>
            <c:numRef>
              <c:f>RESULTADOS!$GL$106</c:f>
              <c:numCache>
                <c:formatCode>General</c:formatCode>
                <c:ptCount val="1"/>
                <c:pt idx="0">
                  <c:v>1167.7430100481743</c:v>
                </c:pt>
              </c:numCache>
            </c:numRef>
          </c:xVal>
          <c:yVal>
            <c:numRef>
              <c:f>RESULTADOS!$GL$109</c:f>
              <c:numCache>
                <c:formatCode>General</c:formatCode>
                <c:ptCount val="1"/>
                <c:pt idx="0">
                  <c:v>0</c:v>
                </c:pt>
              </c:numCache>
            </c:numRef>
          </c:yVal>
          <c:smooth val="0"/>
          <c:extLst>
            <c:ext xmlns:c16="http://schemas.microsoft.com/office/drawing/2014/chart" uri="{C3380CC4-5D6E-409C-BE32-E72D297353CC}">
              <c16:uniqueId val="{00000004-9001-449A-8428-0537AA28F34C}"/>
            </c:ext>
          </c:extLst>
        </c:ser>
        <c:dLbls>
          <c:showLegendKey val="0"/>
          <c:showVal val="0"/>
          <c:showCatName val="0"/>
          <c:showSerName val="0"/>
          <c:showPercent val="0"/>
          <c:showBubbleSize val="0"/>
        </c:dLbls>
        <c:axId val="134580480"/>
        <c:axId val="150904832"/>
      </c:scatterChart>
      <c:valAx>
        <c:axId val="134580480"/>
        <c:scaling>
          <c:orientation val="minMax"/>
          <c:max val="1800"/>
          <c:min val="400"/>
        </c:scaling>
        <c:delete val="1"/>
        <c:axPos val="b"/>
        <c:majorGridlines>
          <c:spPr>
            <a:ln>
              <a:noFill/>
            </a:ln>
          </c:spPr>
        </c:majorGridlines>
        <c:minorGridlines>
          <c:spPr>
            <a:ln>
              <a:noFill/>
            </a:ln>
          </c:spPr>
        </c:minorGridlines>
        <c:numFmt formatCode="#,##0.0" sourceLinked="0"/>
        <c:majorTickMark val="out"/>
        <c:minorTickMark val="none"/>
        <c:tickLblPos val="nextTo"/>
        <c:crossAx val="150904832"/>
        <c:crossesAt val="-0.30000000000000004"/>
        <c:crossBetween val="midCat"/>
      </c:valAx>
      <c:valAx>
        <c:axId val="150904832"/>
        <c:scaling>
          <c:orientation val="minMax"/>
          <c:max val="6500"/>
          <c:min val="2500"/>
        </c:scaling>
        <c:delete val="1"/>
        <c:axPos val="l"/>
        <c:majorGridlines>
          <c:spPr>
            <a:ln>
              <a:noFill/>
            </a:ln>
          </c:spPr>
        </c:majorGridlines>
        <c:minorGridlines>
          <c:spPr>
            <a:ln>
              <a:noFill/>
            </a:ln>
          </c:spPr>
        </c:minorGridlines>
        <c:numFmt formatCode="General" sourceLinked="1"/>
        <c:majorTickMark val="out"/>
        <c:minorTickMark val="none"/>
        <c:tickLblPos val="nextTo"/>
        <c:crossAx val="134580480"/>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585032497974262"/>
          <c:y val="5.6272030007657008E-2"/>
          <c:w val="0.81955953284121819"/>
          <c:h val="0.86486942727633986"/>
        </c:manualLayout>
      </c:layout>
      <c:scatterChart>
        <c:scatterStyle val="lineMarker"/>
        <c:varyColors val="0"/>
        <c:ser>
          <c:idx val="0"/>
          <c:order val="0"/>
          <c:tx>
            <c:v>GrafName</c:v>
          </c:tx>
          <c:spPr>
            <a:ln w="25400">
              <a:noFill/>
            </a:ln>
          </c:spPr>
          <c:marker>
            <c:symbol val="diamond"/>
            <c:size val="5"/>
            <c:spPr>
              <a:solidFill>
                <a:schemeClr val="accent1"/>
              </a:solidFill>
              <a:ln w="28575" cap="rnd" cmpd="sng" algn="ctr">
                <a:solidFill>
                  <a:srgbClr val="4F81BD">
                    <a:lumMod val="100000"/>
                  </a:srgbClr>
                </a:solidFill>
                <a:prstDash val="sysDot"/>
                <a:round/>
                <a:headEnd type="none" w="med" len="med"/>
                <a:tailEnd type="none" w="med" len="med"/>
              </a:ln>
            </c:spPr>
          </c:marker>
          <c:trendline>
            <c:spPr>
              <a:ln>
                <a:solidFill>
                  <a:srgbClr val="4F81BD">
                    <a:lumMod val="100000"/>
                  </a:srgbClr>
                </a:solidFill>
                <a:prstDash val="dash"/>
              </a:ln>
            </c:spPr>
            <c:trendlineType val="poly"/>
            <c:order val="2"/>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RESULTADOS!$GN$107:$GT$107</c:f>
              <c:numCache>
                <c:formatCode>General</c:formatCode>
                <c:ptCount val="7"/>
                <c:pt idx="0">
                  <c:v>0</c:v>
                </c:pt>
                <c:pt idx="1">
                  <c:v>0</c:v>
                </c:pt>
                <c:pt idx="2">
                  <c:v>0</c:v>
                </c:pt>
                <c:pt idx="3">
                  <c:v>0</c:v>
                </c:pt>
                <c:pt idx="4">
                  <c:v>0</c:v>
                </c:pt>
                <c:pt idx="5">
                  <c:v>0</c:v>
                </c:pt>
                <c:pt idx="6">
                  <c:v>0</c:v>
                </c:pt>
              </c:numCache>
            </c:numRef>
          </c:yVal>
          <c:smooth val="0"/>
          <c:extLst>
            <c:ext xmlns:c16="http://schemas.microsoft.com/office/drawing/2014/chart" uri="{C3380CC4-5D6E-409C-BE32-E72D297353CC}">
              <c16:uniqueId val="{00000001-5D97-4F8C-B1ED-4616E36D3425}"/>
            </c:ext>
          </c:extLst>
        </c:ser>
        <c:ser>
          <c:idx val="1"/>
          <c:order val="1"/>
          <c:tx>
            <c:v>GUARANTEE POINT</c:v>
          </c:tx>
          <c:spPr>
            <a:ln w="28575">
              <a:noFill/>
            </a:ln>
          </c:spPr>
          <c:dPt>
            <c:idx val="0"/>
            <c:marker>
              <c:symbol val="star"/>
              <c:size val="5"/>
              <c:spPr>
                <a:ln w="12700">
                  <a:solidFill>
                    <a:srgbClr val="C00000"/>
                  </a:solidFill>
                </a:ln>
              </c:spPr>
            </c:marker>
            <c:bubble3D val="0"/>
            <c:spPr>
              <a:ln w="25400">
                <a:noFill/>
              </a:ln>
            </c:spPr>
            <c:extLst>
              <c:ext xmlns:c16="http://schemas.microsoft.com/office/drawing/2014/chart" uri="{C3380CC4-5D6E-409C-BE32-E72D297353CC}">
                <c16:uniqueId val="{00000003-5D97-4F8C-B1ED-4616E36D3425}"/>
              </c:ext>
            </c:extLst>
          </c:dPt>
          <c:xVal>
            <c:numRef>
              <c:f>RESULTADOS!$GL$106</c:f>
              <c:numCache>
                <c:formatCode>General</c:formatCode>
                <c:ptCount val="1"/>
                <c:pt idx="0">
                  <c:v>1167.7430100481743</c:v>
                </c:pt>
              </c:numCache>
            </c:numRef>
          </c:xVal>
          <c:yVal>
            <c:numRef>
              <c:f>RESULTADOS!$GL$107</c:f>
              <c:numCache>
                <c:formatCode>General</c:formatCode>
                <c:ptCount val="1"/>
                <c:pt idx="0">
                  <c:v>0</c:v>
                </c:pt>
              </c:numCache>
            </c:numRef>
          </c:yVal>
          <c:smooth val="0"/>
          <c:extLst>
            <c:ext xmlns:c16="http://schemas.microsoft.com/office/drawing/2014/chart" uri="{C3380CC4-5D6E-409C-BE32-E72D297353CC}">
              <c16:uniqueId val="{00000004-5D97-4F8C-B1ED-4616E36D3425}"/>
            </c:ext>
          </c:extLst>
        </c:ser>
        <c:dLbls>
          <c:showLegendKey val="0"/>
          <c:showVal val="0"/>
          <c:showCatName val="0"/>
          <c:showSerName val="0"/>
          <c:showPercent val="0"/>
          <c:showBubbleSize val="0"/>
        </c:dLbls>
        <c:axId val="150906560"/>
        <c:axId val="150907136"/>
      </c:scatterChart>
      <c:valAx>
        <c:axId val="150906560"/>
        <c:scaling>
          <c:orientation val="minMax"/>
          <c:max val="1800"/>
          <c:min val="400"/>
        </c:scaling>
        <c:delete val="1"/>
        <c:axPos val="b"/>
        <c:majorGridlines>
          <c:spPr>
            <a:ln>
              <a:noFill/>
            </a:ln>
          </c:spPr>
        </c:majorGridlines>
        <c:minorGridlines>
          <c:spPr>
            <a:ln>
              <a:noFill/>
            </a:ln>
          </c:spPr>
        </c:minorGridlines>
        <c:numFmt formatCode="#,##0.0" sourceLinked="0"/>
        <c:majorTickMark val="out"/>
        <c:minorTickMark val="none"/>
        <c:tickLblPos val="nextTo"/>
        <c:crossAx val="150907136"/>
        <c:crossesAt val="-0.30000000000000004"/>
        <c:crossBetween val="midCat"/>
      </c:valAx>
      <c:valAx>
        <c:axId val="150907136"/>
        <c:scaling>
          <c:orientation val="minMax"/>
          <c:max val="240"/>
          <c:min val="80"/>
        </c:scaling>
        <c:delete val="1"/>
        <c:axPos val="l"/>
        <c:majorGridlines>
          <c:spPr>
            <a:ln>
              <a:noFill/>
            </a:ln>
          </c:spPr>
        </c:majorGridlines>
        <c:minorGridlines>
          <c:spPr>
            <a:ln>
              <a:noFill/>
            </a:ln>
          </c:spPr>
        </c:minorGridlines>
        <c:numFmt formatCode="General" sourceLinked="1"/>
        <c:majorTickMark val="out"/>
        <c:minorTickMark val="none"/>
        <c:tickLblPos val="nextTo"/>
        <c:crossAx val="150906560"/>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192697412390404"/>
          <c:y val="3.3056438505328391E-2"/>
          <c:w val="0.82698710212268922"/>
          <c:h val="0.87472797585210227"/>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4"/>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RESULTADOS!$GN$108:$GT$108</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77FE-4FE2-A0E7-A4B59A5AFEF0}"/>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77FE-4FE2-A0E7-A4B59A5AFEF0}"/>
              </c:ext>
            </c:extLst>
          </c:dPt>
          <c:xVal>
            <c:numRef>
              <c:f>RESULTADOS!$GL$106</c:f>
              <c:numCache>
                <c:formatCode>General</c:formatCode>
                <c:ptCount val="1"/>
                <c:pt idx="0">
                  <c:v>1167.7430100481743</c:v>
                </c:pt>
              </c:numCache>
            </c:numRef>
          </c:xVal>
          <c:yVal>
            <c:numRef>
              <c:f>RESULTADOS!$GL$108</c:f>
              <c:numCache>
                <c:formatCode>General</c:formatCode>
                <c:ptCount val="1"/>
                <c:pt idx="0">
                  <c:v>0</c:v>
                </c:pt>
              </c:numCache>
            </c:numRef>
          </c:yVal>
          <c:smooth val="1"/>
          <c:extLst>
            <c:ext xmlns:c16="http://schemas.microsoft.com/office/drawing/2014/chart" uri="{C3380CC4-5D6E-409C-BE32-E72D297353CC}">
              <c16:uniqueId val="{00000004-77FE-4FE2-A0E7-A4B59A5AFEF0}"/>
            </c:ext>
          </c:extLst>
        </c:ser>
        <c:dLbls>
          <c:showLegendKey val="0"/>
          <c:showVal val="0"/>
          <c:showCatName val="0"/>
          <c:showSerName val="0"/>
          <c:showPercent val="0"/>
          <c:showBubbleSize val="0"/>
        </c:dLbls>
        <c:axId val="150908864"/>
        <c:axId val="150909440"/>
      </c:scatterChart>
      <c:valAx>
        <c:axId val="150908864"/>
        <c:scaling>
          <c:orientation val="minMax"/>
          <c:max val="1800"/>
          <c:min val="400"/>
        </c:scaling>
        <c:delete val="1"/>
        <c:axPos val="b"/>
        <c:majorGridlines>
          <c:spPr>
            <a:ln>
              <a:noFill/>
            </a:ln>
          </c:spPr>
        </c:majorGridlines>
        <c:minorGridlines>
          <c:spPr>
            <a:ln>
              <a:noFill/>
            </a:ln>
          </c:spPr>
        </c:minorGridlines>
        <c:numFmt formatCode="#,##0.0" sourceLinked="0"/>
        <c:majorTickMark val="out"/>
        <c:minorTickMark val="none"/>
        <c:tickLblPos val="nextTo"/>
        <c:crossAx val="150909440"/>
        <c:crossesAt val="-0.30000000000000004"/>
        <c:crossBetween val="midCat"/>
      </c:valAx>
      <c:valAx>
        <c:axId val="150909440"/>
        <c:scaling>
          <c:orientation val="minMax"/>
          <c:max val="1"/>
          <c:min val="0.2"/>
        </c:scaling>
        <c:delete val="1"/>
        <c:axPos val="l"/>
        <c:majorGridlines>
          <c:spPr>
            <a:ln>
              <a:noFill/>
            </a:ln>
          </c:spPr>
        </c:majorGridlines>
        <c:minorGridlines>
          <c:spPr>
            <a:ln>
              <a:noFill/>
            </a:ln>
          </c:spPr>
        </c:minorGridlines>
        <c:numFmt formatCode="General" sourceLinked="1"/>
        <c:majorTickMark val="out"/>
        <c:minorTickMark val="none"/>
        <c:tickLblPos val="nextTo"/>
        <c:crossAx val="150908864"/>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1"/>
          <c:order val="0"/>
          <c:tx>
            <c:v>Mach</c:v>
          </c:tx>
          <c:spPr>
            <a:ln>
              <a:solidFill>
                <a:schemeClr val="tx1"/>
              </a:solidFill>
            </a:ln>
          </c:spPr>
          <c:marker>
            <c:symbol val="diamond"/>
            <c:size val="5"/>
            <c:spPr>
              <a:solidFill>
                <a:schemeClr val="tx1"/>
              </a:solidFill>
              <a:ln>
                <a:solidFill>
                  <a:schemeClr val="tx1"/>
                </a:solidFill>
              </a:ln>
            </c:spPr>
          </c:marker>
          <c:xVal>
            <c:numRef>
              <c:f>'CONVERSOR CURV'!$E$46</c:f>
              <c:numCache>
                <c:formatCode>General</c:formatCode>
                <c:ptCount val="1"/>
              </c:numCache>
            </c:numRef>
          </c:xVal>
          <c:yVal>
            <c:numRef>
              <c:f>'CONVERSOR CURV'!$G$351</c:f>
              <c:numCache>
                <c:formatCode>General</c:formatCode>
                <c:ptCount val="1"/>
                <c:pt idx="0">
                  <c:v>0</c:v>
                </c:pt>
              </c:numCache>
            </c:numRef>
          </c:yVal>
          <c:smooth val="1"/>
          <c:extLst>
            <c:ext xmlns:c16="http://schemas.microsoft.com/office/drawing/2014/chart" uri="{C3380CC4-5D6E-409C-BE32-E72D297353CC}">
              <c16:uniqueId val="{00000000-3529-401B-A732-B46CBB4853F4}"/>
            </c:ext>
          </c:extLst>
        </c:ser>
        <c:ser>
          <c:idx val="0"/>
          <c:order val="1"/>
          <c:tx>
            <c:v>Mach3</c:v>
          </c:tx>
          <c:spPr>
            <a:ln>
              <a:solidFill>
                <a:srgbClr val="C00000"/>
              </a:solidFill>
            </a:ln>
          </c:spPr>
          <c:marker>
            <c:symbol val="diamond"/>
            <c:size val="5"/>
            <c:spPr>
              <a:solidFill>
                <a:srgbClr val="C00000"/>
              </a:solidFill>
              <a:ln>
                <a:solidFill>
                  <a:srgbClr val="C00000"/>
                </a:solidFill>
              </a:ln>
            </c:spPr>
          </c:marker>
          <c:xVal>
            <c:numRef>
              <c:f>'CONVERSOR CURV'!$Y$46</c:f>
              <c:numCache>
                <c:formatCode>General</c:formatCode>
                <c:ptCount val="1"/>
              </c:numCache>
            </c:numRef>
          </c:xVal>
          <c:yVal>
            <c:numRef>
              <c:f>'CONVERSOR CURV'!$H$351</c:f>
              <c:numCache>
                <c:formatCode>General</c:formatCode>
                <c:ptCount val="1"/>
                <c:pt idx="0">
                  <c:v>0</c:v>
                </c:pt>
              </c:numCache>
            </c:numRef>
          </c:yVal>
          <c:smooth val="1"/>
          <c:extLst>
            <c:ext xmlns:c16="http://schemas.microsoft.com/office/drawing/2014/chart" uri="{C3380CC4-5D6E-409C-BE32-E72D297353CC}">
              <c16:uniqueId val="{00000001-3529-401B-A732-B46CBB4853F4}"/>
            </c:ext>
          </c:extLst>
        </c:ser>
        <c:dLbls>
          <c:showLegendKey val="0"/>
          <c:showVal val="0"/>
          <c:showCatName val="0"/>
          <c:showSerName val="0"/>
          <c:showPercent val="0"/>
          <c:showBubbleSize val="0"/>
        </c:dLbls>
        <c:axId val="158220288"/>
        <c:axId val="158221440"/>
      </c:scatterChart>
      <c:valAx>
        <c:axId val="158220288"/>
        <c:scaling>
          <c:orientation val="minMax"/>
          <c:max val="1.6"/>
          <c:min val="0"/>
        </c:scaling>
        <c:delete val="0"/>
        <c:axPos val="b"/>
        <c:title>
          <c:tx>
            <c:rich>
              <a:bodyPr/>
              <a:lstStyle/>
              <a:p>
                <a:pPr>
                  <a:defRPr/>
                </a:pPr>
                <a:r>
                  <a:rPr lang="en-US" sz="1200" b="1" i="0" baseline="0">
                    <a:effectLst/>
                  </a:rPr>
                  <a:t>Mdesign</a:t>
                </a:r>
                <a:endParaRPr lang="en-US" sz="1200">
                  <a:effectLst/>
                </a:endParaRPr>
              </a:p>
            </c:rich>
          </c:tx>
          <c:layout/>
          <c:overlay val="0"/>
        </c:title>
        <c:numFmt formatCode="#,##0.0" sourceLinked="0"/>
        <c:majorTickMark val="out"/>
        <c:minorTickMark val="none"/>
        <c:tickLblPos val="nextTo"/>
        <c:crossAx val="158221440"/>
        <c:crossesAt val="-0.30000000000000004"/>
        <c:crossBetween val="midCat"/>
      </c:valAx>
      <c:valAx>
        <c:axId val="158221440"/>
        <c:scaling>
          <c:orientation val="minMax"/>
          <c:max val="0.30000000000000004"/>
          <c:min val="-0.30000000000000004"/>
        </c:scaling>
        <c:delete val="0"/>
        <c:axPos val="l"/>
        <c:majorGridlines/>
        <c:minorGridlines/>
        <c:title>
          <c:tx>
            <c:rich>
              <a:bodyPr/>
              <a:lstStyle/>
              <a:p>
                <a:pPr>
                  <a:defRPr/>
                </a:pPr>
                <a:r>
                  <a:rPr lang="en-US" sz="1200"/>
                  <a:t>Mtest - Mdesign</a:t>
                </a:r>
              </a:p>
            </c:rich>
          </c:tx>
          <c:layout/>
          <c:overlay val="0"/>
        </c:title>
        <c:numFmt formatCode="General" sourceLinked="1"/>
        <c:majorTickMark val="out"/>
        <c:minorTickMark val="none"/>
        <c:tickLblPos val="nextTo"/>
        <c:crossAx val="158220288"/>
        <c:crosses val="autoZero"/>
        <c:crossBetween val="midCat"/>
        <c:majorUnit val="0.1"/>
        <c:minorUnit val="2.0000000000000004E-2"/>
      </c:valAx>
      <c:spPr>
        <a:blipFill>
          <a:blip xmlns:r="http://schemas.openxmlformats.org/officeDocument/2006/relationships" r:embed="rId1"/>
          <a:stretch>
            <a:fillRect/>
          </a:stretch>
        </a:blipFill>
      </c:spPr>
    </c:plotArea>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43642867660433"/>
          <c:y val="4.6090624999999989E-2"/>
          <c:w val="0.82391254449862728"/>
          <c:h val="0.82431215277777781"/>
        </c:manualLayout>
      </c:layout>
      <c:scatterChart>
        <c:scatterStyle val="smoothMarker"/>
        <c:varyColors val="0"/>
        <c:dLbls>
          <c:showLegendKey val="0"/>
          <c:showVal val="0"/>
          <c:showCatName val="0"/>
          <c:showSerName val="0"/>
          <c:showPercent val="0"/>
          <c:showBubbleSize val="0"/>
        </c:dLbls>
        <c:axId val="158226048"/>
        <c:axId val="158227200"/>
      </c:scatterChart>
      <c:valAx>
        <c:axId val="158226048"/>
        <c:scaling>
          <c:orientation val="minMax"/>
          <c:max val="6255.2287469999992"/>
          <c:min val="1876.568624"/>
        </c:scaling>
        <c:delete val="1"/>
        <c:axPos val="b"/>
        <c:numFmt formatCode="General" sourceLinked="1"/>
        <c:majorTickMark val="out"/>
        <c:minorTickMark val="none"/>
        <c:tickLblPos val="nextTo"/>
        <c:crossAx val="158227200"/>
        <c:crosses val="autoZero"/>
        <c:crossBetween val="midCat"/>
      </c:valAx>
      <c:valAx>
        <c:axId val="158227200"/>
        <c:scaling>
          <c:orientation val="minMax"/>
          <c:max val="453.15000000000003"/>
          <c:min val="293.15000000000003"/>
        </c:scaling>
        <c:delete val="1"/>
        <c:axPos val="l"/>
        <c:majorGridlines/>
        <c:numFmt formatCode="General" sourceLinked="1"/>
        <c:majorTickMark val="out"/>
        <c:minorTickMark val="none"/>
        <c:tickLblPos val="nextTo"/>
        <c:crossAx val="158226048"/>
        <c:crosses val="autoZero"/>
        <c:crossBetween val="midCat"/>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18669368344344"/>
          <c:y val="8.0460964243483105E-2"/>
          <c:w val="0.77987536364964705"/>
          <c:h val="0.78364128480201345"/>
        </c:manualLayout>
      </c:layout>
      <c:scatterChart>
        <c:scatterStyle val="smoothMarker"/>
        <c:varyColors val="0"/>
        <c:ser>
          <c:idx val="0"/>
          <c:order val="0"/>
          <c:tx>
            <c:v>SEC1-HEAD-K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CURV'!$E$435:$I$435</c:f>
              <c:numCache>
                <c:formatCode>General</c:formatCode>
                <c:ptCount val="5"/>
                <c:pt idx="0">
                  <c:v>67.506308370000013</c:v>
                </c:pt>
                <c:pt idx="1">
                  <c:v>65.003757749999991</c:v>
                </c:pt>
                <c:pt idx="2">
                  <c:v>57.49610589000001</c:v>
                </c:pt>
                <c:pt idx="3">
                  <c:v>53.116637400000002</c:v>
                </c:pt>
                <c:pt idx="4">
                  <c:v>48.737168910000001</c:v>
                </c:pt>
              </c:numCache>
            </c:numRef>
          </c:xVal>
          <c:yVal>
            <c:numRef>
              <c:f>'CONVERSOR CURV'!$E$436:$I$436</c:f>
              <c:numCache>
                <c:formatCode>General</c:formatCode>
                <c:ptCount val="5"/>
                <c:pt idx="0">
                  <c:v>0.74673503139317521</c:v>
                </c:pt>
                <c:pt idx="1">
                  <c:v>0.73053051367277499</c:v>
                </c:pt>
                <c:pt idx="2">
                  <c:v>0.6832477703606582</c:v>
                </c:pt>
                <c:pt idx="3">
                  <c:v>0.65674939315247838</c:v>
                </c:pt>
                <c:pt idx="4">
                  <c:v>0.63122059608941306</c:v>
                </c:pt>
              </c:numCache>
            </c:numRef>
          </c:yVal>
          <c:smooth val="1"/>
          <c:extLst>
            <c:ext xmlns:c16="http://schemas.microsoft.com/office/drawing/2014/chart" uri="{C3380CC4-5D6E-409C-BE32-E72D297353CC}">
              <c16:uniqueId val="{00000012-41CF-437E-96C2-A6C53641FE6F}"/>
            </c:ext>
          </c:extLst>
        </c:ser>
        <c:ser>
          <c:idx val="1"/>
          <c:order val="1"/>
          <c:tx>
            <c:v>SEC1-HEAD-K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CURV'!$O$435:$S$435</c:f>
              <c:numCache>
                <c:formatCode>General</c:formatCode>
                <c:ptCount val="5"/>
                <c:pt idx="0">
                  <c:v>67.506308370000013</c:v>
                </c:pt>
                <c:pt idx="1">
                  <c:v>65.003757749999991</c:v>
                </c:pt>
                <c:pt idx="2">
                  <c:v>57.49610589000001</c:v>
                </c:pt>
                <c:pt idx="3">
                  <c:v>53.116637400000002</c:v>
                </c:pt>
                <c:pt idx="4">
                  <c:v>48.737168910000001</c:v>
                </c:pt>
              </c:numCache>
            </c:numRef>
          </c:xVal>
          <c:yVal>
            <c:numRef>
              <c:f>'CONVERSOR CURV'!$O$436:$S$436</c:f>
              <c:numCache>
                <c:formatCode>General</c:formatCode>
                <c:ptCount val="5"/>
                <c:pt idx="0">
                  <c:v>0.74673503139317521</c:v>
                </c:pt>
                <c:pt idx="1">
                  <c:v>0.73053051367277499</c:v>
                </c:pt>
                <c:pt idx="2">
                  <c:v>0.6832477703606582</c:v>
                </c:pt>
                <c:pt idx="3">
                  <c:v>0.65674939315247838</c:v>
                </c:pt>
                <c:pt idx="4">
                  <c:v>0.63122059608941306</c:v>
                </c:pt>
              </c:numCache>
            </c:numRef>
          </c:yVal>
          <c:smooth val="1"/>
          <c:extLst>
            <c:ext xmlns:c16="http://schemas.microsoft.com/office/drawing/2014/chart" uri="{C3380CC4-5D6E-409C-BE32-E72D297353CC}">
              <c16:uniqueId val="{00000013-41CF-437E-96C2-A6C53641FE6F}"/>
            </c:ext>
          </c:extLst>
        </c:ser>
        <c:ser>
          <c:idx val="2"/>
          <c:order val="2"/>
          <c:tx>
            <c:v>SEC1-HEAD-K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CURV'!$Y$435:$AC$435</c:f>
              <c:numCache>
                <c:formatCode>General</c:formatCode>
                <c:ptCount val="5"/>
                <c:pt idx="0">
                  <c:v>90.654896699999995</c:v>
                </c:pt>
                <c:pt idx="1">
                  <c:v>90.029263950000001</c:v>
                </c:pt>
                <c:pt idx="2">
                  <c:v>84.085708679999996</c:v>
                </c:pt>
                <c:pt idx="3">
                  <c:v>73.762684919999998</c:v>
                </c:pt>
                <c:pt idx="4">
                  <c:v>63.126839880000006</c:v>
                </c:pt>
              </c:numCache>
            </c:numRef>
          </c:xVal>
          <c:yVal>
            <c:numRef>
              <c:f>'CONVERSOR CURV'!$Y$436:$AC$436</c:f>
              <c:numCache>
                <c:formatCode>General</c:formatCode>
                <c:ptCount val="5"/>
                <c:pt idx="0">
                  <c:v>0.74673503139317521</c:v>
                </c:pt>
                <c:pt idx="1">
                  <c:v>0.73053051367277499</c:v>
                </c:pt>
                <c:pt idx="2">
                  <c:v>0.6832477703606582</c:v>
                </c:pt>
                <c:pt idx="3">
                  <c:v>0.65674939315247838</c:v>
                </c:pt>
                <c:pt idx="4">
                  <c:v>0.63122059608941306</c:v>
                </c:pt>
              </c:numCache>
            </c:numRef>
          </c:yVal>
          <c:smooth val="1"/>
          <c:extLst>
            <c:ext xmlns:c16="http://schemas.microsoft.com/office/drawing/2014/chart" uri="{C3380CC4-5D6E-409C-BE32-E72D297353CC}">
              <c16:uniqueId val="{00000014-41CF-437E-96C2-A6C53641FE6F}"/>
            </c:ext>
          </c:extLst>
        </c:ser>
        <c:ser>
          <c:idx val="3"/>
          <c:order val="3"/>
          <c:tx>
            <c:v>SEC1-HEAD-K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CURV'!$AI$435:$AM$435</c:f>
              <c:numCache>
                <c:formatCode>General</c:formatCode>
                <c:ptCount val="5"/>
                <c:pt idx="0">
                  <c:v>116.93166839999999</c:v>
                </c:pt>
                <c:pt idx="1">
                  <c:v>113.4907128</c:v>
                </c:pt>
                <c:pt idx="2">
                  <c:v>106.6087035</c:v>
                </c:pt>
                <c:pt idx="3">
                  <c:v>94.09591116</c:v>
                </c:pt>
                <c:pt idx="4">
                  <c:v>78.142153410000006</c:v>
                </c:pt>
              </c:numCache>
            </c:numRef>
          </c:xVal>
          <c:yVal>
            <c:numRef>
              <c:f>'CONVERSOR CURV'!$AI$436:$AM$436</c:f>
              <c:numCache>
                <c:formatCode>General</c:formatCode>
                <c:ptCount val="5"/>
                <c:pt idx="0">
                  <c:v>0.74673503139317521</c:v>
                </c:pt>
                <c:pt idx="1">
                  <c:v>0.73053051367277499</c:v>
                </c:pt>
                <c:pt idx="2">
                  <c:v>0.6832477703606582</c:v>
                </c:pt>
                <c:pt idx="3">
                  <c:v>0.65674939315247838</c:v>
                </c:pt>
                <c:pt idx="4">
                  <c:v>0.63122059608941306</c:v>
                </c:pt>
              </c:numCache>
            </c:numRef>
          </c:yVal>
          <c:smooth val="1"/>
          <c:extLst>
            <c:ext xmlns:c16="http://schemas.microsoft.com/office/drawing/2014/chart" uri="{C3380CC4-5D6E-409C-BE32-E72D297353CC}">
              <c16:uniqueId val="{00000015-41CF-437E-96C2-A6C53641FE6F}"/>
            </c:ext>
          </c:extLst>
        </c:ser>
        <c:ser>
          <c:idx val="4"/>
          <c:order val="4"/>
          <c:tx>
            <c:v>SEC1-HEAD-K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CURV'!$AS$435:$AW$435</c:f>
              <c:numCache>
                <c:formatCode>General</c:formatCode>
                <c:ptCount val="5"/>
                <c:pt idx="0">
                  <c:v>144.45970560000001</c:v>
                </c:pt>
                <c:pt idx="1">
                  <c:v>139.76748450000002</c:v>
                </c:pt>
                <c:pt idx="2">
                  <c:v>131.00852789999999</c:v>
                </c:pt>
                <c:pt idx="3">
                  <c:v>115.0548192</c:v>
                </c:pt>
                <c:pt idx="4">
                  <c:v>92.844635850000003</c:v>
                </c:pt>
              </c:numCache>
            </c:numRef>
          </c:xVal>
          <c:yVal>
            <c:numRef>
              <c:f>'CONVERSOR CURV'!$AS$436:$AW$436</c:f>
              <c:numCache>
                <c:formatCode>General</c:formatCode>
                <c:ptCount val="5"/>
                <c:pt idx="0">
                  <c:v>0.74673503139317521</c:v>
                </c:pt>
                <c:pt idx="1">
                  <c:v>0.73053051367277499</c:v>
                </c:pt>
                <c:pt idx="2">
                  <c:v>0.6832477703606582</c:v>
                </c:pt>
                <c:pt idx="3">
                  <c:v>0.65674939315247838</c:v>
                </c:pt>
                <c:pt idx="4">
                  <c:v>0.63122059608941306</c:v>
                </c:pt>
              </c:numCache>
            </c:numRef>
          </c:yVal>
          <c:smooth val="1"/>
          <c:extLst>
            <c:ext xmlns:c16="http://schemas.microsoft.com/office/drawing/2014/chart" uri="{C3380CC4-5D6E-409C-BE32-E72D297353CC}">
              <c16:uniqueId val="{00000016-41CF-437E-96C2-A6C53641FE6F}"/>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8-41CF-437E-96C2-A6C53641FE6F}"/>
              </c:ext>
            </c:extLst>
          </c:dPt>
          <c:xVal>
            <c:numRef>
              <c:f>'CONVERSOR CURV'!$BC$435</c:f>
              <c:numCache>
                <c:formatCode>0.00</c:formatCode>
                <c:ptCount val="1"/>
              </c:numCache>
            </c:numRef>
          </c:xVal>
          <c:yVal>
            <c:numRef>
              <c:f>'CONVERSOR CURV'!$BC$436</c:f>
              <c:numCache>
                <c:formatCode>0.00</c:formatCode>
                <c:ptCount val="1"/>
              </c:numCache>
            </c:numRef>
          </c:yVal>
          <c:smooth val="1"/>
          <c:extLst>
            <c:ext xmlns:c16="http://schemas.microsoft.com/office/drawing/2014/chart" uri="{C3380CC4-5D6E-409C-BE32-E72D297353CC}">
              <c16:uniqueId val="{00000017-41CF-437E-96C2-A6C53641FE6F}"/>
            </c:ext>
          </c:extLst>
        </c:ser>
        <c:ser>
          <c:idx val="6"/>
          <c:order val="6"/>
          <c:tx>
            <c:v>SURGE</c:v>
          </c:tx>
          <c:spPr>
            <a:ln w="28575">
              <a:solidFill>
                <a:schemeClr val="accent1"/>
              </a:solidFill>
            </a:ln>
          </c:spPr>
          <c:marker>
            <c:symbol val="none"/>
          </c:marker>
          <c:xVal>
            <c:numRef>
              <c:f>'CONVERSOR CURV'!$E$450:$J$450</c:f>
              <c:numCache>
                <c:formatCode>General</c:formatCode>
                <c:ptCount val="6"/>
                <c:pt idx="0">
                  <c:v>67.506308370000013</c:v>
                </c:pt>
                <c:pt idx="1">
                  <c:v>67.506308370000013</c:v>
                </c:pt>
                <c:pt idx="2">
                  <c:v>90.654896699999995</c:v>
                </c:pt>
                <c:pt idx="3">
                  <c:v>116.93166839999999</c:v>
                </c:pt>
                <c:pt idx="4">
                  <c:v>144.45970560000001</c:v>
                </c:pt>
              </c:numCache>
            </c:numRef>
          </c:xVal>
          <c:yVal>
            <c:numRef>
              <c:f>'CONVERSOR CURV'!$E$451:$J$451</c:f>
              <c:numCache>
                <c:formatCode>General</c:formatCode>
                <c:ptCount val="6"/>
                <c:pt idx="0">
                  <c:v>0.74673503139317521</c:v>
                </c:pt>
                <c:pt idx="1">
                  <c:v>0.74673503139317521</c:v>
                </c:pt>
                <c:pt idx="2">
                  <c:v>0.74673503139317521</c:v>
                </c:pt>
                <c:pt idx="3">
                  <c:v>0.74673503139317521</c:v>
                </c:pt>
                <c:pt idx="4">
                  <c:v>0.74673503139317521</c:v>
                </c:pt>
              </c:numCache>
            </c:numRef>
          </c:yVal>
          <c:smooth val="1"/>
          <c:extLst>
            <c:ext xmlns:c16="http://schemas.microsoft.com/office/drawing/2014/chart" uri="{C3380CC4-5D6E-409C-BE32-E72D297353CC}">
              <c16:uniqueId val="{00000019-41CF-437E-96C2-A6C53641FE6F}"/>
            </c:ext>
          </c:extLst>
        </c:ser>
        <c:dLbls>
          <c:showLegendKey val="0"/>
          <c:showVal val="0"/>
          <c:showCatName val="0"/>
          <c:showSerName val="0"/>
          <c:showPercent val="0"/>
          <c:showBubbleSize val="0"/>
        </c:dLbls>
        <c:axId val="158262976"/>
        <c:axId val="158263552"/>
      </c:scatterChart>
      <c:valAx>
        <c:axId val="158262976"/>
        <c:scaling>
          <c:orientation val="minMax"/>
          <c:max val="255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158263552"/>
        <c:crossesAt val="-0.30000000000000004"/>
        <c:crossBetween val="midCat"/>
      </c:valAx>
      <c:valAx>
        <c:axId val="158263552"/>
        <c:scaling>
          <c:orientation val="minMax"/>
          <c:max val="196.2"/>
          <c:min val="24.524999999999999"/>
        </c:scaling>
        <c:delete val="0"/>
        <c:axPos val="l"/>
        <c:majorGridlines>
          <c:spPr>
            <a:ln>
              <a:noFill/>
            </a:ln>
          </c:spPr>
        </c:majorGridlines>
        <c:minorGridlines>
          <c:spPr>
            <a:ln>
              <a:noFill/>
            </a:ln>
          </c:spPr>
        </c:minorGridlines>
        <c:numFmt formatCode="General" sourceLinked="1"/>
        <c:majorTickMark val="out"/>
        <c:minorTickMark val="none"/>
        <c:tickLblPos val="nextTo"/>
        <c:crossAx val="15826297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28249830528158"/>
          <c:y val="0.13105879299407244"/>
          <c:w val="0.79620274334514474"/>
          <c:h val="0.72844713628258961"/>
        </c:manualLayout>
      </c:layout>
      <c:scatterChart>
        <c:scatterStyle val="lineMarker"/>
        <c:varyColors val="0"/>
        <c:dLbls>
          <c:showLegendKey val="0"/>
          <c:showVal val="0"/>
          <c:showCatName val="0"/>
          <c:showSerName val="0"/>
          <c:showPercent val="0"/>
          <c:showBubbleSize val="0"/>
        </c:dLbls>
        <c:axId val="158265856"/>
        <c:axId val="158266432"/>
      </c:scatterChart>
      <c:valAx>
        <c:axId val="158265856"/>
        <c:scaling>
          <c:orientation val="minMax"/>
          <c:max val="255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158266432"/>
        <c:crossesAt val="-0.30000000000000004"/>
        <c:crossBetween val="midCat"/>
      </c:valAx>
      <c:valAx>
        <c:axId val="158266432"/>
        <c:scaling>
          <c:orientation val="minMax"/>
          <c:max val="1.7500000000000002"/>
          <c:min val="0.5"/>
        </c:scaling>
        <c:delete val="0"/>
        <c:axPos val="l"/>
        <c:majorGridlines>
          <c:spPr>
            <a:ln>
              <a:noFill/>
            </a:ln>
          </c:spPr>
        </c:majorGridlines>
        <c:minorGridlines>
          <c:spPr>
            <a:ln>
              <a:noFill/>
            </a:ln>
          </c:spPr>
        </c:minorGridlines>
        <c:numFmt formatCode="General" sourceLinked="1"/>
        <c:majorTickMark val="out"/>
        <c:minorTickMark val="none"/>
        <c:tickLblPos val="nextTo"/>
        <c:crossAx val="15826585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258113169916919"/>
          <c:y val="0.10098232590678104"/>
          <c:w val="0.74683936721094946"/>
          <c:h val="0.78327929175926148"/>
        </c:manualLayout>
      </c:layout>
      <c:scatterChart>
        <c:scatterStyle val="smoothMarker"/>
        <c:varyColors val="0"/>
        <c:ser>
          <c:idx val="0"/>
          <c:order val="0"/>
          <c:tx>
            <c:v>SEC1-POWER-K N=8854 RPM</c:v>
          </c:tx>
          <c:spPr>
            <a:ln w="28575">
              <a:noFill/>
            </a:ln>
          </c:spPr>
          <c:marker>
            <c:symbol val="none"/>
          </c:marker>
          <c:trendline>
            <c:trendlineType val="linear"/>
            <c:dispRSqr val="0"/>
            <c:dispEq val="0"/>
          </c:trendline>
          <c:xVal>
            <c:numRef>
              <c:f>'CONVERSOR CURV'!$E$435:$I$435</c:f>
              <c:numCache>
                <c:formatCode>General</c:formatCode>
                <c:ptCount val="5"/>
                <c:pt idx="0">
                  <c:v>67.506308370000013</c:v>
                </c:pt>
                <c:pt idx="1">
                  <c:v>65.003757749999991</c:v>
                </c:pt>
                <c:pt idx="2">
                  <c:v>57.49610589000001</c:v>
                </c:pt>
                <c:pt idx="3">
                  <c:v>53.116637400000002</c:v>
                </c:pt>
                <c:pt idx="4">
                  <c:v>48.737168910000001</c:v>
                </c:pt>
              </c:numCache>
            </c:numRef>
          </c:xVal>
          <c:yVal>
            <c:numRef>
              <c:f>'CONVERSOR CURV'!$E$440:$I$440</c:f>
              <c:numCache>
                <c:formatCode>General</c:formatCode>
                <c:ptCount val="5"/>
              </c:numCache>
            </c:numRef>
          </c:yVal>
          <c:smooth val="1"/>
          <c:extLst>
            <c:ext xmlns:c16="http://schemas.microsoft.com/office/drawing/2014/chart" uri="{C3380CC4-5D6E-409C-BE32-E72D297353CC}">
              <c16:uniqueId val="{00000004-F550-48B1-9CB6-DA71EA851FE0}"/>
            </c:ext>
          </c:extLst>
        </c:ser>
        <c:dLbls>
          <c:showLegendKey val="0"/>
          <c:showVal val="0"/>
          <c:showCatName val="0"/>
          <c:showSerName val="0"/>
          <c:showPercent val="0"/>
          <c:showBubbleSize val="0"/>
        </c:dLbls>
        <c:axId val="158268736"/>
        <c:axId val="47448064"/>
      </c:scatterChart>
      <c:valAx>
        <c:axId val="158268736"/>
        <c:scaling>
          <c:orientation val="minMax"/>
          <c:max val="255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47448064"/>
        <c:crossesAt val="-0.30000000000000004"/>
        <c:crossBetween val="midCat"/>
      </c:valAx>
      <c:valAx>
        <c:axId val="47448064"/>
        <c:scaling>
          <c:orientation val="minMax"/>
          <c:max val="5000"/>
          <c:min val="500"/>
        </c:scaling>
        <c:delete val="0"/>
        <c:axPos val="l"/>
        <c:majorGridlines>
          <c:spPr>
            <a:ln>
              <a:noFill/>
            </a:ln>
          </c:spPr>
        </c:majorGridlines>
        <c:minorGridlines>
          <c:spPr>
            <a:ln>
              <a:noFill/>
            </a:ln>
          </c:spPr>
        </c:minorGridlines>
        <c:numFmt formatCode="General" sourceLinked="1"/>
        <c:majorTickMark val="out"/>
        <c:minorTickMark val="none"/>
        <c:tickLblPos val="nextTo"/>
        <c:crossAx val="15826873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59948113199921"/>
          <c:y val="0.10187569444444444"/>
          <c:w val="0.77999147300295968"/>
          <c:h val="0.77297534722222228"/>
        </c:manualLayout>
      </c:layout>
      <c:scatterChart>
        <c:scatterStyle val="smoothMarker"/>
        <c:varyColors val="0"/>
        <c:ser>
          <c:idx val="0"/>
          <c:order val="0"/>
          <c:tx>
            <c:v>SEC1-EFF-K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CURV'!$E$435:$I$435</c:f>
              <c:numCache>
                <c:formatCode>General</c:formatCode>
                <c:ptCount val="5"/>
                <c:pt idx="0">
                  <c:v>67.506308370000013</c:v>
                </c:pt>
                <c:pt idx="1">
                  <c:v>65.003757749999991</c:v>
                </c:pt>
                <c:pt idx="2">
                  <c:v>57.49610589000001</c:v>
                </c:pt>
                <c:pt idx="3">
                  <c:v>53.116637400000002</c:v>
                </c:pt>
                <c:pt idx="4">
                  <c:v>48.737168910000001</c:v>
                </c:pt>
              </c:numCache>
            </c:numRef>
          </c:xVal>
          <c:yVal>
            <c:numRef>
              <c:f>'CONVERSOR CURV'!$E$438:$I$438</c:f>
              <c:numCache>
                <c:formatCode>General</c:formatCode>
                <c:ptCount val="5"/>
                <c:pt idx="0">
                  <c:v>367.39734216979349</c:v>
                </c:pt>
                <c:pt idx="1">
                  <c:v>365.97754709073507</c:v>
                </c:pt>
                <c:pt idx="2">
                  <c:v>362.44173187765711</c:v>
                </c:pt>
                <c:pt idx="3">
                  <c:v>360.67367118509662</c:v>
                </c:pt>
                <c:pt idx="4">
                  <c:v>358.75083107209383</c:v>
                </c:pt>
              </c:numCache>
            </c:numRef>
          </c:yVal>
          <c:smooth val="1"/>
          <c:extLst>
            <c:ext xmlns:c16="http://schemas.microsoft.com/office/drawing/2014/chart" uri="{C3380CC4-5D6E-409C-BE32-E72D297353CC}">
              <c16:uniqueId val="{00000012-6304-453B-8DC9-213C26465272}"/>
            </c:ext>
          </c:extLst>
        </c:ser>
        <c:ser>
          <c:idx val="1"/>
          <c:order val="1"/>
          <c:tx>
            <c:v>SEC1-EFF-K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CURV'!$O$435:$S$435</c:f>
              <c:numCache>
                <c:formatCode>General</c:formatCode>
                <c:ptCount val="5"/>
                <c:pt idx="0">
                  <c:v>67.506308370000013</c:v>
                </c:pt>
                <c:pt idx="1">
                  <c:v>65.003757749999991</c:v>
                </c:pt>
                <c:pt idx="2">
                  <c:v>57.49610589000001</c:v>
                </c:pt>
                <c:pt idx="3">
                  <c:v>53.116637400000002</c:v>
                </c:pt>
                <c:pt idx="4">
                  <c:v>48.737168910000001</c:v>
                </c:pt>
              </c:numCache>
            </c:numRef>
          </c:xVal>
          <c:yVal>
            <c:numRef>
              <c:f>'CONVERSOR CURV'!$O$438:$S$438</c:f>
              <c:numCache>
                <c:formatCode>General</c:formatCode>
                <c:ptCount val="5"/>
                <c:pt idx="0">
                  <c:v>367.39734216979349</c:v>
                </c:pt>
                <c:pt idx="1">
                  <c:v>365.97754709073507</c:v>
                </c:pt>
                <c:pt idx="2">
                  <c:v>362.44173187765711</c:v>
                </c:pt>
                <c:pt idx="3">
                  <c:v>360.67367118509662</c:v>
                </c:pt>
                <c:pt idx="4">
                  <c:v>358.75083107209383</c:v>
                </c:pt>
              </c:numCache>
            </c:numRef>
          </c:yVal>
          <c:smooth val="1"/>
          <c:extLst>
            <c:ext xmlns:c16="http://schemas.microsoft.com/office/drawing/2014/chart" uri="{C3380CC4-5D6E-409C-BE32-E72D297353CC}">
              <c16:uniqueId val="{00000013-6304-453B-8DC9-213C26465272}"/>
            </c:ext>
          </c:extLst>
        </c:ser>
        <c:ser>
          <c:idx val="2"/>
          <c:order val="2"/>
          <c:tx>
            <c:v>SEC1-EFF-K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CURV'!$Y$435:$AC$435</c:f>
              <c:numCache>
                <c:formatCode>General</c:formatCode>
                <c:ptCount val="5"/>
                <c:pt idx="0">
                  <c:v>90.654896699999995</c:v>
                </c:pt>
                <c:pt idx="1">
                  <c:v>90.029263950000001</c:v>
                </c:pt>
                <c:pt idx="2">
                  <c:v>84.085708679999996</c:v>
                </c:pt>
                <c:pt idx="3">
                  <c:v>73.762684919999998</c:v>
                </c:pt>
                <c:pt idx="4">
                  <c:v>63.126839880000006</c:v>
                </c:pt>
              </c:numCache>
            </c:numRef>
          </c:xVal>
          <c:yVal>
            <c:numRef>
              <c:f>'CONVERSOR CURV'!$Y$438:$AC$438</c:f>
              <c:numCache>
                <c:formatCode>General</c:formatCode>
                <c:ptCount val="5"/>
                <c:pt idx="0">
                  <c:v>367.39734216979349</c:v>
                </c:pt>
                <c:pt idx="1">
                  <c:v>365.97754709073507</c:v>
                </c:pt>
                <c:pt idx="2">
                  <c:v>362.44173187765711</c:v>
                </c:pt>
                <c:pt idx="3">
                  <c:v>360.67367118509662</c:v>
                </c:pt>
                <c:pt idx="4">
                  <c:v>358.75083107209383</c:v>
                </c:pt>
              </c:numCache>
            </c:numRef>
          </c:yVal>
          <c:smooth val="1"/>
          <c:extLst>
            <c:ext xmlns:c16="http://schemas.microsoft.com/office/drawing/2014/chart" uri="{C3380CC4-5D6E-409C-BE32-E72D297353CC}">
              <c16:uniqueId val="{00000014-6304-453B-8DC9-213C26465272}"/>
            </c:ext>
          </c:extLst>
        </c:ser>
        <c:ser>
          <c:idx val="3"/>
          <c:order val="3"/>
          <c:tx>
            <c:v>SEC1-EFF-K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CURV'!$AI$435:$AM$435</c:f>
              <c:numCache>
                <c:formatCode>General</c:formatCode>
                <c:ptCount val="5"/>
                <c:pt idx="0">
                  <c:v>116.93166839999999</c:v>
                </c:pt>
                <c:pt idx="1">
                  <c:v>113.4907128</c:v>
                </c:pt>
                <c:pt idx="2">
                  <c:v>106.6087035</c:v>
                </c:pt>
                <c:pt idx="3">
                  <c:v>94.09591116</c:v>
                </c:pt>
                <c:pt idx="4">
                  <c:v>78.142153410000006</c:v>
                </c:pt>
              </c:numCache>
            </c:numRef>
          </c:xVal>
          <c:yVal>
            <c:numRef>
              <c:f>'CONVERSOR CURV'!$AI$438:$AM$438</c:f>
              <c:numCache>
                <c:formatCode>General</c:formatCode>
                <c:ptCount val="5"/>
                <c:pt idx="0">
                  <c:v>367.39734216979349</c:v>
                </c:pt>
                <c:pt idx="1">
                  <c:v>365.97754709073507</c:v>
                </c:pt>
                <c:pt idx="2">
                  <c:v>362.44173187765711</c:v>
                </c:pt>
                <c:pt idx="3">
                  <c:v>360.67367118509662</c:v>
                </c:pt>
                <c:pt idx="4">
                  <c:v>358.75083107209383</c:v>
                </c:pt>
              </c:numCache>
            </c:numRef>
          </c:yVal>
          <c:smooth val="1"/>
          <c:extLst>
            <c:ext xmlns:c16="http://schemas.microsoft.com/office/drawing/2014/chart" uri="{C3380CC4-5D6E-409C-BE32-E72D297353CC}">
              <c16:uniqueId val="{00000015-6304-453B-8DC9-213C26465272}"/>
            </c:ext>
          </c:extLst>
        </c:ser>
        <c:ser>
          <c:idx val="4"/>
          <c:order val="4"/>
          <c:tx>
            <c:v>SEC1-EFF-K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CURV'!$AS$435:$AW$435</c:f>
              <c:numCache>
                <c:formatCode>General</c:formatCode>
                <c:ptCount val="5"/>
                <c:pt idx="0">
                  <c:v>144.45970560000001</c:v>
                </c:pt>
                <c:pt idx="1">
                  <c:v>139.76748450000002</c:v>
                </c:pt>
                <c:pt idx="2">
                  <c:v>131.00852789999999</c:v>
                </c:pt>
                <c:pt idx="3">
                  <c:v>115.0548192</c:v>
                </c:pt>
                <c:pt idx="4">
                  <c:v>92.844635850000003</c:v>
                </c:pt>
              </c:numCache>
            </c:numRef>
          </c:xVal>
          <c:yVal>
            <c:numRef>
              <c:f>'CONVERSOR CURV'!$AS$438:$AW$438</c:f>
              <c:numCache>
                <c:formatCode>General</c:formatCode>
                <c:ptCount val="5"/>
                <c:pt idx="0">
                  <c:v>367.39734216979349</c:v>
                </c:pt>
                <c:pt idx="1">
                  <c:v>365.97754709073507</c:v>
                </c:pt>
                <c:pt idx="2">
                  <c:v>362.44173187765711</c:v>
                </c:pt>
                <c:pt idx="3">
                  <c:v>360.67367118509662</c:v>
                </c:pt>
                <c:pt idx="4">
                  <c:v>358.75083107209383</c:v>
                </c:pt>
              </c:numCache>
            </c:numRef>
          </c:yVal>
          <c:smooth val="1"/>
          <c:extLst>
            <c:ext xmlns:c16="http://schemas.microsoft.com/office/drawing/2014/chart" uri="{C3380CC4-5D6E-409C-BE32-E72D297353CC}">
              <c16:uniqueId val="{00000016-6304-453B-8DC9-213C26465272}"/>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8-6304-453B-8DC9-213C26465272}"/>
              </c:ext>
            </c:extLst>
          </c:dPt>
          <c:xVal>
            <c:numRef>
              <c:f>'CONVERSOR CURV'!$BC$435</c:f>
              <c:numCache>
                <c:formatCode>0.00</c:formatCode>
                <c:ptCount val="1"/>
              </c:numCache>
            </c:numRef>
          </c:xVal>
          <c:yVal>
            <c:numRef>
              <c:f>'CONVERSOR CURV'!$BC$438</c:f>
              <c:numCache>
                <c:formatCode>General</c:formatCode>
                <c:ptCount val="1"/>
              </c:numCache>
            </c:numRef>
          </c:yVal>
          <c:smooth val="1"/>
          <c:extLst>
            <c:ext xmlns:c16="http://schemas.microsoft.com/office/drawing/2014/chart" uri="{C3380CC4-5D6E-409C-BE32-E72D297353CC}">
              <c16:uniqueId val="{00000017-6304-453B-8DC9-213C26465272}"/>
            </c:ext>
          </c:extLst>
        </c:ser>
        <c:ser>
          <c:idx val="6"/>
          <c:order val="6"/>
          <c:tx>
            <c:v>SURGE</c:v>
          </c:tx>
          <c:spPr>
            <a:ln w="28575">
              <a:solidFill>
                <a:schemeClr val="accent1"/>
              </a:solidFill>
            </a:ln>
          </c:spPr>
          <c:marker>
            <c:symbol val="none"/>
          </c:marker>
          <c:xVal>
            <c:numRef>
              <c:f>'CONVERSOR CURV'!$E$450:$J$450</c:f>
              <c:numCache>
                <c:formatCode>General</c:formatCode>
                <c:ptCount val="6"/>
                <c:pt idx="0">
                  <c:v>67.506308370000013</c:v>
                </c:pt>
                <c:pt idx="1">
                  <c:v>67.506308370000013</c:v>
                </c:pt>
                <c:pt idx="2">
                  <c:v>90.654896699999995</c:v>
                </c:pt>
                <c:pt idx="3">
                  <c:v>116.93166839999999</c:v>
                </c:pt>
                <c:pt idx="4">
                  <c:v>144.45970560000001</c:v>
                </c:pt>
              </c:numCache>
            </c:numRef>
          </c:xVal>
          <c:yVal>
            <c:numRef>
              <c:f>'CONVERSOR CURV'!$E$453:$J$453</c:f>
              <c:numCache>
                <c:formatCode>General</c:formatCode>
                <c:ptCount val="6"/>
                <c:pt idx="0">
                  <c:v>367.39734216979349</c:v>
                </c:pt>
                <c:pt idx="1">
                  <c:v>367.39734216979349</c:v>
                </c:pt>
                <c:pt idx="2">
                  <c:v>367.39734216979349</c:v>
                </c:pt>
                <c:pt idx="3">
                  <c:v>367.39734216979349</c:v>
                </c:pt>
                <c:pt idx="4">
                  <c:v>367.39734216979349</c:v>
                </c:pt>
              </c:numCache>
            </c:numRef>
          </c:yVal>
          <c:smooth val="1"/>
          <c:extLst>
            <c:ext xmlns:c16="http://schemas.microsoft.com/office/drawing/2014/chart" uri="{C3380CC4-5D6E-409C-BE32-E72D297353CC}">
              <c16:uniqueId val="{00000019-6304-453B-8DC9-213C26465272}"/>
            </c:ext>
          </c:extLst>
        </c:ser>
        <c:dLbls>
          <c:showLegendKey val="0"/>
          <c:showVal val="0"/>
          <c:showCatName val="0"/>
          <c:showSerName val="0"/>
          <c:showPercent val="0"/>
          <c:showBubbleSize val="0"/>
        </c:dLbls>
        <c:axId val="47450368"/>
        <c:axId val="47450944"/>
      </c:scatterChart>
      <c:valAx>
        <c:axId val="47450368"/>
        <c:scaling>
          <c:orientation val="minMax"/>
          <c:max val="255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47450944"/>
        <c:crossesAt val="-0.30000000000000004"/>
        <c:crossBetween val="midCat"/>
      </c:valAx>
      <c:valAx>
        <c:axId val="47450944"/>
        <c:scaling>
          <c:orientation val="minMax"/>
          <c:max val="0.87500000000000011"/>
          <c:min val="0.65000000000000013"/>
        </c:scaling>
        <c:delete val="0"/>
        <c:axPos val="l"/>
        <c:majorGridlines>
          <c:spPr>
            <a:ln>
              <a:noFill/>
            </a:ln>
          </c:spPr>
        </c:majorGridlines>
        <c:minorGridlines>
          <c:spPr>
            <a:ln>
              <a:noFill/>
            </a:ln>
          </c:spPr>
        </c:minorGridlines>
        <c:numFmt formatCode="General" sourceLinked="1"/>
        <c:majorTickMark val="out"/>
        <c:minorTickMark val="none"/>
        <c:tickLblPos val="nextTo"/>
        <c:crossAx val="47450368"/>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312252367669915"/>
          <c:y val="4.1680902777777779E-2"/>
          <c:w val="0.80998502421550012"/>
          <c:h val="0.87722881944444442"/>
        </c:manualLayout>
      </c:layout>
      <c:scatterChart>
        <c:scatterStyle val="smoothMarker"/>
        <c:varyColors val="0"/>
        <c:dLbls>
          <c:showLegendKey val="0"/>
          <c:showVal val="0"/>
          <c:showCatName val="0"/>
          <c:showSerName val="0"/>
          <c:showPercent val="0"/>
          <c:showBubbleSize val="0"/>
        </c:dLbls>
        <c:axId val="47453248"/>
        <c:axId val="47453824"/>
      </c:scatterChart>
      <c:valAx>
        <c:axId val="47453248"/>
        <c:scaling>
          <c:orientation val="minMax"/>
          <c:max val="25000"/>
          <c:min val="10000"/>
        </c:scaling>
        <c:delete val="0"/>
        <c:axPos val="b"/>
        <c:numFmt formatCode="General" sourceLinked="1"/>
        <c:majorTickMark val="out"/>
        <c:minorTickMark val="none"/>
        <c:tickLblPos val="nextTo"/>
        <c:crossAx val="47453824"/>
        <c:crosses val="autoZero"/>
        <c:crossBetween val="midCat"/>
      </c:valAx>
      <c:valAx>
        <c:axId val="47453824"/>
        <c:scaling>
          <c:orientation val="minMax"/>
          <c:min val="300"/>
        </c:scaling>
        <c:delete val="0"/>
        <c:axPos val="l"/>
        <c:majorGridlines>
          <c:spPr>
            <a:ln>
              <a:noFill/>
            </a:ln>
          </c:spPr>
        </c:majorGridlines>
        <c:numFmt formatCode="General" sourceLinked="1"/>
        <c:majorTickMark val="out"/>
        <c:minorTickMark val="none"/>
        <c:tickLblPos val="nextTo"/>
        <c:crossAx val="47453248"/>
        <c:crosses val="autoZero"/>
        <c:crossBetween val="midCat"/>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752992573016312"/>
          <c:y val="8.4631372876570674E-2"/>
          <c:w val="0.72587068320600834"/>
          <c:h val="0.77925792060105237"/>
        </c:manualLayout>
      </c:layout>
      <c:scatterChart>
        <c:scatterStyle val="smoothMarker"/>
        <c:varyColors val="0"/>
        <c:dLbls>
          <c:showLegendKey val="0"/>
          <c:showVal val="0"/>
          <c:showCatName val="0"/>
          <c:showSerName val="0"/>
          <c:showPercent val="0"/>
          <c:showBubbleSize val="0"/>
        </c:dLbls>
        <c:axId val="47538176"/>
        <c:axId val="47538752"/>
      </c:scatterChart>
      <c:valAx>
        <c:axId val="47538176"/>
        <c:scaling>
          <c:orientation val="minMax"/>
          <c:max val="24000"/>
          <c:min val="10000"/>
        </c:scaling>
        <c:delete val="0"/>
        <c:axPos val="b"/>
        <c:majorGridlines>
          <c:spPr>
            <a:ln>
              <a:noFill/>
            </a:ln>
          </c:spPr>
        </c:majorGridlines>
        <c:minorGridlines>
          <c:spPr>
            <a:ln>
              <a:noFill/>
            </a:ln>
          </c:spPr>
        </c:minorGridlines>
        <c:numFmt formatCode="#,##0.0" sourceLinked="0"/>
        <c:majorTickMark val="out"/>
        <c:minorTickMark val="none"/>
        <c:tickLblPos val="nextTo"/>
        <c:crossAx val="47538752"/>
        <c:crossesAt val="-0.30000000000000004"/>
        <c:crossBetween val="midCat"/>
      </c:valAx>
      <c:valAx>
        <c:axId val="47538752"/>
        <c:scaling>
          <c:orientation val="minMax"/>
          <c:max val="147.15"/>
          <c:min val="36.787500000000001"/>
        </c:scaling>
        <c:delete val="0"/>
        <c:axPos val="l"/>
        <c:majorGridlines>
          <c:spPr>
            <a:ln>
              <a:noFill/>
            </a:ln>
          </c:spPr>
        </c:majorGridlines>
        <c:minorGridlines>
          <c:spPr>
            <a:ln>
              <a:noFill/>
            </a:ln>
          </c:spPr>
        </c:minorGridlines>
        <c:numFmt formatCode="General" sourceLinked="1"/>
        <c:majorTickMark val="out"/>
        <c:minorTickMark val="none"/>
        <c:tickLblPos val="nextTo"/>
        <c:crossAx val="4753817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13033256983033"/>
          <c:y val="0.12352354832986921"/>
          <c:w val="0.72530543551007176"/>
          <c:h val="0.7328305004835507"/>
        </c:manualLayout>
      </c:layout>
      <c:scatterChart>
        <c:scatterStyle val="smoothMarker"/>
        <c:varyColors val="0"/>
        <c:dLbls>
          <c:showLegendKey val="0"/>
          <c:showVal val="0"/>
          <c:showCatName val="0"/>
          <c:showSerName val="0"/>
          <c:showPercent val="0"/>
          <c:showBubbleSize val="0"/>
        </c:dLbls>
        <c:axId val="47541056"/>
        <c:axId val="47541632"/>
      </c:scatterChart>
      <c:valAx>
        <c:axId val="47541056"/>
        <c:scaling>
          <c:orientation val="minMax"/>
          <c:max val="240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47541632"/>
        <c:crossesAt val="-0.30000000000000004"/>
        <c:crossBetween val="midCat"/>
      </c:valAx>
      <c:valAx>
        <c:axId val="47541632"/>
        <c:scaling>
          <c:orientation val="minMax"/>
          <c:max val="2.25"/>
          <c:min val="0.5"/>
        </c:scaling>
        <c:delete val="0"/>
        <c:axPos val="l"/>
        <c:majorGridlines>
          <c:spPr>
            <a:ln>
              <a:noFill/>
            </a:ln>
          </c:spPr>
        </c:majorGridlines>
        <c:minorGridlines>
          <c:spPr>
            <a:ln>
              <a:noFill/>
            </a:ln>
          </c:spPr>
        </c:minorGridlines>
        <c:numFmt formatCode="General" sourceLinked="1"/>
        <c:majorTickMark val="out"/>
        <c:minorTickMark val="none"/>
        <c:tickLblPos val="nextTo"/>
        <c:crossAx val="4754105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53639651655314"/>
          <c:y val="3.0461649830997379E-2"/>
          <c:w val="0.79374020933693057"/>
          <c:h val="0.85822612648376473"/>
        </c:manualLayout>
      </c:layout>
      <c:scatterChart>
        <c:scatterStyle val="smoothMarker"/>
        <c:varyColors val="0"/>
        <c:dLbls>
          <c:showLegendKey val="0"/>
          <c:showVal val="0"/>
          <c:showCatName val="0"/>
          <c:showSerName val="0"/>
          <c:showPercent val="0"/>
          <c:showBubbleSize val="0"/>
        </c:dLbls>
        <c:axId val="47543936"/>
        <c:axId val="47544512"/>
      </c:scatterChart>
      <c:valAx>
        <c:axId val="47543936"/>
        <c:scaling>
          <c:orientation val="minMax"/>
          <c:max val="25000"/>
          <c:min val="10000"/>
        </c:scaling>
        <c:delete val="0"/>
        <c:axPos val="b"/>
        <c:majorGridlines>
          <c:spPr>
            <a:ln>
              <a:noFill/>
            </a:ln>
          </c:spPr>
        </c:majorGridlines>
        <c:minorGridlines>
          <c:spPr>
            <a:ln>
              <a:noFill/>
            </a:ln>
          </c:spPr>
        </c:minorGridlines>
        <c:numFmt formatCode="#,##0.0" sourceLinked="0"/>
        <c:majorTickMark val="out"/>
        <c:minorTickMark val="none"/>
        <c:tickLblPos val="nextTo"/>
        <c:crossAx val="47544512"/>
        <c:crossesAt val="-0.30000000000000004"/>
        <c:crossBetween val="midCat"/>
      </c:valAx>
      <c:valAx>
        <c:axId val="47544512"/>
        <c:scaling>
          <c:orientation val="minMax"/>
        </c:scaling>
        <c:delete val="0"/>
        <c:axPos val="l"/>
        <c:majorGridlines>
          <c:spPr>
            <a:ln>
              <a:noFill/>
            </a:ln>
          </c:spPr>
        </c:majorGridlines>
        <c:minorGridlines>
          <c:spPr>
            <a:ln>
              <a:noFill/>
            </a:ln>
          </c:spPr>
        </c:minorGridlines>
        <c:numFmt formatCode="General" sourceLinked="1"/>
        <c:majorTickMark val="out"/>
        <c:minorTickMark val="none"/>
        <c:tickLblPos val="nextTo"/>
        <c:crossAx val="47543936"/>
        <c:crosses val="autoZero"/>
        <c:crossBetween val="midCat"/>
      </c:valAx>
      <c:spPr>
        <a:noFill/>
        <a:ln>
          <a:noFill/>
        </a:ln>
      </c:spPr>
    </c:plotArea>
    <c:plotVisOnly val="1"/>
    <c:dispBlanksAs val="gap"/>
    <c:showDLblsOverMax val="0"/>
  </c:chart>
  <c:spPr>
    <a:blipFill>
      <a:blip xmlns:r="http://schemas.openxmlformats.org/officeDocument/2006/relationships" r:embed="rId1"/>
      <a:stretch>
        <a:fillRect/>
      </a:stretch>
    </a:blipFill>
    <a:ln>
      <a:noFill/>
    </a:ln>
  </c:spPr>
  <c:printSettings>
    <c:headerFooter/>
    <c:pageMargins b="0.75" l="0.7" r="0.7" t="0.75" header="0.3" footer="0.3"/>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624621395773977"/>
          <c:y val="3.7928472222222225E-2"/>
          <c:w val="0.82108316614400612"/>
          <c:h val="0.84353090277777776"/>
        </c:manualLayout>
      </c:layout>
      <c:scatterChart>
        <c:scatterStyle val="smoothMarker"/>
        <c:varyColors val="0"/>
        <c:dLbls>
          <c:showLegendKey val="0"/>
          <c:showVal val="0"/>
          <c:showCatName val="0"/>
          <c:showSerName val="0"/>
          <c:showPercent val="0"/>
          <c:showBubbleSize val="0"/>
        </c:dLbls>
        <c:axId val="47620672"/>
        <c:axId val="47621248"/>
      </c:scatterChart>
      <c:valAx>
        <c:axId val="47620672"/>
        <c:scaling>
          <c:orientation val="minMax"/>
          <c:max val="25000"/>
          <c:min val="10000"/>
        </c:scaling>
        <c:delete val="0"/>
        <c:axPos val="b"/>
        <c:majorGridlines>
          <c:spPr>
            <a:ln>
              <a:noFill/>
            </a:ln>
          </c:spPr>
        </c:majorGridlines>
        <c:minorGridlines>
          <c:spPr>
            <a:ln>
              <a:noFill/>
            </a:ln>
          </c:spPr>
        </c:minorGridlines>
        <c:numFmt formatCode="#,##0.0" sourceLinked="0"/>
        <c:majorTickMark val="out"/>
        <c:minorTickMark val="none"/>
        <c:tickLblPos val="nextTo"/>
        <c:crossAx val="47621248"/>
        <c:crossesAt val="-0.30000000000000004"/>
        <c:crossBetween val="midCat"/>
      </c:valAx>
      <c:valAx>
        <c:axId val="47621248"/>
        <c:scaling>
          <c:orientation val="minMax"/>
          <c:max val="0.9"/>
          <c:min val="0.60000000000000009"/>
        </c:scaling>
        <c:delete val="0"/>
        <c:axPos val="l"/>
        <c:majorGridlines>
          <c:spPr>
            <a:ln>
              <a:noFill/>
            </a:ln>
          </c:spPr>
        </c:majorGridlines>
        <c:minorGridlines>
          <c:spPr>
            <a:ln>
              <a:noFill/>
            </a:ln>
          </c:spPr>
        </c:minorGridlines>
        <c:numFmt formatCode="General" sourceLinked="1"/>
        <c:majorTickMark val="out"/>
        <c:minorTickMark val="none"/>
        <c:tickLblPos val="nextTo"/>
        <c:crossAx val="47620672"/>
        <c:crosses val="autoZero"/>
        <c:crossBetween val="midCat"/>
      </c:valAx>
      <c:spPr>
        <a:noFill/>
        <a:ln>
          <a:noFill/>
        </a:ln>
      </c:spPr>
    </c:plotArea>
    <c:plotVisOnly val="1"/>
    <c:dispBlanksAs val="gap"/>
    <c:showDLblsOverMax val="0"/>
  </c:chart>
  <c:spPr>
    <a:blipFill>
      <a:blip xmlns:r="http://schemas.openxmlformats.org/officeDocument/2006/relationships" r:embed="rId1"/>
      <a:stretch>
        <a:fillRect/>
      </a:stretch>
    </a:blipFill>
    <a:ln>
      <a:noFill/>
    </a:ln>
  </c:spPr>
  <c:printSettings>
    <c:headerFooter/>
    <c:pageMargins b="0.75" l="0.7" r="0.7" t="0.75" header="0.3" footer="0.3"/>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783748127011037"/>
          <c:y val="0.10918030334140312"/>
          <c:w val="0.75503055484250969"/>
          <c:h val="0.76197679656325568"/>
        </c:manualLayout>
      </c:layout>
      <c:scatterChart>
        <c:scatterStyle val="smoothMarker"/>
        <c:varyColors val="0"/>
        <c:ser>
          <c:idx val="0"/>
          <c:order val="0"/>
          <c:tx>
            <c:v>SEC1-HEAD-K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(2)'!$E$436:$I$436</c:f>
              <c:numCache>
                <c:formatCode>General</c:formatCode>
                <c:ptCount val="5"/>
                <c:pt idx="0">
                  <c:v>75.140420939999998</c:v>
                </c:pt>
                <c:pt idx="1">
                  <c:v>70.90072533</c:v>
                </c:pt>
                <c:pt idx="2">
                  <c:v>64.704248640000003</c:v>
                </c:pt>
                <c:pt idx="3">
                  <c:v>59.649229214999991</c:v>
                </c:pt>
                <c:pt idx="4">
                  <c:v>54.594209790000001</c:v>
                </c:pt>
              </c:numCache>
            </c:numRef>
          </c:yVal>
          <c:smooth val="1"/>
          <c:extLst>
            <c:ext xmlns:c16="http://schemas.microsoft.com/office/drawing/2014/chart" uri="{C3380CC4-5D6E-409C-BE32-E72D297353CC}">
              <c16:uniqueId val="{00000012-1BE5-4F5D-8653-62574C73EAEF}"/>
            </c:ext>
          </c:extLst>
        </c:ser>
        <c:ser>
          <c:idx val="1"/>
          <c:order val="1"/>
          <c:tx>
            <c:v>SEC1-HEAD-K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(2)'!$O$436:$S$436</c:f>
              <c:numCache>
                <c:formatCode>General</c:formatCode>
                <c:ptCount val="5"/>
                <c:pt idx="0">
                  <c:v>87.464793548347828</c:v>
                </c:pt>
                <c:pt idx="1">
                  <c:v>83.724734530316212</c:v>
                </c:pt>
                <c:pt idx="2">
                  <c:v>77.861352241422935</c:v>
                </c:pt>
                <c:pt idx="3">
                  <c:v>70.724512848272724</c:v>
                </c:pt>
                <c:pt idx="4">
                  <c:v>63.254579054015814</c:v>
                </c:pt>
              </c:numCache>
            </c:numRef>
          </c:yVal>
          <c:smooth val="1"/>
          <c:extLst>
            <c:ext xmlns:c16="http://schemas.microsoft.com/office/drawing/2014/chart" uri="{C3380CC4-5D6E-409C-BE32-E72D297353CC}">
              <c16:uniqueId val="{00000014-1BE5-4F5D-8653-62574C73EAEF}"/>
            </c:ext>
          </c:extLst>
        </c:ser>
        <c:ser>
          <c:idx val="2"/>
          <c:order val="2"/>
          <c:tx>
            <c:v>SEC1-HEAD-K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(2)'!$Y$436:$AC$436</c:f>
              <c:numCache>
                <c:formatCode>General</c:formatCode>
                <c:ptCount val="5"/>
                <c:pt idx="0">
                  <c:v>99.274060800000001</c:v>
                </c:pt>
                <c:pt idx="1">
                  <c:v>96.012755730000009</c:v>
                </c:pt>
                <c:pt idx="2">
                  <c:v>90.468545940000013</c:v>
                </c:pt>
                <c:pt idx="3">
                  <c:v>81.33689763000001</c:v>
                </c:pt>
                <c:pt idx="4">
                  <c:v>71.552982420000006</c:v>
                </c:pt>
              </c:numCache>
            </c:numRef>
          </c:yVal>
          <c:smooth val="1"/>
          <c:extLst>
            <c:ext xmlns:c16="http://schemas.microsoft.com/office/drawing/2014/chart" uri="{C3380CC4-5D6E-409C-BE32-E72D297353CC}">
              <c16:uniqueId val="{00000016-1BE5-4F5D-8653-62574C73EAEF}"/>
            </c:ext>
          </c:extLst>
        </c:ser>
        <c:ser>
          <c:idx val="3"/>
          <c:order val="3"/>
          <c:tx>
            <c:v>SEC1-HEAD-K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(2)'!$AI$436:$AM$436</c:f>
              <c:numCache>
                <c:formatCode>General</c:formatCode>
                <c:ptCount val="5"/>
                <c:pt idx="0">
                  <c:v>126.3428919</c:v>
                </c:pt>
                <c:pt idx="1">
                  <c:v>124.38609120000001</c:v>
                </c:pt>
                <c:pt idx="2">
                  <c:v>120.14640540000001</c:v>
                </c:pt>
                <c:pt idx="3">
                  <c:v>113.29765200000001</c:v>
                </c:pt>
                <c:pt idx="4">
                  <c:v>90.468545940000013</c:v>
                </c:pt>
              </c:numCache>
            </c:numRef>
          </c:yVal>
          <c:smooth val="1"/>
          <c:extLst>
            <c:ext xmlns:c16="http://schemas.microsoft.com/office/drawing/2014/chart" uri="{C3380CC4-5D6E-409C-BE32-E72D297353CC}">
              <c16:uniqueId val="{00000018-1BE5-4F5D-8653-62574C73EAEF}"/>
            </c:ext>
          </c:extLst>
        </c:ser>
        <c:ser>
          <c:idx val="4"/>
          <c:order val="4"/>
          <c:tx>
            <c:v>SEC1-HEAD-K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(2)'!$AS$436:$AW$436</c:f>
              <c:numCache>
                <c:formatCode>General</c:formatCode>
                <c:ptCount val="5"/>
                <c:pt idx="0">
                  <c:v>154.39007430000001</c:v>
                </c:pt>
                <c:pt idx="1">
                  <c:v>151.78100670000001</c:v>
                </c:pt>
                <c:pt idx="2">
                  <c:v>146.5629696</c:v>
                </c:pt>
                <c:pt idx="3">
                  <c:v>136.12679729999999</c:v>
                </c:pt>
                <c:pt idx="4">
                  <c:v>107.75343240000002</c:v>
                </c:pt>
              </c:numCache>
            </c:numRef>
          </c:yVal>
          <c:smooth val="1"/>
          <c:extLst>
            <c:ext xmlns:c16="http://schemas.microsoft.com/office/drawing/2014/chart" uri="{C3380CC4-5D6E-409C-BE32-E72D297353CC}">
              <c16:uniqueId val="{0000001A-1BE5-4F5D-8653-62574C73EAEF}"/>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1BE5-4F5D-8653-62574C73EAEF}"/>
              </c:ext>
            </c:extLst>
          </c:dPt>
          <c:xVal>
            <c:numRef>
              <c:f>'CONVERSOR CURV (2)'!$BC$435</c:f>
              <c:numCache>
                <c:formatCode>0.00</c:formatCode>
                <c:ptCount val="1"/>
              </c:numCache>
            </c:numRef>
          </c:xVal>
          <c:yVal>
            <c:numRef>
              <c:f>'CONVERSOR CURV (2)'!$BC$436</c:f>
              <c:numCache>
                <c:formatCode>0.00</c:formatCode>
                <c:ptCount val="1"/>
              </c:numCache>
            </c:numRef>
          </c:yVal>
          <c:smooth val="1"/>
          <c:extLst>
            <c:ext xmlns:c16="http://schemas.microsoft.com/office/drawing/2014/chart" uri="{C3380CC4-5D6E-409C-BE32-E72D297353CC}">
              <c16:uniqueId val="{0000001C-1BE5-4F5D-8653-62574C73EAEF}"/>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(2)'!$E$451:$J$451</c:f>
              <c:numCache>
                <c:formatCode>General</c:formatCode>
                <c:ptCount val="6"/>
                <c:pt idx="0">
                  <c:v>75.140420939999998</c:v>
                </c:pt>
                <c:pt idx="1">
                  <c:v>87.464793548347828</c:v>
                </c:pt>
                <c:pt idx="2">
                  <c:v>99.274060800000001</c:v>
                </c:pt>
                <c:pt idx="3">
                  <c:v>126.3428919</c:v>
                </c:pt>
                <c:pt idx="4">
                  <c:v>154.39007430000001</c:v>
                </c:pt>
              </c:numCache>
            </c:numRef>
          </c:yVal>
          <c:smooth val="1"/>
          <c:extLst>
            <c:ext xmlns:c16="http://schemas.microsoft.com/office/drawing/2014/chart" uri="{C3380CC4-5D6E-409C-BE32-E72D297353CC}">
              <c16:uniqueId val="{0000001E-1BE5-4F5D-8653-62574C73EAEF}"/>
            </c:ext>
          </c:extLst>
        </c:ser>
        <c:dLbls>
          <c:showLegendKey val="0"/>
          <c:showVal val="0"/>
          <c:showCatName val="0"/>
          <c:showSerName val="0"/>
          <c:showPercent val="0"/>
          <c:showBubbleSize val="0"/>
        </c:dLbls>
        <c:axId val="47624128"/>
        <c:axId val="47624704"/>
      </c:scatterChart>
      <c:valAx>
        <c:axId val="47624128"/>
        <c:scaling>
          <c:orientation val="minMax"/>
          <c:max val="9600"/>
          <c:min val="2400"/>
        </c:scaling>
        <c:delete val="0"/>
        <c:axPos val="b"/>
        <c:numFmt formatCode="General" sourceLinked="1"/>
        <c:majorTickMark val="out"/>
        <c:minorTickMark val="none"/>
        <c:tickLblPos val="nextTo"/>
        <c:crossAx val="47624704"/>
        <c:crosses val="autoZero"/>
        <c:crossBetween val="midCat"/>
      </c:valAx>
      <c:valAx>
        <c:axId val="47624704"/>
        <c:scaling>
          <c:orientation val="minMax"/>
          <c:max val="196.2"/>
          <c:min val="24.524999999999999"/>
        </c:scaling>
        <c:delete val="0"/>
        <c:axPos val="l"/>
        <c:majorGridlines/>
        <c:numFmt formatCode="General" sourceLinked="1"/>
        <c:majorTickMark val="out"/>
        <c:minorTickMark val="none"/>
        <c:tickLblPos val="nextTo"/>
        <c:crossAx val="47624128"/>
        <c:crosses val="autoZero"/>
        <c:crossBetween val="midCat"/>
        <c:majorUnit val="25"/>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54509572214652"/>
          <c:y val="9.3538914063880277E-2"/>
          <c:w val="0.75411868501123436"/>
          <c:h val="0.75325600976651719"/>
        </c:manualLayout>
      </c:layout>
      <c:scatterChart>
        <c:scatterStyle val="smoothMarker"/>
        <c:varyColors val="0"/>
        <c:ser>
          <c:idx val="0"/>
          <c:order val="0"/>
          <c:tx>
            <c:v>SEC1-DISCHPRES-K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(2)'!$E$437:$I$437</c:f>
              <c:numCache>
                <c:formatCode>General</c:formatCode>
                <c:ptCount val="5"/>
                <c:pt idx="0">
                  <c:v>2.2594916490136114</c:v>
                </c:pt>
                <c:pt idx="1">
                  <c:v>2.180573870839249</c:v>
                </c:pt>
                <c:pt idx="2">
                  <c:v>2.0652254140293524</c:v>
                </c:pt>
                <c:pt idx="3">
                  <c:v>1.9733091919224719</c:v>
                </c:pt>
                <c:pt idx="4">
                  <c:v>1.8852258129688204</c:v>
                </c:pt>
              </c:numCache>
            </c:numRef>
          </c:yVal>
          <c:smooth val="1"/>
          <c:extLst>
            <c:ext xmlns:c16="http://schemas.microsoft.com/office/drawing/2014/chart" uri="{C3380CC4-5D6E-409C-BE32-E72D297353CC}">
              <c16:uniqueId val="{00000012-522D-496B-B4B1-45D7D755C34A}"/>
            </c:ext>
          </c:extLst>
        </c:ser>
        <c:ser>
          <c:idx val="1"/>
          <c:order val="1"/>
          <c:tx>
            <c:v>SEC1-DISCHPRES-K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(2)'!$O$437:$S$437</c:f>
              <c:numCache>
                <c:formatCode>General</c:formatCode>
                <c:ptCount val="5"/>
                <c:pt idx="0">
                  <c:v>2.5114131126477708</c:v>
                </c:pt>
                <c:pt idx="1">
                  <c:v>2.4385246847485984</c:v>
                </c:pt>
                <c:pt idx="2">
                  <c:v>2.3209352266346506</c:v>
                </c:pt>
                <c:pt idx="3">
                  <c:v>2.17756259340897</c:v>
                </c:pt>
                <c:pt idx="4">
                  <c:v>2.0349979303374406</c:v>
                </c:pt>
              </c:numCache>
            </c:numRef>
          </c:yVal>
          <c:smooth val="1"/>
          <c:extLst>
            <c:ext xmlns:c16="http://schemas.microsoft.com/office/drawing/2014/chart" uri="{C3380CC4-5D6E-409C-BE32-E72D297353CC}">
              <c16:uniqueId val="{00000014-522D-496B-B4B1-45D7D755C34A}"/>
            </c:ext>
          </c:extLst>
        </c:ser>
        <c:ser>
          <c:idx val="2"/>
          <c:order val="2"/>
          <c:tx>
            <c:v>SEC1-DISCHPRES-K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(2)'!$Y$437:$AC$437</c:f>
              <c:numCache>
                <c:formatCode>General</c:formatCode>
                <c:ptCount val="5"/>
                <c:pt idx="0">
                  <c:v>2.7528053510216788</c:v>
                </c:pt>
                <c:pt idx="1">
                  <c:v>2.6856942726896005</c:v>
                </c:pt>
                <c:pt idx="2">
                  <c:v>2.5659574774127925</c:v>
                </c:pt>
                <c:pt idx="3">
                  <c:v>2.3732790880221937</c:v>
                </c:pt>
                <c:pt idx="4">
                  <c:v>2.1785102223671244</c:v>
                </c:pt>
              </c:numCache>
            </c:numRef>
          </c:yVal>
          <c:smooth val="1"/>
          <c:extLst>
            <c:ext xmlns:c16="http://schemas.microsoft.com/office/drawing/2014/chart" uri="{C3380CC4-5D6E-409C-BE32-E72D297353CC}">
              <c16:uniqueId val="{00000016-522D-496B-B4B1-45D7D755C34A}"/>
            </c:ext>
          </c:extLst>
        </c:ser>
        <c:ser>
          <c:idx val="3"/>
          <c:order val="3"/>
          <c:tx>
            <c:v>SEC1-DISCHPRES-K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(2)'!$AI$437:$AM$437</c:f>
              <c:numCache>
                <c:formatCode>General</c:formatCode>
                <c:ptCount val="5"/>
                <c:pt idx="0">
                  <c:v>3.3912636720531517</c:v>
                </c:pt>
                <c:pt idx="1">
                  <c:v>3.3517384334759219</c:v>
                </c:pt>
                <c:pt idx="2">
                  <c:v>3.248333972194235</c:v>
                </c:pt>
                <c:pt idx="3">
                  <c:v>3.0761360172355792</c:v>
                </c:pt>
                <c:pt idx="4">
                  <c:v>2.5397758746594294</c:v>
                </c:pt>
              </c:numCache>
            </c:numRef>
          </c:yVal>
          <c:smooth val="1"/>
          <c:extLst>
            <c:ext xmlns:c16="http://schemas.microsoft.com/office/drawing/2014/chart" uri="{C3380CC4-5D6E-409C-BE32-E72D297353CC}">
              <c16:uniqueId val="{00000018-522D-496B-B4B1-45D7D755C34A}"/>
            </c:ext>
          </c:extLst>
        </c:ser>
        <c:ser>
          <c:idx val="4"/>
          <c:order val="4"/>
          <c:tx>
            <c:v>SEC1-DISCHPRES-K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(2)'!$AS$437:$AW$437</c:f>
              <c:numCache>
                <c:formatCode>General</c:formatCode>
                <c:ptCount val="5"/>
                <c:pt idx="0">
                  <c:v>4.1643066512151607</c:v>
                </c:pt>
                <c:pt idx="1">
                  <c:v>4.1019710374566731</c:v>
                </c:pt>
                <c:pt idx="2">
                  <c:v>3.952995647376246</c:v>
                </c:pt>
                <c:pt idx="3">
                  <c:v>3.6462694203222585</c:v>
                </c:pt>
                <c:pt idx="4">
                  <c:v>2.8937089447861926</c:v>
                </c:pt>
              </c:numCache>
            </c:numRef>
          </c:yVal>
          <c:smooth val="1"/>
          <c:extLst>
            <c:ext xmlns:c16="http://schemas.microsoft.com/office/drawing/2014/chart" uri="{C3380CC4-5D6E-409C-BE32-E72D297353CC}">
              <c16:uniqueId val="{0000001A-522D-496B-B4B1-45D7D755C34A}"/>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522D-496B-B4B1-45D7D755C34A}"/>
              </c:ext>
            </c:extLst>
          </c:dPt>
          <c:xVal>
            <c:numRef>
              <c:f>'CONVERSOR CURV (2)'!$BC$435</c:f>
              <c:numCache>
                <c:formatCode>0.00</c:formatCode>
                <c:ptCount val="1"/>
              </c:numCache>
            </c:numRef>
          </c:xVal>
          <c:yVal>
            <c:numRef>
              <c:f>'CONVERSOR CURV (2)'!$BC$437</c:f>
              <c:numCache>
                <c:formatCode>0.00</c:formatCode>
                <c:ptCount val="1"/>
              </c:numCache>
            </c:numRef>
          </c:yVal>
          <c:smooth val="1"/>
          <c:extLst>
            <c:ext xmlns:c16="http://schemas.microsoft.com/office/drawing/2014/chart" uri="{C3380CC4-5D6E-409C-BE32-E72D297353CC}">
              <c16:uniqueId val="{0000001C-522D-496B-B4B1-45D7D755C34A}"/>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(2)'!$E$452:$J$452</c:f>
              <c:numCache>
                <c:formatCode>General</c:formatCode>
                <c:ptCount val="6"/>
                <c:pt idx="0">
                  <c:v>2.2594916490136114</c:v>
                </c:pt>
                <c:pt idx="1">
                  <c:v>2.5114131126477708</c:v>
                </c:pt>
                <c:pt idx="2">
                  <c:v>2.7528053510216788</c:v>
                </c:pt>
                <c:pt idx="3">
                  <c:v>3.3912636720531517</c:v>
                </c:pt>
                <c:pt idx="4">
                  <c:v>4.1643066512151607</c:v>
                </c:pt>
              </c:numCache>
            </c:numRef>
          </c:yVal>
          <c:smooth val="1"/>
          <c:extLst>
            <c:ext xmlns:c16="http://schemas.microsoft.com/office/drawing/2014/chart" uri="{C3380CC4-5D6E-409C-BE32-E72D297353CC}">
              <c16:uniqueId val="{0000001E-522D-496B-B4B1-45D7D755C34A}"/>
            </c:ext>
          </c:extLst>
        </c:ser>
        <c:dLbls>
          <c:showLegendKey val="0"/>
          <c:showVal val="0"/>
          <c:showCatName val="0"/>
          <c:showSerName val="0"/>
          <c:showPercent val="0"/>
          <c:showBubbleSize val="0"/>
        </c:dLbls>
        <c:axId val="47625856"/>
        <c:axId val="47626432"/>
      </c:scatterChart>
      <c:valAx>
        <c:axId val="47625856"/>
        <c:scaling>
          <c:orientation val="minMax"/>
          <c:max val="9600"/>
          <c:min val="2400"/>
        </c:scaling>
        <c:delete val="0"/>
        <c:axPos val="b"/>
        <c:numFmt formatCode="General" sourceLinked="1"/>
        <c:majorTickMark val="out"/>
        <c:minorTickMark val="none"/>
        <c:tickLblPos val="nextTo"/>
        <c:crossAx val="47626432"/>
        <c:crosses val="autoZero"/>
        <c:crossBetween val="midCat"/>
      </c:valAx>
      <c:valAx>
        <c:axId val="47626432"/>
        <c:scaling>
          <c:orientation val="minMax"/>
          <c:max val="5"/>
          <c:min val="1.5"/>
        </c:scaling>
        <c:delete val="0"/>
        <c:axPos val="l"/>
        <c:majorGridlines/>
        <c:numFmt formatCode="General" sourceLinked="1"/>
        <c:majorTickMark val="out"/>
        <c:minorTickMark val="none"/>
        <c:tickLblPos val="nextTo"/>
        <c:crossAx val="47625856"/>
        <c:crosses val="autoZero"/>
        <c:crossBetween val="midCat"/>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288405476987857"/>
          <c:y val="0.13922352765841178"/>
          <c:w val="0.74997641974055751"/>
          <c:h val="0.75799233297730528"/>
        </c:manualLayout>
      </c:layout>
      <c:scatterChart>
        <c:scatterStyle val="smoothMarker"/>
        <c:varyColors val="0"/>
        <c:ser>
          <c:idx val="0"/>
          <c:order val="0"/>
          <c:tx>
            <c:v>SEC1-EFF-K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(2)'!$E$438:$I$438</c:f>
              <c:numCache>
                <c:formatCode>General</c:formatCode>
                <c:ptCount val="5"/>
                <c:pt idx="0">
                  <c:v>0.78215190000000012</c:v>
                </c:pt>
                <c:pt idx="1">
                  <c:v>0.78708849999999997</c:v>
                </c:pt>
                <c:pt idx="2">
                  <c:v>0.76734179999999996</c:v>
                </c:pt>
                <c:pt idx="3">
                  <c:v>0.73582274999999997</c:v>
                </c:pt>
                <c:pt idx="4">
                  <c:v>0.70430369999999998</c:v>
                </c:pt>
              </c:numCache>
            </c:numRef>
          </c:yVal>
          <c:smooth val="1"/>
          <c:extLst>
            <c:ext xmlns:c16="http://schemas.microsoft.com/office/drawing/2014/chart" uri="{C3380CC4-5D6E-409C-BE32-E72D297353CC}">
              <c16:uniqueId val="{00000012-DC91-401F-A24A-E73AD360556D}"/>
            </c:ext>
          </c:extLst>
        </c:ser>
        <c:ser>
          <c:idx val="1"/>
          <c:order val="1"/>
          <c:tx>
            <c:v>SEC1-EFF-K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(2)'!$O$438:$S$438</c:f>
              <c:numCache>
                <c:formatCode>General</c:formatCode>
                <c:ptCount val="5"/>
                <c:pt idx="0">
                  <c:v>0.77943691264822135</c:v>
                </c:pt>
                <c:pt idx="1">
                  <c:v>0.7882521170750989</c:v>
                </c:pt>
                <c:pt idx="2">
                  <c:v>0.77568061312252967</c:v>
                </c:pt>
                <c:pt idx="3">
                  <c:v>0.74435549079051377</c:v>
                </c:pt>
                <c:pt idx="4">
                  <c:v>0.70410979786561267</c:v>
                </c:pt>
              </c:numCache>
            </c:numRef>
          </c:yVal>
          <c:smooth val="1"/>
          <c:extLst>
            <c:ext xmlns:c16="http://schemas.microsoft.com/office/drawing/2014/chart" uri="{C3380CC4-5D6E-409C-BE32-E72D297353CC}">
              <c16:uniqueId val="{00000014-DC91-401F-A24A-E73AD360556D}"/>
            </c:ext>
          </c:extLst>
        </c:ser>
        <c:ser>
          <c:idx val="2"/>
          <c:order val="2"/>
          <c:tx>
            <c:v>SEC1-EFF-K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(2)'!$Y$438:$AC$438</c:f>
              <c:numCache>
                <c:formatCode>General</c:formatCode>
                <c:ptCount val="5"/>
                <c:pt idx="0">
                  <c:v>0.77683539999999995</c:v>
                </c:pt>
                <c:pt idx="1">
                  <c:v>0.7893671000000001</c:v>
                </c:pt>
                <c:pt idx="2">
                  <c:v>0.78367090000000006</c:v>
                </c:pt>
                <c:pt idx="3">
                  <c:v>0.75253159999999997</c:v>
                </c:pt>
                <c:pt idx="4">
                  <c:v>0.70392399999999999</c:v>
                </c:pt>
              </c:numCache>
            </c:numRef>
          </c:yVal>
          <c:smooth val="1"/>
          <c:extLst>
            <c:ext xmlns:c16="http://schemas.microsoft.com/office/drawing/2014/chart" uri="{C3380CC4-5D6E-409C-BE32-E72D297353CC}">
              <c16:uniqueId val="{00000016-DC91-401F-A24A-E73AD360556D}"/>
            </c:ext>
          </c:extLst>
        </c:ser>
        <c:ser>
          <c:idx val="3"/>
          <c:order val="3"/>
          <c:tx>
            <c:v>SEC1-EFF-K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(2)'!$AI$438:$AM$438</c:f>
              <c:numCache>
                <c:formatCode>General</c:formatCode>
                <c:ptCount val="5"/>
                <c:pt idx="0">
                  <c:v>0.76658230000000005</c:v>
                </c:pt>
                <c:pt idx="1">
                  <c:v>0.78367090000000006</c:v>
                </c:pt>
                <c:pt idx="2">
                  <c:v>0.79012660000000001</c:v>
                </c:pt>
                <c:pt idx="3">
                  <c:v>0.78063289999999996</c:v>
                </c:pt>
                <c:pt idx="4">
                  <c:v>0.6959493000000001</c:v>
                </c:pt>
              </c:numCache>
            </c:numRef>
          </c:yVal>
          <c:smooth val="1"/>
          <c:extLst>
            <c:ext xmlns:c16="http://schemas.microsoft.com/office/drawing/2014/chart" uri="{C3380CC4-5D6E-409C-BE32-E72D297353CC}">
              <c16:uniqueId val="{00000018-DC91-401F-A24A-E73AD360556D}"/>
            </c:ext>
          </c:extLst>
        </c:ser>
        <c:ser>
          <c:idx val="4"/>
          <c:order val="4"/>
          <c:tx>
            <c:v>SEC1-EFF-K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(2)'!$AS$438:$AW$438</c:f>
              <c:numCache>
                <c:formatCode>General</c:formatCode>
                <c:ptCount val="5"/>
                <c:pt idx="0">
                  <c:v>0.76354429999999995</c:v>
                </c:pt>
                <c:pt idx="1">
                  <c:v>0.7783544</c:v>
                </c:pt>
                <c:pt idx="2">
                  <c:v>0.78215190000000012</c:v>
                </c:pt>
                <c:pt idx="3">
                  <c:v>0.76354429999999995</c:v>
                </c:pt>
                <c:pt idx="4">
                  <c:v>0.6693671000000001</c:v>
                </c:pt>
              </c:numCache>
            </c:numRef>
          </c:yVal>
          <c:smooth val="1"/>
          <c:extLst>
            <c:ext xmlns:c16="http://schemas.microsoft.com/office/drawing/2014/chart" uri="{C3380CC4-5D6E-409C-BE32-E72D297353CC}">
              <c16:uniqueId val="{0000001A-DC91-401F-A24A-E73AD360556D}"/>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DC91-401F-A24A-E73AD360556D}"/>
              </c:ext>
            </c:extLst>
          </c:dPt>
          <c:xVal>
            <c:numRef>
              <c:f>'CONVERSOR CURV (2)'!$BC$435</c:f>
              <c:numCache>
                <c:formatCode>0.00</c:formatCode>
                <c:ptCount val="1"/>
              </c:numCache>
            </c:numRef>
          </c:xVal>
          <c:yVal>
            <c:numRef>
              <c:f>'CONVERSOR CURV (2)'!$BC$438</c:f>
              <c:numCache>
                <c:formatCode>General</c:formatCode>
                <c:ptCount val="1"/>
              </c:numCache>
            </c:numRef>
          </c:yVal>
          <c:smooth val="1"/>
          <c:extLst>
            <c:ext xmlns:c16="http://schemas.microsoft.com/office/drawing/2014/chart" uri="{C3380CC4-5D6E-409C-BE32-E72D297353CC}">
              <c16:uniqueId val="{0000001C-DC91-401F-A24A-E73AD360556D}"/>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(2)'!$E$453:$J$453</c:f>
              <c:numCache>
                <c:formatCode>General</c:formatCode>
                <c:ptCount val="6"/>
                <c:pt idx="0">
                  <c:v>0.78215190000000012</c:v>
                </c:pt>
                <c:pt idx="1">
                  <c:v>0.77943691264822135</c:v>
                </c:pt>
                <c:pt idx="2">
                  <c:v>0.77683539999999995</c:v>
                </c:pt>
                <c:pt idx="3">
                  <c:v>0.76658230000000005</c:v>
                </c:pt>
                <c:pt idx="4">
                  <c:v>0.76354429999999995</c:v>
                </c:pt>
              </c:numCache>
            </c:numRef>
          </c:yVal>
          <c:smooth val="1"/>
          <c:extLst>
            <c:ext xmlns:c16="http://schemas.microsoft.com/office/drawing/2014/chart" uri="{C3380CC4-5D6E-409C-BE32-E72D297353CC}">
              <c16:uniqueId val="{0000001E-DC91-401F-A24A-E73AD360556D}"/>
            </c:ext>
          </c:extLst>
        </c:ser>
        <c:dLbls>
          <c:showLegendKey val="0"/>
          <c:showVal val="0"/>
          <c:showCatName val="0"/>
          <c:showSerName val="0"/>
          <c:showPercent val="0"/>
          <c:showBubbleSize val="0"/>
        </c:dLbls>
        <c:axId val="47710208"/>
        <c:axId val="47710784"/>
      </c:scatterChart>
      <c:valAx>
        <c:axId val="47710208"/>
        <c:scaling>
          <c:orientation val="minMax"/>
          <c:max val="9600"/>
          <c:min val="2400"/>
        </c:scaling>
        <c:delete val="0"/>
        <c:axPos val="b"/>
        <c:numFmt formatCode="General" sourceLinked="1"/>
        <c:majorTickMark val="out"/>
        <c:minorTickMark val="none"/>
        <c:tickLblPos val="nextTo"/>
        <c:crossAx val="47710784"/>
        <c:crosses val="autoZero"/>
        <c:crossBetween val="midCat"/>
      </c:valAx>
      <c:valAx>
        <c:axId val="47710784"/>
        <c:scaling>
          <c:orientation val="minMax"/>
          <c:max val="0.82500000000000007"/>
          <c:min val="0.62500000000000011"/>
        </c:scaling>
        <c:delete val="0"/>
        <c:axPos val="l"/>
        <c:majorGridlines>
          <c:spPr>
            <a:ln>
              <a:noFill/>
            </a:ln>
          </c:spPr>
        </c:majorGridlines>
        <c:numFmt formatCode="General" sourceLinked="1"/>
        <c:majorTickMark val="out"/>
        <c:minorTickMark val="none"/>
        <c:tickLblPos val="nextTo"/>
        <c:crossAx val="47710208"/>
        <c:crosses val="autoZero"/>
        <c:crossBetween val="midCat"/>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(2)'!$E$439:$I$439</c:f>
              <c:numCache>
                <c:formatCode>General</c:formatCode>
                <c:ptCount val="5"/>
                <c:pt idx="0">
                  <c:v>378.92237239988117</c:v>
                </c:pt>
                <c:pt idx="1">
                  <c:v>374.99795238294547</c:v>
                </c:pt>
                <c:pt idx="2">
                  <c:v>371.06130689903364</c:v>
                </c:pt>
                <c:pt idx="3">
                  <c:v>368.72350478930861</c:v>
                </c:pt>
                <c:pt idx="4">
                  <c:v>366.20522159325174</c:v>
                </c:pt>
              </c:numCache>
            </c:numRef>
          </c:yVal>
          <c:smooth val="1"/>
          <c:extLst>
            <c:ext xmlns:c16="http://schemas.microsoft.com/office/drawing/2014/chart" uri="{C3380CC4-5D6E-409C-BE32-E72D297353CC}">
              <c16:uniqueId val="{00000012-E7CA-4CE2-9950-48161ADC345B}"/>
            </c:ext>
          </c:extLst>
        </c:ser>
        <c:ser>
          <c:idx val="1"/>
          <c:order val="1"/>
          <c:tx>
            <c:v>SEC1-DISCHTEMP-K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(2)'!$O$439:$S$439</c:f>
              <c:numCache>
                <c:formatCode>General</c:formatCode>
                <c:ptCount val="5"/>
                <c:pt idx="0">
                  <c:v>389.44213652567817</c:v>
                </c:pt>
                <c:pt idx="1">
                  <c:v>385.55174807297431</c:v>
                </c:pt>
                <c:pt idx="2">
                  <c:v>381.55218893563847</c:v>
                </c:pt>
                <c:pt idx="3">
                  <c:v>377.84126311623805</c:v>
                </c:pt>
                <c:pt idx="4">
                  <c:v>374.29570209587069</c:v>
                </c:pt>
              </c:numCache>
            </c:numRef>
          </c:yVal>
          <c:smooth val="1"/>
          <c:extLst>
            <c:ext xmlns:c16="http://schemas.microsoft.com/office/drawing/2014/chart" uri="{C3380CC4-5D6E-409C-BE32-E72D297353CC}">
              <c16:uniqueId val="{00000014-E7CA-4CE2-9950-48161ADC345B}"/>
            </c:ext>
          </c:extLst>
        </c:ser>
        <c:ser>
          <c:idx val="2"/>
          <c:order val="2"/>
          <c:tx>
            <c:v>SEC1-DISCHTEMP-K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(2)'!$Y$439:$AC$439</c:f>
              <c:numCache>
                <c:formatCode>General</c:formatCode>
                <c:ptCount val="5"/>
                <c:pt idx="0">
                  <c:v>399.52222010751768</c:v>
                </c:pt>
                <c:pt idx="1">
                  <c:v>395.66444084716602</c:v>
                </c:pt>
                <c:pt idx="2">
                  <c:v>391.60459757442851</c:v>
                </c:pt>
                <c:pt idx="3">
                  <c:v>386.57793866479739</c:v>
                </c:pt>
                <c:pt idx="4">
                  <c:v>382.0480355805783</c:v>
                </c:pt>
              </c:numCache>
            </c:numRef>
          </c:yVal>
          <c:smooth val="1"/>
          <c:extLst>
            <c:ext xmlns:c16="http://schemas.microsoft.com/office/drawing/2014/chart" uri="{C3380CC4-5D6E-409C-BE32-E72D297353CC}">
              <c16:uniqueId val="{00000016-E7CA-4CE2-9950-48161ADC345B}"/>
            </c:ext>
          </c:extLst>
        </c:ser>
        <c:ser>
          <c:idx val="3"/>
          <c:order val="3"/>
          <c:tx>
            <c:v>SEC1-DISCHTEMP-K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(2)'!$AI$439:$AM$439</c:f>
              <c:numCache>
                <c:formatCode>General</c:formatCode>
                <c:ptCount val="5"/>
                <c:pt idx="0">
                  <c:v>422.85850757208118</c:v>
                </c:pt>
                <c:pt idx="1">
                  <c:v>419.24918611636491</c:v>
                </c:pt>
                <c:pt idx="2">
                  <c:v>415.1249366072401</c:v>
                </c:pt>
                <c:pt idx="3">
                  <c:v>410.63452786226742</c:v>
                </c:pt>
                <c:pt idx="4">
                  <c:v>400.20469532700361</c:v>
                </c:pt>
              </c:numCache>
            </c:numRef>
          </c:yVal>
          <c:smooth val="1"/>
          <c:extLst>
            <c:ext xmlns:c16="http://schemas.microsoft.com/office/drawing/2014/chart" uri="{C3380CC4-5D6E-409C-BE32-E72D297353CC}">
              <c16:uniqueId val="{00000018-E7CA-4CE2-9950-48161ADC345B}"/>
            </c:ext>
          </c:extLst>
        </c:ser>
        <c:ser>
          <c:idx val="4"/>
          <c:order val="4"/>
          <c:tx>
            <c:v>SEC1-DISCHTEMP-K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(2)'!$AS$439:$AW$439</c:f>
              <c:numCache>
                <c:formatCode>General</c:formatCode>
                <c:ptCount val="5"/>
                <c:pt idx="0">
                  <c:v>445.83839734879501</c:v>
                </c:pt>
                <c:pt idx="1">
                  <c:v>441.67358341652493</c:v>
                </c:pt>
                <c:pt idx="2">
                  <c:v>437.05462871265985</c:v>
                </c:pt>
                <c:pt idx="3">
                  <c:v>431.18522010950232</c:v>
                </c:pt>
                <c:pt idx="4">
                  <c:v>419.37556237785668</c:v>
                </c:pt>
              </c:numCache>
            </c:numRef>
          </c:yVal>
          <c:smooth val="1"/>
          <c:extLst>
            <c:ext xmlns:c16="http://schemas.microsoft.com/office/drawing/2014/chart" uri="{C3380CC4-5D6E-409C-BE32-E72D297353CC}">
              <c16:uniqueId val="{0000001A-E7CA-4CE2-9950-48161ADC345B}"/>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E7CA-4CE2-9950-48161ADC345B}"/>
              </c:ext>
            </c:extLst>
          </c:dPt>
          <c:xVal>
            <c:numRef>
              <c:f>'CONVERSOR CURV (2)'!$BC$435</c:f>
              <c:numCache>
                <c:formatCode>0.00</c:formatCode>
                <c:ptCount val="1"/>
              </c:numCache>
            </c:numRef>
          </c:xVal>
          <c:yVal>
            <c:numRef>
              <c:f>'CONVERSOR CURV (2)'!$BC$439</c:f>
              <c:numCache>
                <c:formatCode>General</c:formatCode>
                <c:ptCount val="1"/>
              </c:numCache>
            </c:numRef>
          </c:yVal>
          <c:smooth val="1"/>
          <c:extLst>
            <c:ext xmlns:c16="http://schemas.microsoft.com/office/drawing/2014/chart" uri="{C3380CC4-5D6E-409C-BE32-E72D297353CC}">
              <c16:uniqueId val="{0000001C-E7CA-4CE2-9950-48161ADC345B}"/>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(2)'!$E$454:$J$454</c:f>
              <c:numCache>
                <c:formatCode>General</c:formatCode>
                <c:ptCount val="6"/>
                <c:pt idx="0">
                  <c:v>378.92237239988117</c:v>
                </c:pt>
                <c:pt idx="1">
                  <c:v>389.44213652567817</c:v>
                </c:pt>
                <c:pt idx="2">
                  <c:v>399.52222010751768</c:v>
                </c:pt>
                <c:pt idx="3">
                  <c:v>422.85850757208118</c:v>
                </c:pt>
                <c:pt idx="4">
                  <c:v>445.83839734879501</c:v>
                </c:pt>
              </c:numCache>
            </c:numRef>
          </c:yVal>
          <c:smooth val="1"/>
          <c:extLst>
            <c:ext xmlns:c16="http://schemas.microsoft.com/office/drawing/2014/chart" uri="{C3380CC4-5D6E-409C-BE32-E72D297353CC}">
              <c16:uniqueId val="{0000001E-E7CA-4CE2-9950-48161ADC345B}"/>
            </c:ext>
          </c:extLst>
        </c:ser>
        <c:dLbls>
          <c:showLegendKey val="0"/>
          <c:showVal val="0"/>
          <c:showCatName val="0"/>
          <c:showSerName val="0"/>
          <c:showPercent val="0"/>
          <c:showBubbleSize val="0"/>
        </c:dLbls>
        <c:axId val="47712512"/>
        <c:axId val="47713088"/>
      </c:scatterChart>
      <c:valAx>
        <c:axId val="47712512"/>
        <c:scaling>
          <c:orientation val="minMax"/>
          <c:max val="9600"/>
          <c:min val="2400"/>
        </c:scaling>
        <c:delete val="0"/>
        <c:axPos val="b"/>
        <c:numFmt formatCode="General" sourceLinked="1"/>
        <c:majorTickMark val="out"/>
        <c:minorTickMark val="none"/>
        <c:tickLblPos val="nextTo"/>
        <c:crossAx val="47713088"/>
        <c:crosses val="autoZero"/>
        <c:crossBetween val="midCat"/>
      </c:valAx>
      <c:valAx>
        <c:axId val="47713088"/>
        <c:scaling>
          <c:orientation val="minMax"/>
          <c:min val="300"/>
        </c:scaling>
        <c:delete val="0"/>
        <c:axPos val="l"/>
        <c:majorGridlines/>
        <c:numFmt formatCode="General" sourceLinked="1"/>
        <c:majorTickMark val="out"/>
        <c:minorTickMark val="none"/>
        <c:tickLblPos val="nextTo"/>
        <c:crossAx val="47712512"/>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6059793735426"/>
          <c:y val="0.13185303611592189"/>
          <c:w val="0.74964254682802056"/>
          <c:h val="0.74124455776189302"/>
        </c:manualLayout>
      </c:layout>
      <c:scatterChart>
        <c:scatterStyle val="smoothMarker"/>
        <c:varyColors val="0"/>
        <c:ser>
          <c:idx val="0"/>
          <c:order val="0"/>
          <c:tx>
            <c:v>SEC1-POWER-K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(2)'!$E$440:$I$440</c:f>
              <c:numCache>
                <c:formatCode>General</c:formatCode>
                <c:ptCount val="5"/>
                <c:pt idx="0">
                  <c:v>1105.6177088676268</c:v>
                </c:pt>
                <c:pt idx="1">
                  <c:v>1207.7140307771156</c:v>
                </c:pt>
                <c:pt idx="2">
                  <c:v>1292.5955699259537</c:v>
                </c:pt>
                <c:pt idx="3">
                  <c:v>1319.6077174495956</c:v>
                </c:pt>
                <c:pt idx="4">
                  <c:v>1335.4109226173657</c:v>
                </c:pt>
              </c:numCache>
            </c:numRef>
          </c:yVal>
          <c:smooth val="1"/>
          <c:extLst>
            <c:ext xmlns:c16="http://schemas.microsoft.com/office/drawing/2014/chart" uri="{C3380CC4-5D6E-409C-BE32-E72D297353CC}">
              <c16:uniqueId val="{00000012-2A4E-4BDC-9BE7-9B9A8F4CF8F0}"/>
            </c:ext>
          </c:extLst>
        </c:ser>
        <c:ser>
          <c:idx val="1"/>
          <c:order val="1"/>
          <c:tx>
            <c:v>SEC1-POWER-K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(2)'!$O$440:$S$440</c:f>
              <c:numCache>
                <c:formatCode>General</c:formatCode>
                <c:ptCount val="5"/>
                <c:pt idx="0">
                  <c:v>1417.4945324301459</c:v>
                </c:pt>
                <c:pt idx="1">
                  <c:v>1543.1298894644947</c:v>
                </c:pt>
                <c:pt idx="2">
                  <c:v>1649.5119915593882</c:v>
                </c:pt>
                <c:pt idx="3">
                  <c:v>1703.9975401099437</c:v>
                </c:pt>
                <c:pt idx="4">
                  <c:v>1714.4202538104885</c:v>
                </c:pt>
              </c:numCache>
            </c:numRef>
          </c:yVal>
          <c:smooth val="1"/>
          <c:extLst>
            <c:ext xmlns:c16="http://schemas.microsoft.com/office/drawing/2014/chart" uri="{C3380CC4-5D6E-409C-BE32-E72D297353CC}">
              <c16:uniqueId val="{00000014-2A4E-4BDC-9BE7-9B9A8F4CF8F0}"/>
            </c:ext>
          </c:extLst>
        </c:ser>
        <c:ser>
          <c:idx val="2"/>
          <c:order val="2"/>
          <c:tx>
            <c:v>SEC1-POWER-K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(2)'!$Y$440:$AC$440</c:f>
              <c:numCache>
                <c:formatCode>General</c:formatCode>
                <c:ptCount val="5"/>
                <c:pt idx="0">
                  <c:v>1716.3362565558414</c:v>
                </c:pt>
                <c:pt idx="1">
                  <c:v>1864.5268190736087</c:v>
                </c:pt>
                <c:pt idx="2">
                  <c:v>1991.5108537747071</c:v>
                </c:pt>
                <c:pt idx="3">
                  <c:v>2072.3215342690078</c:v>
                </c:pt>
                <c:pt idx="4">
                  <c:v>2077.5886377246416</c:v>
                </c:pt>
              </c:numCache>
            </c:numRef>
          </c:yVal>
          <c:smooth val="1"/>
          <c:extLst>
            <c:ext xmlns:c16="http://schemas.microsoft.com/office/drawing/2014/chart" uri="{C3380CC4-5D6E-409C-BE32-E72D297353CC}">
              <c16:uniqueId val="{00000016-2A4E-4BDC-9BE7-9B9A8F4CF8F0}"/>
            </c:ext>
          </c:extLst>
        </c:ser>
        <c:ser>
          <c:idx val="3"/>
          <c:order val="3"/>
          <c:tx>
            <c:v>SEC1-POWER-K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(2)'!$AI$440:$AM$440</c:f>
              <c:numCache>
                <c:formatCode>General</c:formatCode>
                <c:ptCount val="5"/>
                <c:pt idx="0">
                  <c:v>2545.7656949727375</c:v>
                </c:pt>
                <c:pt idx="1">
                  <c:v>2738.1478071693496</c:v>
                </c:pt>
                <c:pt idx="2">
                  <c:v>2915.4686578653345</c:v>
                </c:pt>
                <c:pt idx="3">
                  <c:v>3061.6654987398338</c:v>
                </c:pt>
                <c:pt idx="4">
                  <c:v>3107.8584875070151</c:v>
                </c:pt>
              </c:numCache>
            </c:numRef>
          </c:yVal>
          <c:smooth val="1"/>
          <c:extLst>
            <c:ext xmlns:c16="http://schemas.microsoft.com/office/drawing/2014/chart" uri="{C3380CC4-5D6E-409C-BE32-E72D297353CC}">
              <c16:uniqueId val="{00000018-2A4E-4BDC-9BE7-9B9A8F4CF8F0}"/>
            </c:ext>
          </c:extLst>
        </c:ser>
        <c:ser>
          <c:idx val="4"/>
          <c:order val="4"/>
          <c:tx>
            <c:v>SEC1-POWER-K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(2)'!$AS$440:$AW$440</c:f>
              <c:numCache>
                <c:formatCode>General</c:formatCode>
                <c:ptCount val="5"/>
                <c:pt idx="0">
                  <c:v>3758.3677658300367</c:v>
                </c:pt>
                <c:pt idx="1">
                  <c:v>4113.6157838299969</c:v>
                </c:pt>
                <c:pt idx="2">
                  <c:v>4308.6707912614329</c:v>
                </c:pt>
                <c:pt idx="3">
                  <c:v>4442.0518682837228</c:v>
                </c:pt>
                <c:pt idx="4">
                  <c:v>4395.755564938514</c:v>
                </c:pt>
              </c:numCache>
            </c:numRef>
          </c:yVal>
          <c:smooth val="1"/>
          <c:extLst>
            <c:ext xmlns:c16="http://schemas.microsoft.com/office/drawing/2014/chart" uri="{C3380CC4-5D6E-409C-BE32-E72D297353CC}">
              <c16:uniqueId val="{0000001A-2A4E-4BDC-9BE7-9B9A8F4CF8F0}"/>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2A4E-4BDC-9BE7-9B9A8F4CF8F0}"/>
              </c:ext>
            </c:extLst>
          </c:dPt>
          <c:xVal>
            <c:numRef>
              <c:f>'CONVERSOR CURV (2)'!$BC$435</c:f>
              <c:numCache>
                <c:formatCode>0.00</c:formatCode>
                <c:ptCount val="1"/>
              </c:numCache>
            </c:numRef>
          </c:xVal>
          <c:yVal>
            <c:numRef>
              <c:f>'CONVERSOR CURV (2)'!$BC$440</c:f>
              <c:numCache>
                <c:formatCode>General</c:formatCode>
                <c:ptCount val="1"/>
              </c:numCache>
            </c:numRef>
          </c:yVal>
          <c:smooth val="1"/>
          <c:extLst>
            <c:ext xmlns:c16="http://schemas.microsoft.com/office/drawing/2014/chart" uri="{C3380CC4-5D6E-409C-BE32-E72D297353CC}">
              <c16:uniqueId val="{0000001C-2A4E-4BDC-9BE7-9B9A8F4CF8F0}"/>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(2)'!$E$455:$J$455</c:f>
              <c:numCache>
                <c:formatCode>General</c:formatCode>
                <c:ptCount val="6"/>
                <c:pt idx="0">
                  <c:v>1105.6177088676268</c:v>
                </c:pt>
                <c:pt idx="1">
                  <c:v>1417.4945324301459</c:v>
                </c:pt>
                <c:pt idx="2">
                  <c:v>1716.3362565558414</c:v>
                </c:pt>
                <c:pt idx="3">
                  <c:v>2545.7656949727375</c:v>
                </c:pt>
                <c:pt idx="4">
                  <c:v>3758.3677658300367</c:v>
                </c:pt>
              </c:numCache>
            </c:numRef>
          </c:yVal>
          <c:smooth val="1"/>
          <c:extLst>
            <c:ext xmlns:c16="http://schemas.microsoft.com/office/drawing/2014/chart" uri="{C3380CC4-5D6E-409C-BE32-E72D297353CC}">
              <c16:uniqueId val="{0000001E-2A4E-4BDC-9BE7-9B9A8F4CF8F0}"/>
            </c:ext>
          </c:extLst>
        </c:ser>
        <c:dLbls>
          <c:showLegendKey val="0"/>
          <c:showVal val="0"/>
          <c:showCatName val="0"/>
          <c:showSerName val="0"/>
          <c:showPercent val="0"/>
          <c:showBubbleSize val="0"/>
        </c:dLbls>
        <c:axId val="47714816"/>
        <c:axId val="47715392"/>
      </c:scatterChart>
      <c:valAx>
        <c:axId val="47714816"/>
        <c:scaling>
          <c:orientation val="minMax"/>
          <c:max val="9600"/>
          <c:min val="2400"/>
        </c:scaling>
        <c:delete val="0"/>
        <c:axPos val="b"/>
        <c:numFmt formatCode="General" sourceLinked="1"/>
        <c:majorTickMark val="out"/>
        <c:minorTickMark val="none"/>
        <c:tickLblPos val="nextTo"/>
        <c:crossAx val="47715392"/>
        <c:crosses val="autoZero"/>
        <c:crossBetween val="midCat"/>
      </c:valAx>
      <c:valAx>
        <c:axId val="47715392"/>
        <c:scaling>
          <c:orientation val="minMax"/>
          <c:max val="5625"/>
          <c:min val="625"/>
        </c:scaling>
        <c:delete val="0"/>
        <c:axPos val="l"/>
        <c:majorGridlines/>
        <c:numFmt formatCode="General" sourceLinked="1"/>
        <c:majorTickMark val="out"/>
        <c:minorTickMark val="none"/>
        <c:tickLblPos val="nextTo"/>
        <c:crossAx val="47714816"/>
        <c:crosses val="autoZero"/>
        <c:crossBetween val="midCat"/>
        <c:majorUnit val="2500"/>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541902952800249"/>
          <c:y val="9.300876822573835E-2"/>
          <c:w val="0.7348131569840507"/>
          <c:h val="0.75389122101062289"/>
        </c:manualLayout>
      </c:layout>
      <c:scatterChart>
        <c:scatterStyle val="smoothMarker"/>
        <c:varyColors val="0"/>
        <c:ser>
          <c:idx val="0"/>
          <c:order val="0"/>
          <c:tx>
            <c:v>SEC1-HEAD-N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(2)'!$E$586:$I$586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2-6764-4738-8967-4F32649A582E}"/>
            </c:ext>
          </c:extLst>
        </c:ser>
        <c:ser>
          <c:idx val="1"/>
          <c:order val="1"/>
          <c:tx>
            <c:v>SEC1-HEAD-N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(2)'!$O$586:$S$586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6764-4738-8967-4F32649A582E}"/>
            </c:ext>
          </c:extLst>
        </c:ser>
        <c:ser>
          <c:idx val="2"/>
          <c:order val="2"/>
          <c:tx>
            <c:v>SEC1-HEAD-N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(2)'!$Y$586:$AC$586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6-6764-4738-8967-4F32649A582E}"/>
            </c:ext>
          </c:extLst>
        </c:ser>
        <c:ser>
          <c:idx val="3"/>
          <c:order val="3"/>
          <c:tx>
            <c:v>SEC1-HEAD-N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(2)'!$AI$586:$AM$586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8-6764-4738-8967-4F32649A582E}"/>
            </c:ext>
          </c:extLst>
        </c:ser>
        <c:ser>
          <c:idx val="4"/>
          <c:order val="4"/>
          <c:tx>
            <c:v>SEC1-HEAD-N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(2)'!$AS$586:$AW$586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A-6764-4738-8967-4F32649A582E}"/>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6764-4738-8967-4F32649A582E}"/>
              </c:ext>
            </c:extLst>
          </c:dPt>
          <c:xVal>
            <c:numRef>
              <c:f>'CONVERSOR CURV (2)'!$BC$585</c:f>
              <c:numCache>
                <c:formatCode>0.00</c:formatCode>
                <c:ptCount val="1"/>
                <c:pt idx="0">
                  <c:v>0</c:v>
                </c:pt>
              </c:numCache>
            </c:numRef>
          </c:xVal>
          <c:yVal>
            <c:numRef>
              <c:f>'CONVERSOR CURV (2)'!$BC$586</c:f>
              <c:numCache>
                <c:formatCode>0.00</c:formatCode>
                <c:ptCount val="1"/>
                <c:pt idx="0">
                  <c:v>0</c:v>
                </c:pt>
              </c:numCache>
            </c:numRef>
          </c:yVal>
          <c:smooth val="1"/>
          <c:extLst>
            <c:ext xmlns:c16="http://schemas.microsoft.com/office/drawing/2014/chart" uri="{C3380CC4-5D6E-409C-BE32-E72D297353CC}">
              <c16:uniqueId val="{0000001C-6764-4738-8967-4F32649A582E}"/>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(2)'!$E$601:$J$601</c:f>
              <c:numCache>
                <c:formatCode>General</c:formatCode>
                <c:ptCount val="6"/>
                <c:pt idx="0">
                  <c:v>0</c:v>
                </c:pt>
                <c:pt idx="1">
                  <c:v>0</c:v>
                </c:pt>
                <c:pt idx="2">
                  <c:v>0</c:v>
                </c:pt>
                <c:pt idx="3">
                  <c:v>0</c:v>
                </c:pt>
                <c:pt idx="4">
                  <c:v>0</c:v>
                </c:pt>
              </c:numCache>
            </c:numRef>
          </c:yVal>
          <c:smooth val="1"/>
          <c:extLst>
            <c:ext xmlns:c16="http://schemas.microsoft.com/office/drawing/2014/chart" uri="{C3380CC4-5D6E-409C-BE32-E72D297353CC}">
              <c16:uniqueId val="{0000001E-6764-4738-8967-4F32649A582E}"/>
            </c:ext>
          </c:extLst>
        </c:ser>
        <c:dLbls>
          <c:showLegendKey val="0"/>
          <c:showVal val="0"/>
          <c:showCatName val="0"/>
          <c:showSerName val="0"/>
          <c:showPercent val="0"/>
          <c:showBubbleSize val="0"/>
        </c:dLbls>
        <c:axId val="47717120"/>
        <c:axId val="47717696"/>
      </c:scatterChart>
      <c:valAx>
        <c:axId val="47717120"/>
        <c:scaling>
          <c:orientation val="minMax"/>
        </c:scaling>
        <c:delete val="0"/>
        <c:axPos val="b"/>
        <c:numFmt formatCode="General" sourceLinked="1"/>
        <c:majorTickMark val="out"/>
        <c:minorTickMark val="none"/>
        <c:tickLblPos val="nextTo"/>
        <c:crossAx val="47717696"/>
        <c:crosses val="autoZero"/>
        <c:crossBetween val="midCat"/>
      </c:valAx>
      <c:valAx>
        <c:axId val="47717696"/>
        <c:scaling>
          <c:orientation val="minMax"/>
        </c:scaling>
        <c:delete val="0"/>
        <c:axPos val="l"/>
        <c:majorGridlines/>
        <c:numFmt formatCode="General" sourceLinked="1"/>
        <c:majorTickMark val="out"/>
        <c:minorTickMark val="none"/>
        <c:tickLblPos val="nextTo"/>
        <c:crossAx val="47717120"/>
        <c:crosses val="autoZero"/>
        <c:crossBetween val="midCat"/>
        <c:majorUnit val="25"/>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41135485555882"/>
          <c:y val="9.758182435397468E-2"/>
          <c:w val="0.76177566872171454"/>
          <c:h val="0.74921317800574594"/>
        </c:manualLayout>
      </c:layout>
      <c:scatterChart>
        <c:scatterStyle val="smoothMarker"/>
        <c:varyColors val="0"/>
        <c:ser>
          <c:idx val="0"/>
          <c:order val="0"/>
          <c:tx>
            <c:v>SEC1-DISCHPRES-N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(2)'!$E$587:$I$587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2-1FA2-4ED0-80FA-AA50DD56E9A3}"/>
            </c:ext>
          </c:extLst>
        </c:ser>
        <c:ser>
          <c:idx val="1"/>
          <c:order val="1"/>
          <c:tx>
            <c:v>SEC1-DISCHPRES-N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(2)'!$O$587:$S$587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1FA2-4ED0-80FA-AA50DD56E9A3}"/>
            </c:ext>
          </c:extLst>
        </c:ser>
        <c:ser>
          <c:idx val="2"/>
          <c:order val="2"/>
          <c:tx>
            <c:v>SEC1-DISCHPRES-N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(2)'!$Y$587:$AC$587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6-1FA2-4ED0-80FA-AA50DD56E9A3}"/>
            </c:ext>
          </c:extLst>
        </c:ser>
        <c:ser>
          <c:idx val="3"/>
          <c:order val="3"/>
          <c:tx>
            <c:v>SEC1-DISCHPRES-N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(2)'!$AI$587:$AM$587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8-1FA2-4ED0-80FA-AA50DD56E9A3}"/>
            </c:ext>
          </c:extLst>
        </c:ser>
        <c:ser>
          <c:idx val="4"/>
          <c:order val="4"/>
          <c:tx>
            <c:v>SEC1-DISCHPRES-N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(2)'!$AS$587:$AW$587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A-1FA2-4ED0-80FA-AA50DD56E9A3}"/>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1FA2-4ED0-80FA-AA50DD56E9A3}"/>
              </c:ext>
            </c:extLst>
          </c:dPt>
          <c:xVal>
            <c:numRef>
              <c:f>'CONVERSOR CURV (2)'!$BC$585</c:f>
              <c:numCache>
                <c:formatCode>0.00</c:formatCode>
                <c:ptCount val="1"/>
                <c:pt idx="0">
                  <c:v>0</c:v>
                </c:pt>
              </c:numCache>
            </c:numRef>
          </c:xVal>
          <c:yVal>
            <c:numRef>
              <c:f>'CONVERSOR CURV (2)'!$BC$587</c:f>
              <c:numCache>
                <c:formatCode>0.00</c:formatCode>
                <c:ptCount val="1"/>
                <c:pt idx="0">
                  <c:v>0</c:v>
                </c:pt>
              </c:numCache>
            </c:numRef>
          </c:yVal>
          <c:smooth val="1"/>
          <c:extLst>
            <c:ext xmlns:c16="http://schemas.microsoft.com/office/drawing/2014/chart" uri="{C3380CC4-5D6E-409C-BE32-E72D297353CC}">
              <c16:uniqueId val="{0000001C-1FA2-4ED0-80FA-AA50DD56E9A3}"/>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(2)'!$E$602:$J$602</c:f>
              <c:numCache>
                <c:formatCode>General</c:formatCode>
                <c:ptCount val="6"/>
                <c:pt idx="0">
                  <c:v>0</c:v>
                </c:pt>
                <c:pt idx="1">
                  <c:v>0</c:v>
                </c:pt>
                <c:pt idx="2">
                  <c:v>0</c:v>
                </c:pt>
                <c:pt idx="3">
                  <c:v>0</c:v>
                </c:pt>
                <c:pt idx="4">
                  <c:v>0</c:v>
                </c:pt>
              </c:numCache>
            </c:numRef>
          </c:yVal>
          <c:smooth val="1"/>
          <c:extLst>
            <c:ext xmlns:c16="http://schemas.microsoft.com/office/drawing/2014/chart" uri="{C3380CC4-5D6E-409C-BE32-E72D297353CC}">
              <c16:uniqueId val="{0000001E-1FA2-4ED0-80FA-AA50DD56E9A3}"/>
            </c:ext>
          </c:extLst>
        </c:ser>
        <c:dLbls>
          <c:showLegendKey val="0"/>
          <c:showVal val="0"/>
          <c:showCatName val="0"/>
          <c:showSerName val="0"/>
          <c:showPercent val="0"/>
          <c:showBubbleSize val="0"/>
        </c:dLbls>
        <c:axId val="61826176"/>
        <c:axId val="61826752"/>
      </c:scatterChart>
      <c:valAx>
        <c:axId val="61826176"/>
        <c:scaling>
          <c:orientation val="minMax"/>
        </c:scaling>
        <c:delete val="0"/>
        <c:axPos val="b"/>
        <c:numFmt formatCode="General" sourceLinked="1"/>
        <c:majorTickMark val="out"/>
        <c:minorTickMark val="none"/>
        <c:tickLblPos val="nextTo"/>
        <c:crossAx val="61826752"/>
        <c:crosses val="autoZero"/>
        <c:crossBetween val="midCat"/>
      </c:valAx>
      <c:valAx>
        <c:axId val="61826752"/>
        <c:scaling>
          <c:orientation val="minMax"/>
        </c:scaling>
        <c:delete val="0"/>
        <c:axPos val="l"/>
        <c:majorGridlines/>
        <c:numFmt formatCode="General" sourceLinked="1"/>
        <c:majorTickMark val="out"/>
        <c:minorTickMark val="none"/>
        <c:tickLblPos val="nextTo"/>
        <c:crossAx val="61826176"/>
        <c:crosses val="autoZero"/>
        <c:crossBetween val="midCat"/>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046551728933103"/>
          <c:y val="0.13922352765841178"/>
          <c:w val="0.73481335564120764"/>
          <c:h val="0.75378623413398249"/>
        </c:manualLayout>
      </c:layout>
      <c:scatterChart>
        <c:scatterStyle val="smoothMarker"/>
        <c:varyColors val="0"/>
        <c:ser>
          <c:idx val="0"/>
          <c:order val="0"/>
          <c:tx>
            <c:v>SEC1-EFF-N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(2)'!$E$588:$I$588</c:f>
              <c:numCache>
                <c:formatCode>General</c:formatCode>
                <c:ptCount val="5"/>
                <c:pt idx="0">
                  <c:v>0.78215190000000012</c:v>
                </c:pt>
                <c:pt idx="1">
                  <c:v>0.78708849999999997</c:v>
                </c:pt>
                <c:pt idx="2">
                  <c:v>0.76734179999999996</c:v>
                </c:pt>
                <c:pt idx="3">
                  <c:v>0.73582274999999997</c:v>
                </c:pt>
                <c:pt idx="4">
                  <c:v>0.70430369999999998</c:v>
                </c:pt>
              </c:numCache>
            </c:numRef>
          </c:yVal>
          <c:smooth val="1"/>
          <c:extLst>
            <c:ext xmlns:c16="http://schemas.microsoft.com/office/drawing/2014/chart" uri="{C3380CC4-5D6E-409C-BE32-E72D297353CC}">
              <c16:uniqueId val="{00000012-2F76-48AC-A0BE-82F39CF974E8}"/>
            </c:ext>
          </c:extLst>
        </c:ser>
        <c:ser>
          <c:idx val="1"/>
          <c:order val="1"/>
          <c:tx>
            <c:v>SEC1-EFF-N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(2)'!$O$588:$S$588</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2F76-48AC-A0BE-82F39CF974E8}"/>
            </c:ext>
          </c:extLst>
        </c:ser>
        <c:ser>
          <c:idx val="2"/>
          <c:order val="2"/>
          <c:tx>
            <c:v>SEC1-EFF-N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(2)'!$Y$588:$AC$588</c:f>
              <c:numCache>
                <c:formatCode>General</c:formatCode>
                <c:ptCount val="5"/>
                <c:pt idx="0">
                  <c:v>0.77683539999999995</c:v>
                </c:pt>
                <c:pt idx="1">
                  <c:v>0.7893671000000001</c:v>
                </c:pt>
                <c:pt idx="2">
                  <c:v>0.78367090000000006</c:v>
                </c:pt>
                <c:pt idx="3">
                  <c:v>0.75253159999999997</c:v>
                </c:pt>
                <c:pt idx="4">
                  <c:v>0.70392399999999999</c:v>
                </c:pt>
              </c:numCache>
            </c:numRef>
          </c:yVal>
          <c:smooth val="1"/>
          <c:extLst>
            <c:ext xmlns:c16="http://schemas.microsoft.com/office/drawing/2014/chart" uri="{C3380CC4-5D6E-409C-BE32-E72D297353CC}">
              <c16:uniqueId val="{00000016-2F76-48AC-A0BE-82F39CF974E8}"/>
            </c:ext>
          </c:extLst>
        </c:ser>
        <c:ser>
          <c:idx val="3"/>
          <c:order val="3"/>
          <c:tx>
            <c:v>SEC1-EFF-N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(2)'!$AI$588:$AM$588</c:f>
              <c:numCache>
                <c:formatCode>General</c:formatCode>
                <c:ptCount val="5"/>
                <c:pt idx="0">
                  <c:v>0.76658230000000005</c:v>
                </c:pt>
                <c:pt idx="1">
                  <c:v>0.78367090000000006</c:v>
                </c:pt>
                <c:pt idx="2">
                  <c:v>0.79012660000000001</c:v>
                </c:pt>
                <c:pt idx="3">
                  <c:v>0.78063289999999996</c:v>
                </c:pt>
                <c:pt idx="4">
                  <c:v>0.6959493000000001</c:v>
                </c:pt>
              </c:numCache>
            </c:numRef>
          </c:yVal>
          <c:smooth val="1"/>
          <c:extLst>
            <c:ext xmlns:c16="http://schemas.microsoft.com/office/drawing/2014/chart" uri="{C3380CC4-5D6E-409C-BE32-E72D297353CC}">
              <c16:uniqueId val="{00000018-2F76-48AC-A0BE-82F39CF974E8}"/>
            </c:ext>
          </c:extLst>
        </c:ser>
        <c:ser>
          <c:idx val="4"/>
          <c:order val="4"/>
          <c:tx>
            <c:v>SEC1-EFF-N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(2)'!$AS$588:$AW$588</c:f>
              <c:numCache>
                <c:formatCode>General</c:formatCode>
                <c:ptCount val="5"/>
                <c:pt idx="0">
                  <c:v>0.76354429999999995</c:v>
                </c:pt>
                <c:pt idx="1">
                  <c:v>0.7783544</c:v>
                </c:pt>
                <c:pt idx="2">
                  <c:v>0.78215190000000012</c:v>
                </c:pt>
                <c:pt idx="3">
                  <c:v>0.76354429999999995</c:v>
                </c:pt>
                <c:pt idx="4">
                  <c:v>0.6693671000000001</c:v>
                </c:pt>
              </c:numCache>
            </c:numRef>
          </c:yVal>
          <c:smooth val="1"/>
          <c:extLst>
            <c:ext xmlns:c16="http://schemas.microsoft.com/office/drawing/2014/chart" uri="{C3380CC4-5D6E-409C-BE32-E72D297353CC}">
              <c16:uniqueId val="{0000001A-2F76-48AC-A0BE-82F39CF974E8}"/>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2F76-48AC-A0BE-82F39CF974E8}"/>
              </c:ext>
            </c:extLst>
          </c:dPt>
          <c:xVal>
            <c:numRef>
              <c:f>'CONVERSOR CURV (2)'!$BC$585</c:f>
              <c:numCache>
                <c:formatCode>0.00</c:formatCode>
                <c:ptCount val="1"/>
                <c:pt idx="0">
                  <c:v>0</c:v>
                </c:pt>
              </c:numCache>
            </c:numRef>
          </c:xVal>
          <c:yVal>
            <c:numRef>
              <c:f>'CONVERSOR CURV (2)'!$BC$588</c:f>
              <c:numCache>
                <c:formatCode>0.00</c:formatCode>
                <c:ptCount val="1"/>
                <c:pt idx="0">
                  <c:v>0</c:v>
                </c:pt>
              </c:numCache>
            </c:numRef>
          </c:yVal>
          <c:smooth val="1"/>
          <c:extLst>
            <c:ext xmlns:c16="http://schemas.microsoft.com/office/drawing/2014/chart" uri="{C3380CC4-5D6E-409C-BE32-E72D297353CC}">
              <c16:uniqueId val="{0000001C-2F76-48AC-A0BE-82F39CF974E8}"/>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(2)'!$E$603:$J$603</c:f>
              <c:numCache>
                <c:formatCode>General</c:formatCode>
                <c:ptCount val="6"/>
                <c:pt idx="0">
                  <c:v>0.78215190000000012</c:v>
                </c:pt>
                <c:pt idx="1">
                  <c:v>0</c:v>
                </c:pt>
                <c:pt idx="2">
                  <c:v>0.77683539999999995</c:v>
                </c:pt>
                <c:pt idx="3">
                  <c:v>0.76658230000000005</c:v>
                </c:pt>
                <c:pt idx="4">
                  <c:v>0.76354429999999995</c:v>
                </c:pt>
              </c:numCache>
            </c:numRef>
          </c:yVal>
          <c:smooth val="1"/>
          <c:extLst>
            <c:ext xmlns:c16="http://schemas.microsoft.com/office/drawing/2014/chart" uri="{C3380CC4-5D6E-409C-BE32-E72D297353CC}">
              <c16:uniqueId val="{0000001E-2F76-48AC-A0BE-82F39CF974E8}"/>
            </c:ext>
          </c:extLst>
        </c:ser>
        <c:dLbls>
          <c:showLegendKey val="0"/>
          <c:showVal val="0"/>
          <c:showCatName val="0"/>
          <c:showSerName val="0"/>
          <c:showPercent val="0"/>
          <c:showBubbleSize val="0"/>
        </c:dLbls>
        <c:axId val="61828480"/>
        <c:axId val="61829056"/>
      </c:scatterChart>
      <c:valAx>
        <c:axId val="61828480"/>
        <c:scaling>
          <c:orientation val="minMax"/>
        </c:scaling>
        <c:delete val="0"/>
        <c:axPos val="b"/>
        <c:numFmt formatCode="General" sourceLinked="1"/>
        <c:majorTickMark val="out"/>
        <c:minorTickMark val="none"/>
        <c:tickLblPos val="nextTo"/>
        <c:crossAx val="61829056"/>
        <c:crosses val="autoZero"/>
        <c:crossBetween val="midCat"/>
      </c:valAx>
      <c:valAx>
        <c:axId val="61829056"/>
        <c:scaling>
          <c:orientation val="minMax"/>
        </c:scaling>
        <c:delete val="0"/>
        <c:axPos val="l"/>
        <c:majorGridlines/>
        <c:numFmt formatCode="General" sourceLinked="1"/>
        <c:majorTickMark val="out"/>
        <c:minorTickMark val="none"/>
        <c:tickLblPos val="nextTo"/>
        <c:crossAx val="61828480"/>
        <c:crosses val="autoZero"/>
        <c:crossBetween val="midCat"/>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Temperatura</a:t>
            </a:r>
            <a:r>
              <a:rPr lang="pt-BR" baseline="0"/>
              <a:t> (K) vs Vazão</a:t>
            </a:r>
            <a:endParaRPr lang="pt-BR"/>
          </a:p>
        </c:rich>
      </c:tx>
      <c:overlay val="0"/>
    </c:title>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(2)'!$E$589:$I$589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2-8B2A-4A86-814D-3E8AA58A6071}"/>
            </c:ext>
          </c:extLst>
        </c:ser>
        <c:ser>
          <c:idx val="1"/>
          <c:order val="1"/>
          <c:tx>
            <c:v>SEC1-DISCHTEMP-N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(2)'!$O$589:$S$589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8B2A-4A86-814D-3E8AA58A6071}"/>
            </c:ext>
          </c:extLst>
        </c:ser>
        <c:ser>
          <c:idx val="2"/>
          <c:order val="2"/>
          <c:tx>
            <c:v>SEC1-DISCHTEMP-N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(2)'!$Y$589:$AC$589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6-8B2A-4A86-814D-3E8AA58A6071}"/>
            </c:ext>
          </c:extLst>
        </c:ser>
        <c:ser>
          <c:idx val="3"/>
          <c:order val="3"/>
          <c:tx>
            <c:v>SEC1-DISCHTEMP-N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(2)'!$AI$589:$AM$589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8-8B2A-4A86-814D-3E8AA58A6071}"/>
            </c:ext>
          </c:extLst>
        </c:ser>
        <c:ser>
          <c:idx val="4"/>
          <c:order val="4"/>
          <c:tx>
            <c:v>SEC1-DISCHTEMP-N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(2)'!$AS$589:$AW$589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A-8B2A-4A86-814D-3E8AA58A6071}"/>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8B2A-4A86-814D-3E8AA58A6071}"/>
              </c:ext>
            </c:extLst>
          </c:dPt>
          <c:xVal>
            <c:numRef>
              <c:f>'CONVERSOR CURV (2)'!$BC$585</c:f>
              <c:numCache>
                <c:formatCode>0.00</c:formatCode>
                <c:ptCount val="1"/>
                <c:pt idx="0">
                  <c:v>0</c:v>
                </c:pt>
              </c:numCache>
            </c:numRef>
          </c:xVal>
          <c:yVal>
            <c:numRef>
              <c:f>'CONVERSOR CURV (2)'!$BC$589</c:f>
              <c:numCache>
                <c:formatCode>0.00</c:formatCode>
                <c:ptCount val="1"/>
                <c:pt idx="0">
                  <c:v>0</c:v>
                </c:pt>
              </c:numCache>
            </c:numRef>
          </c:yVal>
          <c:smooth val="1"/>
          <c:extLst>
            <c:ext xmlns:c16="http://schemas.microsoft.com/office/drawing/2014/chart" uri="{C3380CC4-5D6E-409C-BE32-E72D297353CC}">
              <c16:uniqueId val="{0000001C-8B2A-4A86-814D-3E8AA58A6071}"/>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(2)'!$E$604:$J$604</c:f>
              <c:numCache>
                <c:formatCode>General</c:formatCode>
                <c:ptCount val="6"/>
                <c:pt idx="0">
                  <c:v>0</c:v>
                </c:pt>
                <c:pt idx="1">
                  <c:v>0</c:v>
                </c:pt>
                <c:pt idx="2">
                  <c:v>0</c:v>
                </c:pt>
                <c:pt idx="3">
                  <c:v>0</c:v>
                </c:pt>
                <c:pt idx="4">
                  <c:v>0</c:v>
                </c:pt>
              </c:numCache>
            </c:numRef>
          </c:yVal>
          <c:smooth val="1"/>
          <c:extLst>
            <c:ext xmlns:c16="http://schemas.microsoft.com/office/drawing/2014/chart" uri="{C3380CC4-5D6E-409C-BE32-E72D297353CC}">
              <c16:uniqueId val="{0000001E-8B2A-4A86-814D-3E8AA58A6071}"/>
            </c:ext>
          </c:extLst>
        </c:ser>
        <c:dLbls>
          <c:showLegendKey val="0"/>
          <c:showVal val="0"/>
          <c:showCatName val="0"/>
          <c:showSerName val="0"/>
          <c:showPercent val="0"/>
          <c:showBubbleSize val="0"/>
        </c:dLbls>
        <c:axId val="61830784"/>
        <c:axId val="61831360"/>
      </c:scatterChart>
      <c:valAx>
        <c:axId val="61830784"/>
        <c:scaling>
          <c:orientation val="minMax"/>
        </c:scaling>
        <c:delete val="0"/>
        <c:axPos val="b"/>
        <c:numFmt formatCode="General" sourceLinked="1"/>
        <c:majorTickMark val="out"/>
        <c:minorTickMark val="none"/>
        <c:tickLblPos val="nextTo"/>
        <c:crossAx val="61831360"/>
        <c:crosses val="autoZero"/>
        <c:crossBetween val="midCat"/>
      </c:valAx>
      <c:valAx>
        <c:axId val="61831360"/>
        <c:scaling>
          <c:orientation val="minMax"/>
          <c:min val="300"/>
        </c:scaling>
        <c:delete val="0"/>
        <c:axPos val="l"/>
        <c:majorGridlines/>
        <c:numFmt formatCode="General" sourceLinked="1"/>
        <c:majorTickMark val="out"/>
        <c:minorTickMark val="none"/>
        <c:tickLblPos val="nextTo"/>
        <c:crossAx val="61830784"/>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57944606588407"/>
          <c:y val="0.14795468860810695"/>
          <c:w val="0.75983399365232318"/>
          <c:h val="0.74929527289214715"/>
        </c:manualLayout>
      </c:layout>
      <c:scatterChart>
        <c:scatterStyle val="smoothMarker"/>
        <c:varyColors val="0"/>
        <c:ser>
          <c:idx val="0"/>
          <c:order val="0"/>
          <c:tx>
            <c:v>SEC1-POWER-N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(2)'!$E$590:$I$590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2-41EC-482F-AA47-8CB639108903}"/>
            </c:ext>
          </c:extLst>
        </c:ser>
        <c:ser>
          <c:idx val="1"/>
          <c:order val="1"/>
          <c:tx>
            <c:v>SEC1-POWER-N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(2)'!$O$590:$S$590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41EC-482F-AA47-8CB639108903}"/>
            </c:ext>
          </c:extLst>
        </c:ser>
        <c:ser>
          <c:idx val="2"/>
          <c:order val="2"/>
          <c:tx>
            <c:v>SEC1-POWER-N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(2)'!$Y$590:$AC$590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6-41EC-482F-AA47-8CB639108903}"/>
            </c:ext>
          </c:extLst>
        </c:ser>
        <c:ser>
          <c:idx val="3"/>
          <c:order val="3"/>
          <c:tx>
            <c:v>SEC1-POWER-N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(2)'!$AI$590:$AM$590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8-41EC-482F-AA47-8CB639108903}"/>
            </c:ext>
          </c:extLst>
        </c:ser>
        <c:ser>
          <c:idx val="4"/>
          <c:order val="4"/>
          <c:tx>
            <c:v>SEC1-POWER-N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(2)'!$AS$590:$AW$590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A-41EC-482F-AA47-8CB639108903}"/>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41EC-482F-AA47-8CB639108903}"/>
              </c:ext>
            </c:extLst>
          </c:dPt>
          <c:xVal>
            <c:numRef>
              <c:f>'CONVERSOR CURV (2)'!$BC$585</c:f>
              <c:numCache>
                <c:formatCode>0.00</c:formatCode>
                <c:ptCount val="1"/>
                <c:pt idx="0">
                  <c:v>0</c:v>
                </c:pt>
              </c:numCache>
            </c:numRef>
          </c:xVal>
          <c:yVal>
            <c:numRef>
              <c:f>'CONVERSOR CURV (2)'!$BC$590</c:f>
              <c:numCache>
                <c:formatCode>0.00</c:formatCode>
                <c:ptCount val="1"/>
                <c:pt idx="0">
                  <c:v>0</c:v>
                </c:pt>
              </c:numCache>
            </c:numRef>
          </c:yVal>
          <c:smooth val="1"/>
          <c:extLst>
            <c:ext xmlns:c16="http://schemas.microsoft.com/office/drawing/2014/chart" uri="{C3380CC4-5D6E-409C-BE32-E72D297353CC}">
              <c16:uniqueId val="{0000001C-41EC-482F-AA47-8CB639108903}"/>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(2)'!$E$605:$J$605</c:f>
              <c:numCache>
                <c:formatCode>General</c:formatCode>
                <c:ptCount val="6"/>
                <c:pt idx="0">
                  <c:v>0</c:v>
                </c:pt>
                <c:pt idx="1">
                  <c:v>0</c:v>
                </c:pt>
                <c:pt idx="2">
                  <c:v>0</c:v>
                </c:pt>
                <c:pt idx="3">
                  <c:v>0</c:v>
                </c:pt>
                <c:pt idx="4">
                  <c:v>0</c:v>
                </c:pt>
              </c:numCache>
            </c:numRef>
          </c:yVal>
          <c:smooth val="1"/>
          <c:extLst>
            <c:ext xmlns:c16="http://schemas.microsoft.com/office/drawing/2014/chart" uri="{C3380CC4-5D6E-409C-BE32-E72D297353CC}">
              <c16:uniqueId val="{0000001E-41EC-482F-AA47-8CB639108903}"/>
            </c:ext>
          </c:extLst>
        </c:ser>
        <c:dLbls>
          <c:showLegendKey val="0"/>
          <c:showVal val="0"/>
          <c:showCatName val="0"/>
          <c:showSerName val="0"/>
          <c:showPercent val="0"/>
          <c:showBubbleSize val="0"/>
        </c:dLbls>
        <c:axId val="88827008"/>
        <c:axId val="88827584"/>
      </c:scatterChart>
      <c:valAx>
        <c:axId val="88827008"/>
        <c:scaling>
          <c:orientation val="minMax"/>
        </c:scaling>
        <c:delete val="0"/>
        <c:axPos val="b"/>
        <c:numFmt formatCode="General" sourceLinked="1"/>
        <c:majorTickMark val="out"/>
        <c:minorTickMark val="none"/>
        <c:tickLblPos val="nextTo"/>
        <c:crossAx val="88827584"/>
        <c:crosses val="autoZero"/>
        <c:crossBetween val="midCat"/>
      </c:valAx>
      <c:valAx>
        <c:axId val="88827584"/>
        <c:scaling>
          <c:orientation val="minMax"/>
        </c:scaling>
        <c:delete val="0"/>
        <c:axPos val="l"/>
        <c:majorGridlines/>
        <c:numFmt formatCode="General" sourceLinked="1"/>
        <c:majorTickMark val="out"/>
        <c:minorTickMark val="none"/>
        <c:tickLblPos val="nextTo"/>
        <c:crossAx val="88827008"/>
        <c:crosses val="autoZero"/>
        <c:crossBetween val="midCat"/>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98776926110073"/>
          <c:y val="0.11403926244235243"/>
          <c:w val="0.74238199466883659"/>
          <c:h val="0.75389122101062289"/>
        </c:manualLayout>
      </c:layout>
      <c:scatterChart>
        <c:scatterStyle val="smoothMarker"/>
        <c:varyColors val="0"/>
        <c:ser>
          <c:idx val="0"/>
          <c:order val="0"/>
          <c:tx>
            <c:v>SEC1-HEAD-K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CURV_'!$E$436:$I$436</c:f>
              <c:numCache>
                <c:formatCode>General</c:formatCode>
                <c:ptCount val="5"/>
              </c:numCache>
            </c:numRef>
          </c:yVal>
          <c:smooth val="1"/>
          <c:extLst>
            <c:ext xmlns:c16="http://schemas.microsoft.com/office/drawing/2014/chart" uri="{C3380CC4-5D6E-409C-BE32-E72D297353CC}">
              <c16:uniqueId val="{00000001-B05D-4DE1-A9BC-AB027C63B6CB}"/>
            </c:ext>
          </c:extLst>
        </c:ser>
        <c:ser>
          <c:idx val="1"/>
          <c:order val="1"/>
          <c:tx>
            <c:v>SEC1-HEAD-K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CURV_'!$O$436:$S$436</c:f>
              <c:numCache>
                <c:formatCode>General</c:formatCode>
                <c:ptCount val="5"/>
              </c:numCache>
            </c:numRef>
          </c:yVal>
          <c:smooth val="1"/>
          <c:extLst>
            <c:ext xmlns:c16="http://schemas.microsoft.com/office/drawing/2014/chart" uri="{C3380CC4-5D6E-409C-BE32-E72D297353CC}">
              <c16:uniqueId val="{00000003-B05D-4DE1-A9BC-AB027C63B6CB}"/>
            </c:ext>
          </c:extLst>
        </c:ser>
        <c:ser>
          <c:idx val="2"/>
          <c:order val="2"/>
          <c:tx>
            <c:v>SEC1-HEAD-K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CURV_'!$Y$436:$AC$436</c:f>
              <c:numCache>
                <c:formatCode>General</c:formatCode>
                <c:ptCount val="5"/>
              </c:numCache>
            </c:numRef>
          </c:yVal>
          <c:smooth val="1"/>
          <c:extLst>
            <c:ext xmlns:c16="http://schemas.microsoft.com/office/drawing/2014/chart" uri="{C3380CC4-5D6E-409C-BE32-E72D297353CC}">
              <c16:uniqueId val="{00000005-B05D-4DE1-A9BC-AB027C63B6CB}"/>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B05D-4DE1-A9BC-AB027C63B6CB}"/>
              </c:ext>
            </c:extLst>
          </c:dPt>
          <c:xVal>
            <c:numRef>
              <c:f>'CONVERSOR CURV_'!$BC$435</c:f>
              <c:numCache>
                <c:formatCode>0.00</c:formatCode>
                <c:ptCount val="1"/>
              </c:numCache>
            </c:numRef>
          </c:xVal>
          <c:yVal>
            <c:numRef>
              <c:f>'CONVERSOR CURV_'!$BC$436</c:f>
              <c:numCache>
                <c:formatCode>0.00</c:formatCode>
                <c:ptCount val="1"/>
              </c:numCache>
            </c:numRef>
          </c:yVal>
          <c:smooth val="1"/>
          <c:extLst>
            <c:ext xmlns:c16="http://schemas.microsoft.com/office/drawing/2014/chart" uri="{C3380CC4-5D6E-409C-BE32-E72D297353CC}">
              <c16:uniqueId val="{00000008-B05D-4DE1-A9BC-AB027C63B6CB}"/>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CURV_'!$E$451:$J$451</c:f>
              <c:numCache>
                <c:formatCode>General</c:formatCode>
                <c:ptCount val="6"/>
              </c:numCache>
            </c:numRef>
          </c:yVal>
          <c:smooth val="1"/>
          <c:extLst>
            <c:ext xmlns:c16="http://schemas.microsoft.com/office/drawing/2014/chart" uri="{C3380CC4-5D6E-409C-BE32-E72D297353CC}">
              <c16:uniqueId val="{00000009-B05D-4DE1-A9BC-AB027C63B6CB}"/>
            </c:ext>
          </c:extLst>
        </c:ser>
        <c:dLbls>
          <c:showLegendKey val="0"/>
          <c:showVal val="0"/>
          <c:showCatName val="0"/>
          <c:showSerName val="0"/>
          <c:showPercent val="0"/>
          <c:showBubbleSize val="0"/>
        </c:dLbls>
        <c:axId val="88829312"/>
        <c:axId val="88829888"/>
      </c:scatterChart>
      <c:valAx>
        <c:axId val="88829312"/>
        <c:scaling>
          <c:orientation val="minMax"/>
          <c:max val="3300"/>
          <c:min val="600"/>
        </c:scaling>
        <c:delete val="0"/>
        <c:axPos val="b"/>
        <c:numFmt formatCode="General" sourceLinked="1"/>
        <c:majorTickMark val="out"/>
        <c:minorTickMark val="none"/>
        <c:tickLblPos val="nextTo"/>
        <c:crossAx val="88829888"/>
        <c:crosses val="autoZero"/>
        <c:crossBetween val="midCat"/>
        <c:majorUnit val="300"/>
      </c:valAx>
      <c:valAx>
        <c:axId val="88829888"/>
        <c:scaling>
          <c:orientation val="minMax"/>
          <c:max val="125"/>
          <c:min val="12.5"/>
        </c:scaling>
        <c:delete val="0"/>
        <c:axPos val="l"/>
        <c:majorGridlines/>
        <c:numFmt formatCode="General" sourceLinked="1"/>
        <c:majorTickMark val="out"/>
        <c:minorTickMark val="none"/>
        <c:tickLblPos val="nextTo"/>
        <c:crossAx val="88829312"/>
        <c:crosses val="autoZero"/>
        <c:crossBetween val="midCat"/>
        <c:majorUnit val="12.5"/>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67250375570464"/>
          <c:y val="0.12281841741391158"/>
          <c:w val="0.70327459793782221"/>
          <c:h val="0.74080098031910047"/>
        </c:manualLayout>
      </c:layout>
      <c:scatterChart>
        <c:scatterStyle val="smoothMarker"/>
        <c:varyColors val="0"/>
        <c:ser>
          <c:idx val="0"/>
          <c:order val="0"/>
          <c:tx>
            <c:v>SEC1-DISCHPRES-K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CURV_'!$E$437:$I$437</c:f>
              <c:numCache>
                <c:formatCode>General</c:formatCode>
                <c:ptCount val="5"/>
              </c:numCache>
            </c:numRef>
          </c:yVal>
          <c:smooth val="1"/>
          <c:extLst>
            <c:ext xmlns:c16="http://schemas.microsoft.com/office/drawing/2014/chart" uri="{C3380CC4-5D6E-409C-BE32-E72D297353CC}">
              <c16:uniqueId val="{00000001-D61A-4095-93C2-BE2EA790B8D9}"/>
            </c:ext>
          </c:extLst>
        </c:ser>
        <c:ser>
          <c:idx val="1"/>
          <c:order val="1"/>
          <c:tx>
            <c:v>SEC1-DISCHPRES-K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CURV_'!$O$437:$S$437</c:f>
              <c:numCache>
                <c:formatCode>General</c:formatCode>
                <c:ptCount val="5"/>
              </c:numCache>
            </c:numRef>
          </c:yVal>
          <c:smooth val="1"/>
          <c:extLst>
            <c:ext xmlns:c16="http://schemas.microsoft.com/office/drawing/2014/chart" uri="{C3380CC4-5D6E-409C-BE32-E72D297353CC}">
              <c16:uniqueId val="{00000003-D61A-4095-93C2-BE2EA790B8D9}"/>
            </c:ext>
          </c:extLst>
        </c:ser>
        <c:ser>
          <c:idx val="2"/>
          <c:order val="2"/>
          <c:tx>
            <c:v>SEC1-DISCHPRES-K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CURV_'!$Y$437:$AC$437</c:f>
              <c:numCache>
                <c:formatCode>General</c:formatCode>
                <c:ptCount val="5"/>
              </c:numCache>
            </c:numRef>
          </c:yVal>
          <c:smooth val="1"/>
          <c:extLst>
            <c:ext xmlns:c16="http://schemas.microsoft.com/office/drawing/2014/chart" uri="{C3380CC4-5D6E-409C-BE32-E72D297353CC}">
              <c16:uniqueId val="{00000005-D61A-4095-93C2-BE2EA790B8D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D61A-4095-93C2-BE2EA790B8D9}"/>
              </c:ext>
            </c:extLst>
          </c:dPt>
          <c:xVal>
            <c:numRef>
              <c:f>'CONVERSOR CURV_'!$BC$435</c:f>
              <c:numCache>
                <c:formatCode>0.00</c:formatCode>
                <c:ptCount val="1"/>
              </c:numCache>
            </c:numRef>
          </c:xVal>
          <c:yVal>
            <c:numRef>
              <c:f>'CONVERSOR CURV_'!$BC$437</c:f>
              <c:numCache>
                <c:formatCode>0.00</c:formatCode>
                <c:ptCount val="1"/>
              </c:numCache>
            </c:numRef>
          </c:yVal>
          <c:smooth val="1"/>
          <c:extLst>
            <c:ext xmlns:c16="http://schemas.microsoft.com/office/drawing/2014/chart" uri="{C3380CC4-5D6E-409C-BE32-E72D297353CC}">
              <c16:uniqueId val="{00000008-D61A-4095-93C2-BE2EA790B8D9}"/>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CURV_'!$E$452:$J$452</c:f>
              <c:numCache>
                <c:formatCode>General</c:formatCode>
                <c:ptCount val="6"/>
              </c:numCache>
            </c:numRef>
          </c:yVal>
          <c:smooth val="1"/>
          <c:extLst>
            <c:ext xmlns:c16="http://schemas.microsoft.com/office/drawing/2014/chart" uri="{C3380CC4-5D6E-409C-BE32-E72D297353CC}">
              <c16:uniqueId val="{00000009-D61A-4095-93C2-BE2EA790B8D9}"/>
            </c:ext>
          </c:extLst>
        </c:ser>
        <c:dLbls>
          <c:showLegendKey val="0"/>
          <c:showVal val="0"/>
          <c:showCatName val="0"/>
          <c:showSerName val="0"/>
          <c:showPercent val="0"/>
          <c:showBubbleSize val="0"/>
        </c:dLbls>
        <c:axId val="88832192"/>
        <c:axId val="88832768"/>
      </c:scatterChart>
      <c:valAx>
        <c:axId val="88832192"/>
        <c:scaling>
          <c:orientation val="minMax"/>
          <c:max val="3300"/>
          <c:min val="600"/>
        </c:scaling>
        <c:delete val="0"/>
        <c:axPos val="b"/>
        <c:numFmt formatCode="General" sourceLinked="1"/>
        <c:majorTickMark val="out"/>
        <c:minorTickMark val="none"/>
        <c:tickLblPos val="nextTo"/>
        <c:crossAx val="88832768"/>
        <c:crosses val="autoZero"/>
        <c:crossBetween val="midCat"/>
        <c:majorUnit val="300"/>
      </c:valAx>
      <c:valAx>
        <c:axId val="88832768"/>
        <c:scaling>
          <c:orientation val="minMax"/>
          <c:max val="26.610000000000003"/>
          <c:min val="5.3219999999999992"/>
        </c:scaling>
        <c:delete val="0"/>
        <c:axPos val="l"/>
        <c:majorGridlines/>
        <c:numFmt formatCode="General" sourceLinked="1"/>
        <c:majorTickMark val="out"/>
        <c:minorTickMark val="none"/>
        <c:tickLblPos val="nextTo"/>
        <c:crossAx val="88832192"/>
        <c:crosses val="autoZero"/>
        <c:crossBetween val="midCat"/>
        <c:majorUnit val="2.661"/>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51140907918832"/>
          <c:y val="0.13501742881508896"/>
          <c:w val="0.73733630153613627"/>
          <c:h val="0.75378623413398249"/>
        </c:manualLayout>
      </c:layout>
      <c:scatterChart>
        <c:scatterStyle val="smoothMarker"/>
        <c:varyColors val="0"/>
        <c:ser>
          <c:idx val="0"/>
          <c:order val="0"/>
          <c:tx>
            <c:v>SEC1-EFF-K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CURV_'!$E$438:$I$438</c:f>
              <c:numCache>
                <c:formatCode>General</c:formatCode>
                <c:ptCount val="5"/>
              </c:numCache>
            </c:numRef>
          </c:yVal>
          <c:smooth val="1"/>
          <c:extLst>
            <c:ext xmlns:c16="http://schemas.microsoft.com/office/drawing/2014/chart" uri="{C3380CC4-5D6E-409C-BE32-E72D297353CC}">
              <c16:uniqueId val="{00000001-B0A4-4DBA-807D-724F8FD3768E}"/>
            </c:ext>
          </c:extLst>
        </c:ser>
        <c:ser>
          <c:idx val="1"/>
          <c:order val="1"/>
          <c:tx>
            <c:v>SEC1-EFF-K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CURV_'!$O$438:$S$438</c:f>
              <c:numCache>
                <c:formatCode>General</c:formatCode>
                <c:ptCount val="5"/>
              </c:numCache>
            </c:numRef>
          </c:yVal>
          <c:smooth val="1"/>
          <c:extLst>
            <c:ext xmlns:c16="http://schemas.microsoft.com/office/drawing/2014/chart" uri="{C3380CC4-5D6E-409C-BE32-E72D297353CC}">
              <c16:uniqueId val="{00000003-B0A4-4DBA-807D-724F8FD3768E}"/>
            </c:ext>
          </c:extLst>
        </c:ser>
        <c:ser>
          <c:idx val="2"/>
          <c:order val="2"/>
          <c:tx>
            <c:v>SEC1-EFF-K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CURV_'!$Y$438:$AC$438</c:f>
              <c:numCache>
                <c:formatCode>General</c:formatCode>
                <c:ptCount val="5"/>
              </c:numCache>
            </c:numRef>
          </c:yVal>
          <c:smooth val="1"/>
          <c:extLst>
            <c:ext xmlns:c16="http://schemas.microsoft.com/office/drawing/2014/chart" uri="{C3380CC4-5D6E-409C-BE32-E72D297353CC}">
              <c16:uniqueId val="{00000005-B0A4-4DBA-807D-724F8FD3768E}"/>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B0A4-4DBA-807D-724F8FD3768E}"/>
              </c:ext>
            </c:extLst>
          </c:dPt>
          <c:xVal>
            <c:numRef>
              <c:f>'CONVERSOR CURV_'!$BC$435</c:f>
              <c:numCache>
                <c:formatCode>0.00</c:formatCode>
                <c:ptCount val="1"/>
              </c:numCache>
            </c:numRef>
          </c:xVal>
          <c:yVal>
            <c:numRef>
              <c:f>'CONVERSOR CURV_'!$BC$438</c:f>
              <c:numCache>
                <c:formatCode>General</c:formatCode>
                <c:ptCount val="1"/>
              </c:numCache>
            </c:numRef>
          </c:yVal>
          <c:smooth val="1"/>
          <c:extLst>
            <c:ext xmlns:c16="http://schemas.microsoft.com/office/drawing/2014/chart" uri="{C3380CC4-5D6E-409C-BE32-E72D297353CC}">
              <c16:uniqueId val="{00000008-B0A4-4DBA-807D-724F8FD3768E}"/>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CURV_'!$E$453:$J$453</c:f>
              <c:numCache>
                <c:formatCode>General</c:formatCode>
                <c:ptCount val="6"/>
              </c:numCache>
            </c:numRef>
          </c:yVal>
          <c:smooth val="1"/>
          <c:extLst>
            <c:ext xmlns:c16="http://schemas.microsoft.com/office/drawing/2014/chart" uri="{C3380CC4-5D6E-409C-BE32-E72D297353CC}">
              <c16:uniqueId val="{00000009-B0A4-4DBA-807D-724F8FD3768E}"/>
            </c:ext>
          </c:extLst>
        </c:ser>
        <c:dLbls>
          <c:showLegendKey val="0"/>
          <c:showVal val="0"/>
          <c:showCatName val="0"/>
          <c:showSerName val="0"/>
          <c:showPercent val="0"/>
          <c:showBubbleSize val="0"/>
        </c:dLbls>
        <c:axId val="97289344"/>
        <c:axId val="97289920"/>
      </c:scatterChart>
      <c:valAx>
        <c:axId val="97289344"/>
        <c:scaling>
          <c:orientation val="minMax"/>
          <c:max val="3300"/>
          <c:min val="600"/>
        </c:scaling>
        <c:delete val="0"/>
        <c:axPos val="b"/>
        <c:numFmt formatCode="General" sourceLinked="1"/>
        <c:majorTickMark val="out"/>
        <c:minorTickMark val="none"/>
        <c:tickLblPos val="nextTo"/>
        <c:crossAx val="97289920"/>
        <c:crosses val="autoZero"/>
        <c:crossBetween val="midCat"/>
        <c:majorUnit val="300"/>
      </c:valAx>
      <c:valAx>
        <c:axId val="97289920"/>
        <c:scaling>
          <c:orientation val="minMax"/>
          <c:max val="0.8"/>
          <c:min val="0.67500000000000016"/>
        </c:scaling>
        <c:delete val="0"/>
        <c:axPos val="l"/>
        <c:majorGridlines/>
        <c:numFmt formatCode="General" sourceLinked="1"/>
        <c:majorTickMark val="out"/>
        <c:minorTickMark val="none"/>
        <c:tickLblPos val="nextTo"/>
        <c:crossAx val="97289344"/>
        <c:crosses val="autoZero"/>
        <c:crossBetween val="midCat"/>
        <c:majorUnit val="2.5000000000000005E-2"/>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CURV_'!$E$439:$I$439</c:f>
              <c:numCache>
                <c:formatCode>General</c:formatCode>
                <c:ptCount val="5"/>
              </c:numCache>
            </c:numRef>
          </c:yVal>
          <c:smooth val="1"/>
          <c:extLst>
            <c:ext xmlns:c16="http://schemas.microsoft.com/office/drawing/2014/chart" uri="{C3380CC4-5D6E-409C-BE32-E72D297353CC}">
              <c16:uniqueId val="{00000001-D19C-46E3-81E4-FB3927402AD0}"/>
            </c:ext>
          </c:extLst>
        </c:ser>
        <c:ser>
          <c:idx val="1"/>
          <c:order val="1"/>
          <c:tx>
            <c:v>SEC1-DISCHTEMP-K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CURV_'!$O$439:$S$439</c:f>
              <c:numCache>
                <c:formatCode>General</c:formatCode>
                <c:ptCount val="5"/>
              </c:numCache>
            </c:numRef>
          </c:yVal>
          <c:smooth val="1"/>
          <c:extLst>
            <c:ext xmlns:c16="http://schemas.microsoft.com/office/drawing/2014/chart" uri="{C3380CC4-5D6E-409C-BE32-E72D297353CC}">
              <c16:uniqueId val="{00000003-D19C-46E3-81E4-FB3927402AD0}"/>
            </c:ext>
          </c:extLst>
        </c:ser>
        <c:ser>
          <c:idx val="2"/>
          <c:order val="2"/>
          <c:tx>
            <c:v>SEC1-DISCHTEMP-K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CURV_'!$Y$439:$AC$439</c:f>
              <c:numCache>
                <c:formatCode>General</c:formatCode>
                <c:ptCount val="5"/>
              </c:numCache>
            </c:numRef>
          </c:yVal>
          <c:smooth val="1"/>
          <c:extLst>
            <c:ext xmlns:c16="http://schemas.microsoft.com/office/drawing/2014/chart" uri="{C3380CC4-5D6E-409C-BE32-E72D297353CC}">
              <c16:uniqueId val="{00000005-D19C-46E3-81E4-FB3927402AD0}"/>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D19C-46E3-81E4-FB3927402AD0}"/>
              </c:ext>
            </c:extLst>
          </c:dPt>
          <c:xVal>
            <c:numRef>
              <c:f>'CONVERSOR CURV_'!$BC$435</c:f>
              <c:numCache>
                <c:formatCode>0.00</c:formatCode>
                <c:ptCount val="1"/>
              </c:numCache>
            </c:numRef>
          </c:xVal>
          <c:yVal>
            <c:numRef>
              <c:f>'CONVERSOR CURV_'!$BC$439</c:f>
              <c:numCache>
                <c:formatCode>General</c:formatCode>
                <c:ptCount val="1"/>
              </c:numCache>
            </c:numRef>
          </c:yVal>
          <c:smooth val="1"/>
          <c:extLst>
            <c:ext xmlns:c16="http://schemas.microsoft.com/office/drawing/2014/chart" uri="{C3380CC4-5D6E-409C-BE32-E72D297353CC}">
              <c16:uniqueId val="{00000008-D19C-46E3-81E4-FB3927402AD0}"/>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CURV_'!$E$454:$J$454</c:f>
              <c:numCache>
                <c:formatCode>General</c:formatCode>
                <c:ptCount val="6"/>
              </c:numCache>
            </c:numRef>
          </c:yVal>
          <c:smooth val="1"/>
          <c:extLst>
            <c:ext xmlns:c16="http://schemas.microsoft.com/office/drawing/2014/chart" uri="{C3380CC4-5D6E-409C-BE32-E72D297353CC}">
              <c16:uniqueId val="{00000009-D19C-46E3-81E4-FB3927402AD0}"/>
            </c:ext>
          </c:extLst>
        </c:ser>
        <c:dLbls>
          <c:showLegendKey val="0"/>
          <c:showVal val="0"/>
          <c:showCatName val="0"/>
          <c:showSerName val="0"/>
          <c:showPercent val="0"/>
          <c:showBubbleSize val="0"/>
        </c:dLbls>
        <c:axId val="97292224"/>
        <c:axId val="97292800"/>
      </c:scatterChart>
      <c:valAx>
        <c:axId val="97292224"/>
        <c:scaling>
          <c:orientation val="minMax"/>
          <c:max val="3300"/>
          <c:min val="600"/>
        </c:scaling>
        <c:delete val="0"/>
        <c:axPos val="b"/>
        <c:numFmt formatCode="General" sourceLinked="1"/>
        <c:majorTickMark val="out"/>
        <c:minorTickMark val="none"/>
        <c:tickLblPos val="nextTo"/>
        <c:crossAx val="97292800"/>
        <c:crosses val="autoZero"/>
        <c:crossBetween val="midCat"/>
      </c:valAx>
      <c:valAx>
        <c:axId val="97292800"/>
        <c:scaling>
          <c:orientation val="minMax"/>
        </c:scaling>
        <c:delete val="0"/>
        <c:axPos val="l"/>
        <c:majorGridlines/>
        <c:numFmt formatCode="General" sourceLinked="1"/>
        <c:majorTickMark val="out"/>
        <c:minorTickMark val="none"/>
        <c:tickLblPos val="nextTo"/>
        <c:crossAx val="97292224"/>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50233670764711"/>
          <c:y val="0.14795468860810695"/>
          <c:w val="0.70158580251689617"/>
          <c:h val="0.74090133688302096"/>
        </c:manualLayout>
      </c:layout>
      <c:scatterChart>
        <c:scatterStyle val="smoothMarker"/>
        <c:varyColors val="0"/>
        <c:ser>
          <c:idx val="0"/>
          <c:order val="0"/>
          <c:tx>
            <c:v>SEC1-POWER-K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CURV_'!$E$440:$I$440</c:f>
              <c:numCache>
                <c:formatCode>General</c:formatCode>
                <c:ptCount val="5"/>
              </c:numCache>
            </c:numRef>
          </c:yVal>
          <c:smooth val="1"/>
          <c:extLst>
            <c:ext xmlns:c16="http://schemas.microsoft.com/office/drawing/2014/chart" uri="{C3380CC4-5D6E-409C-BE32-E72D297353CC}">
              <c16:uniqueId val="{00000001-47FC-42EA-AB82-76AE7B8053C9}"/>
            </c:ext>
          </c:extLst>
        </c:ser>
        <c:ser>
          <c:idx val="1"/>
          <c:order val="1"/>
          <c:tx>
            <c:v>SEC1-POWER-K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CURV_'!$O$440:$S$440</c:f>
              <c:numCache>
                <c:formatCode>General</c:formatCode>
                <c:ptCount val="5"/>
              </c:numCache>
            </c:numRef>
          </c:yVal>
          <c:smooth val="1"/>
          <c:extLst>
            <c:ext xmlns:c16="http://schemas.microsoft.com/office/drawing/2014/chart" uri="{C3380CC4-5D6E-409C-BE32-E72D297353CC}">
              <c16:uniqueId val="{00000003-47FC-42EA-AB82-76AE7B8053C9}"/>
            </c:ext>
          </c:extLst>
        </c:ser>
        <c:ser>
          <c:idx val="2"/>
          <c:order val="2"/>
          <c:tx>
            <c:v>SEC1-POWER-K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CURV_'!$Y$440:$AC$440</c:f>
              <c:numCache>
                <c:formatCode>General</c:formatCode>
                <c:ptCount val="5"/>
              </c:numCache>
            </c:numRef>
          </c:yVal>
          <c:smooth val="1"/>
          <c:extLst>
            <c:ext xmlns:c16="http://schemas.microsoft.com/office/drawing/2014/chart" uri="{C3380CC4-5D6E-409C-BE32-E72D297353CC}">
              <c16:uniqueId val="{00000005-47FC-42EA-AB82-76AE7B8053C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47FC-42EA-AB82-76AE7B8053C9}"/>
              </c:ext>
            </c:extLst>
          </c:dPt>
          <c:xVal>
            <c:numRef>
              <c:f>'CONVERSOR CURV_'!$BC$435</c:f>
              <c:numCache>
                <c:formatCode>0.00</c:formatCode>
                <c:ptCount val="1"/>
              </c:numCache>
            </c:numRef>
          </c:xVal>
          <c:yVal>
            <c:numRef>
              <c:f>'CONVERSOR CURV_'!$BC$440</c:f>
              <c:numCache>
                <c:formatCode>General</c:formatCode>
                <c:ptCount val="1"/>
              </c:numCache>
            </c:numRef>
          </c:yVal>
          <c:smooth val="1"/>
          <c:extLst>
            <c:ext xmlns:c16="http://schemas.microsoft.com/office/drawing/2014/chart" uri="{C3380CC4-5D6E-409C-BE32-E72D297353CC}">
              <c16:uniqueId val="{00000008-47FC-42EA-AB82-76AE7B8053C9}"/>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CURV_'!$E$455:$J$455</c:f>
              <c:numCache>
                <c:formatCode>General</c:formatCode>
                <c:ptCount val="6"/>
              </c:numCache>
            </c:numRef>
          </c:yVal>
          <c:smooth val="1"/>
          <c:extLst>
            <c:ext xmlns:c16="http://schemas.microsoft.com/office/drawing/2014/chart" uri="{C3380CC4-5D6E-409C-BE32-E72D297353CC}">
              <c16:uniqueId val="{00000009-47FC-42EA-AB82-76AE7B8053C9}"/>
            </c:ext>
          </c:extLst>
        </c:ser>
        <c:dLbls>
          <c:showLegendKey val="0"/>
          <c:showVal val="0"/>
          <c:showCatName val="0"/>
          <c:showSerName val="0"/>
          <c:showPercent val="0"/>
          <c:showBubbleSize val="0"/>
        </c:dLbls>
        <c:axId val="97295104"/>
        <c:axId val="97295680"/>
      </c:scatterChart>
      <c:valAx>
        <c:axId val="97295104"/>
        <c:scaling>
          <c:orientation val="minMax"/>
          <c:max val="3300"/>
          <c:min val="600"/>
        </c:scaling>
        <c:delete val="0"/>
        <c:axPos val="b"/>
        <c:numFmt formatCode="General" sourceLinked="1"/>
        <c:majorTickMark val="out"/>
        <c:minorTickMark val="none"/>
        <c:tickLblPos val="nextTo"/>
        <c:crossAx val="97295680"/>
        <c:crosses val="autoZero"/>
        <c:crossBetween val="midCat"/>
      </c:valAx>
      <c:valAx>
        <c:axId val="97295680"/>
        <c:scaling>
          <c:orientation val="minMax"/>
          <c:max val="11250"/>
          <c:min val="0"/>
        </c:scaling>
        <c:delete val="0"/>
        <c:axPos val="l"/>
        <c:majorGridlines/>
        <c:numFmt formatCode="General" sourceLinked="1"/>
        <c:majorTickMark val="out"/>
        <c:minorTickMark val="none"/>
        <c:tickLblPos val="nextTo"/>
        <c:crossAx val="97295104"/>
        <c:crosses val="autoZero"/>
        <c:crossBetween val="midCat"/>
        <c:majorUnit val="1250"/>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98776926110073"/>
          <c:y val="0.11403926244235243"/>
          <c:w val="0.74238199466883659"/>
          <c:h val="0.75389122101062289"/>
        </c:manualLayout>
      </c:layout>
      <c:scatterChart>
        <c:scatterStyle val="smoothMarker"/>
        <c:varyColors val="0"/>
        <c:ser>
          <c:idx val="0"/>
          <c:order val="0"/>
          <c:tx>
            <c:v>SEC1-HEAD-N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CURV_'!$E$586:$I$586</c:f>
              <c:numCache>
                <c:formatCode>General</c:formatCode>
                <c:ptCount val="5"/>
              </c:numCache>
            </c:numRef>
          </c:yVal>
          <c:smooth val="1"/>
          <c:extLst>
            <c:ext xmlns:c16="http://schemas.microsoft.com/office/drawing/2014/chart" uri="{C3380CC4-5D6E-409C-BE32-E72D297353CC}">
              <c16:uniqueId val="{00000001-ABD2-498F-9068-4901819D02B9}"/>
            </c:ext>
          </c:extLst>
        </c:ser>
        <c:ser>
          <c:idx val="1"/>
          <c:order val="1"/>
          <c:tx>
            <c:v>SEC1-HEAD-N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CURV_'!$O$586:$S$586</c:f>
              <c:numCache>
                <c:formatCode>General</c:formatCode>
                <c:ptCount val="5"/>
              </c:numCache>
            </c:numRef>
          </c:yVal>
          <c:smooth val="1"/>
          <c:extLst>
            <c:ext xmlns:c16="http://schemas.microsoft.com/office/drawing/2014/chart" uri="{C3380CC4-5D6E-409C-BE32-E72D297353CC}">
              <c16:uniqueId val="{00000003-ABD2-498F-9068-4901819D02B9}"/>
            </c:ext>
          </c:extLst>
        </c:ser>
        <c:ser>
          <c:idx val="2"/>
          <c:order val="2"/>
          <c:tx>
            <c:v>SEC1-HEAD-N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CURV_'!$Y$586:$AC$586</c:f>
              <c:numCache>
                <c:formatCode>General</c:formatCode>
                <c:ptCount val="5"/>
              </c:numCache>
            </c:numRef>
          </c:yVal>
          <c:smooth val="1"/>
          <c:extLst>
            <c:ext xmlns:c16="http://schemas.microsoft.com/office/drawing/2014/chart" uri="{C3380CC4-5D6E-409C-BE32-E72D297353CC}">
              <c16:uniqueId val="{00000005-ABD2-498F-9068-4901819D02B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ABD2-498F-9068-4901819D02B9}"/>
              </c:ext>
            </c:extLst>
          </c:dPt>
          <c:xVal>
            <c:numRef>
              <c:f>'CONVERSOR CURV_'!$BC$585</c:f>
              <c:numCache>
                <c:formatCode>0.00</c:formatCode>
                <c:ptCount val="1"/>
              </c:numCache>
            </c:numRef>
          </c:xVal>
          <c:yVal>
            <c:numRef>
              <c:f>'CONVERSOR CURV_'!$BC$586</c:f>
              <c:numCache>
                <c:formatCode>0.00</c:formatCode>
                <c:ptCount val="1"/>
              </c:numCache>
            </c:numRef>
          </c:yVal>
          <c:smooth val="1"/>
          <c:extLst>
            <c:ext xmlns:c16="http://schemas.microsoft.com/office/drawing/2014/chart" uri="{C3380CC4-5D6E-409C-BE32-E72D297353CC}">
              <c16:uniqueId val="{00000008-ABD2-498F-9068-4901819D02B9}"/>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CURV_'!$E$601:$J$601</c:f>
              <c:numCache>
                <c:formatCode>General</c:formatCode>
                <c:ptCount val="6"/>
              </c:numCache>
            </c:numRef>
          </c:yVal>
          <c:smooth val="1"/>
          <c:extLst>
            <c:ext xmlns:c16="http://schemas.microsoft.com/office/drawing/2014/chart" uri="{C3380CC4-5D6E-409C-BE32-E72D297353CC}">
              <c16:uniqueId val="{00000009-ABD2-498F-9068-4901819D02B9}"/>
            </c:ext>
          </c:extLst>
        </c:ser>
        <c:dLbls>
          <c:showLegendKey val="0"/>
          <c:showVal val="0"/>
          <c:showCatName val="0"/>
          <c:showSerName val="0"/>
          <c:showPercent val="0"/>
          <c:showBubbleSize val="0"/>
        </c:dLbls>
        <c:axId val="98371264"/>
        <c:axId val="98371840"/>
      </c:scatterChart>
      <c:valAx>
        <c:axId val="98371264"/>
        <c:scaling>
          <c:orientation val="minMax"/>
          <c:max val="3300"/>
          <c:min val="600"/>
        </c:scaling>
        <c:delete val="1"/>
        <c:axPos val="b"/>
        <c:numFmt formatCode="General" sourceLinked="1"/>
        <c:majorTickMark val="out"/>
        <c:minorTickMark val="none"/>
        <c:tickLblPos val="nextTo"/>
        <c:crossAx val="98371840"/>
        <c:crosses val="autoZero"/>
        <c:crossBetween val="midCat"/>
        <c:majorUnit val="300"/>
      </c:valAx>
      <c:valAx>
        <c:axId val="98371840"/>
        <c:scaling>
          <c:orientation val="minMax"/>
          <c:max val="125"/>
          <c:min val="12.5"/>
        </c:scaling>
        <c:delete val="1"/>
        <c:axPos val="l"/>
        <c:majorGridlines/>
        <c:numFmt formatCode="General" sourceLinked="1"/>
        <c:majorTickMark val="out"/>
        <c:minorTickMark val="none"/>
        <c:tickLblPos val="nextTo"/>
        <c:crossAx val="98371264"/>
        <c:crosses val="autoZero"/>
        <c:crossBetween val="midCat"/>
        <c:majorUnit val="12.5"/>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67250375570464"/>
          <c:y val="0.12281841741391158"/>
          <c:w val="0.70327459793782221"/>
          <c:h val="0.74080098031910047"/>
        </c:manualLayout>
      </c:layout>
      <c:scatterChart>
        <c:scatterStyle val="smoothMarker"/>
        <c:varyColors val="0"/>
        <c:ser>
          <c:idx val="0"/>
          <c:order val="0"/>
          <c:tx>
            <c:v>SEC1-DISCHPRES-N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CURV_'!$E$587:$I$587</c:f>
              <c:numCache>
                <c:formatCode>General</c:formatCode>
                <c:ptCount val="5"/>
              </c:numCache>
            </c:numRef>
          </c:yVal>
          <c:smooth val="1"/>
          <c:extLst>
            <c:ext xmlns:c16="http://schemas.microsoft.com/office/drawing/2014/chart" uri="{C3380CC4-5D6E-409C-BE32-E72D297353CC}">
              <c16:uniqueId val="{00000001-9FCF-46FB-99A3-7CD211654721}"/>
            </c:ext>
          </c:extLst>
        </c:ser>
        <c:ser>
          <c:idx val="1"/>
          <c:order val="1"/>
          <c:tx>
            <c:v>SEC1-DISCHPRES-N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CURV_'!$O$587:$S$587</c:f>
              <c:numCache>
                <c:formatCode>General</c:formatCode>
                <c:ptCount val="5"/>
              </c:numCache>
            </c:numRef>
          </c:yVal>
          <c:smooth val="1"/>
          <c:extLst>
            <c:ext xmlns:c16="http://schemas.microsoft.com/office/drawing/2014/chart" uri="{C3380CC4-5D6E-409C-BE32-E72D297353CC}">
              <c16:uniqueId val="{00000003-9FCF-46FB-99A3-7CD211654721}"/>
            </c:ext>
          </c:extLst>
        </c:ser>
        <c:ser>
          <c:idx val="2"/>
          <c:order val="2"/>
          <c:tx>
            <c:v>SEC1-DISCHPRES-N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CURV_'!$Y$587:$AC$587</c:f>
              <c:numCache>
                <c:formatCode>General</c:formatCode>
                <c:ptCount val="5"/>
              </c:numCache>
            </c:numRef>
          </c:yVal>
          <c:smooth val="1"/>
          <c:extLst>
            <c:ext xmlns:c16="http://schemas.microsoft.com/office/drawing/2014/chart" uri="{C3380CC4-5D6E-409C-BE32-E72D297353CC}">
              <c16:uniqueId val="{00000005-9FCF-46FB-99A3-7CD211654721}"/>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9FCF-46FB-99A3-7CD211654721}"/>
              </c:ext>
            </c:extLst>
          </c:dPt>
          <c:xVal>
            <c:numRef>
              <c:f>'CONVERSOR CURV_'!$BC$585</c:f>
              <c:numCache>
                <c:formatCode>0.00</c:formatCode>
                <c:ptCount val="1"/>
              </c:numCache>
            </c:numRef>
          </c:xVal>
          <c:yVal>
            <c:numRef>
              <c:f>'CONVERSOR CURV_'!$BC$587</c:f>
              <c:numCache>
                <c:formatCode>0.00</c:formatCode>
                <c:ptCount val="1"/>
              </c:numCache>
            </c:numRef>
          </c:yVal>
          <c:smooth val="1"/>
          <c:extLst>
            <c:ext xmlns:c16="http://schemas.microsoft.com/office/drawing/2014/chart" uri="{C3380CC4-5D6E-409C-BE32-E72D297353CC}">
              <c16:uniqueId val="{00000008-9FCF-46FB-99A3-7CD211654721}"/>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CURV_'!$E$602:$J$602</c:f>
              <c:numCache>
                <c:formatCode>General</c:formatCode>
                <c:ptCount val="6"/>
              </c:numCache>
            </c:numRef>
          </c:yVal>
          <c:smooth val="1"/>
          <c:extLst>
            <c:ext xmlns:c16="http://schemas.microsoft.com/office/drawing/2014/chart" uri="{C3380CC4-5D6E-409C-BE32-E72D297353CC}">
              <c16:uniqueId val="{00000009-9FCF-46FB-99A3-7CD211654721}"/>
            </c:ext>
          </c:extLst>
        </c:ser>
        <c:dLbls>
          <c:showLegendKey val="0"/>
          <c:showVal val="0"/>
          <c:showCatName val="0"/>
          <c:showSerName val="0"/>
          <c:showPercent val="0"/>
          <c:showBubbleSize val="0"/>
        </c:dLbls>
        <c:axId val="98374144"/>
        <c:axId val="98374720"/>
      </c:scatterChart>
      <c:valAx>
        <c:axId val="98374144"/>
        <c:scaling>
          <c:orientation val="minMax"/>
          <c:max val="3300"/>
          <c:min val="600"/>
        </c:scaling>
        <c:delete val="1"/>
        <c:axPos val="b"/>
        <c:numFmt formatCode="General" sourceLinked="1"/>
        <c:majorTickMark val="out"/>
        <c:minorTickMark val="none"/>
        <c:tickLblPos val="nextTo"/>
        <c:crossAx val="98374720"/>
        <c:crosses val="autoZero"/>
        <c:crossBetween val="midCat"/>
        <c:majorUnit val="300"/>
      </c:valAx>
      <c:valAx>
        <c:axId val="98374720"/>
        <c:scaling>
          <c:orientation val="minMax"/>
          <c:max val="26.610000000000003"/>
          <c:min val="5.3219999999999992"/>
        </c:scaling>
        <c:delete val="1"/>
        <c:axPos val="l"/>
        <c:majorGridlines/>
        <c:numFmt formatCode="General" sourceLinked="1"/>
        <c:majorTickMark val="out"/>
        <c:minorTickMark val="none"/>
        <c:tickLblPos val="nextTo"/>
        <c:crossAx val="98374144"/>
        <c:crosses val="autoZero"/>
        <c:crossBetween val="midCat"/>
        <c:majorUnit val="2.661"/>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51140907918832"/>
          <c:y val="0.13501742881508896"/>
          <c:w val="0.73733630153613627"/>
          <c:h val="0.75378623413398249"/>
        </c:manualLayout>
      </c:layout>
      <c:scatterChart>
        <c:scatterStyle val="smoothMarker"/>
        <c:varyColors val="0"/>
        <c:ser>
          <c:idx val="0"/>
          <c:order val="0"/>
          <c:tx>
            <c:v>SEC1-EFF-N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CURV_'!$E$588:$I$588</c:f>
              <c:numCache>
                <c:formatCode>General</c:formatCode>
                <c:ptCount val="5"/>
              </c:numCache>
            </c:numRef>
          </c:yVal>
          <c:smooth val="1"/>
          <c:extLst>
            <c:ext xmlns:c16="http://schemas.microsoft.com/office/drawing/2014/chart" uri="{C3380CC4-5D6E-409C-BE32-E72D297353CC}">
              <c16:uniqueId val="{00000001-B91F-4BA1-9333-5EBD8CE7DF02}"/>
            </c:ext>
          </c:extLst>
        </c:ser>
        <c:ser>
          <c:idx val="1"/>
          <c:order val="1"/>
          <c:tx>
            <c:v>SEC1-EFF-N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CURV_'!$O$588:$S$588</c:f>
              <c:numCache>
                <c:formatCode>General</c:formatCode>
                <c:ptCount val="5"/>
              </c:numCache>
            </c:numRef>
          </c:yVal>
          <c:smooth val="1"/>
          <c:extLst>
            <c:ext xmlns:c16="http://schemas.microsoft.com/office/drawing/2014/chart" uri="{C3380CC4-5D6E-409C-BE32-E72D297353CC}">
              <c16:uniqueId val="{00000003-B91F-4BA1-9333-5EBD8CE7DF02}"/>
            </c:ext>
          </c:extLst>
        </c:ser>
        <c:ser>
          <c:idx val="2"/>
          <c:order val="2"/>
          <c:tx>
            <c:v>SEC1-EFF-N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CURV_'!$Y$588:$AC$588</c:f>
              <c:numCache>
                <c:formatCode>General</c:formatCode>
                <c:ptCount val="5"/>
              </c:numCache>
            </c:numRef>
          </c:yVal>
          <c:smooth val="1"/>
          <c:extLst>
            <c:ext xmlns:c16="http://schemas.microsoft.com/office/drawing/2014/chart" uri="{C3380CC4-5D6E-409C-BE32-E72D297353CC}">
              <c16:uniqueId val="{00000005-B91F-4BA1-9333-5EBD8CE7DF02}"/>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B91F-4BA1-9333-5EBD8CE7DF02}"/>
              </c:ext>
            </c:extLst>
          </c:dPt>
          <c:xVal>
            <c:numRef>
              <c:f>'CONVERSOR CURV_'!$BC$585</c:f>
              <c:numCache>
                <c:formatCode>0.00</c:formatCode>
                <c:ptCount val="1"/>
              </c:numCache>
            </c:numRef>
          </c:xVal>
          <c:yVal>
            <c:numRef>
              <c:f>'CONVERSOR CURV_'!$BC$588</c:f>
              <c:numCache>
                <c:formatCode>0.00</c:formatCode>
                <c:ptCount val="1"/>
              </c:numCache>
            </c:numRef>
          </c:yVal>
          <c:smooth val="1"/>
          <c:extLst>
            <c:ext xmlns:c16="http://schemas.microsoft.com/office/drawing/2014/chart" uri="{C3380CC4-5D6E-409C-BE32-E72D297353CC}">
              <c16:uniqueId val="{00000008-B91F-4BA1-9333-5EBD8CE7DF02}"/>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CURV_'!$E$603:$J$603</c:f>
              <c:numCache>
                <c:formatCode>General</c:formatCode>
                <c:ptCount val="6"/>
              </c:numCache>
            </c:numRef>
          </c:yVal>
          <c:smooth val="1"/>
          <c:extLst>
            <c:ext xmlns:c16="http://schemas.microsoft.com/office/drawing/2014/chart" uri="{C3380CC4-5D6E-409C-BE32-E72D297353CC}">
              <c16:uniqueId val="{00000009-B91F-4BA1-9333-5EBD8CE7DF02}"/>
            </c:ext>
          </c:extLst>
        </c:ser>
        <c:dLbls>
          <c:showLegendKey val="0"/>
          <c:showVal val="0"/>
          <c:showCatName val="0"/>
          <c:showSerName val="0"/>
          <c:showPercent val="0"/>
          <c:showBubbleSize val="0"/>
        </c:dLbls>
        <c:axId val="98377024"/>
        <c:axId val="98705408"/>
      </c:scatterChart>
      <c:valAx>
        <c:axId val="98377024"/>
        <c:scaling>
          <c:orientation val="minMax"/>
          <c:max val="3300"/>
          <c:min val="600"/>
        </c:scaling>
        <c:delete val="1"/>
        <c:axPos val="b"/>
        <c:numFmt formatCode="General" sourceLinked="1"/>
        <c:majorTickMark val="out"/>
        <c:minorTickMark val="none"/>
        <c:tickLblPos val="nextTo"/>
        <c:crossAx val="98705408"/>
        <c:crosses val="autoZero"/>
        <c:crossBetween val="midCat"/>
        <c:majorUnit val="300"/>
      </c:valAx>
      <c:valAx>
        <c:axId val="98705408"/>
        <c:scaling>
          <c:orientation val="minMax"/>
          <c:max val="0.8"/>
          <c:min val="0.67500000000000016"/>
        </c:scaling>
        <c:delete val="1"/>
        <c:axPos val="l"/>
        <c:majorGridlines/>
        <c:numFmt formatCode="General" sourceLinked="1"/>
        <c:majorTickMark val="out"/>
        <c:minorTickMark val="none"/>
        <c:tickLblPos val="nextTo"/>
        <c:crossAx val="98377024"/>
        <c:crosses val="autoZero"/>
        <c:crossBetween val="midCat"/>
        <c:majorUnit val="2.5000000000000005E-2"/>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Temperatura (K) vs</a:t>
            </a:r>
            <a:r>
              <a:rPr lang="pt-BR" baseline="0"/>
              <a:t> Vazão</a:t>
            </a:r>
            <a:endParaRPr lang="pt-BR"/>
          </a:p>
        </c:rich>
      </c:tx>
      <c:overlay val="0"/>
    </c:title>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CURV_'!$E$589:$I$589</c:f>
              <c:numCache>
                <c:formatCode>General</c:formatCode>
                <c:ptCount val="5"/>
              </c:numCache>
            </c:numRef>
          </c:yVal>
          <c:smooth val="1"/>
          <c:extLst>
            <c:ext xmlns:c16="http://schemas.microsoft.com/office/drawing/2014/chart" uri="{C3380CC4-5D6E-409C-BE32-E72D297353CC}">
              <c16:uniqueId val="{00000001-4A19-44A7-8F73-D672330E55A9}"/>
            </c:ext>
          </c:extLst>
        </c:ser>
        <c:ser>
          <c:idx val="1"/>
          <c:order val="1"/>
          <c:tx>
            <c:v>SEC1-DISCHTEMP-N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CURV_'!$O$589:$S$589</c:f>
              <c:numCache>
                <c:formatCode>General</c:formatCode>
                <c:ptCount val="5"/>
              </c:numCache>
            </c:numRef>
          </c:yVal>
          <c:smooth val="1"/>
          <c:extLst>
            <c:ext xmlns:c16="http://schemas.microsoft.com/office/drawing/2014/chart" uri="{C3380CC4-5D6E-409C-BE32-E72D297353CC}">
              <c16:uniqueId val="{00000003-4A19-44A7-8F73-D672330E55A9}"/>
            </c:ext>
          </c:extLst>
        </c:ser>
        <c:ser>
          <c:idx val="2"/>
          <c:order val="2"/>
          <c:tx>
            <c:v>SEC1-DISCHTEMP-N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CURV_'!$Y$589:$AC$589</c:f>
              <c:numCache>
                <c:formatCode>General</c:formatCode>
                <c:ptCount val="5"/>
              </c:numCache>
            </c:numRef>
          </c:yVal>
          <c:smooth val="1"/>
          <c:extLst>
            <c:ext xmlns:c16="http://schemas.microsoft.com/office/drawing/2014/chart" uri="{C3380CC4-5D6E-409C-BE32-E72D297353CC}">
              <c16:uniqueId val="{00000005-4A19-44A7-8F73-D672330E55A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4A19-44A7-8F73-D672330E55A9}"/>
              </c:ext>
            </c:extLst>
          </c:dPt>
          <c:xVal>
            <c:numRef>
              <c:f>'CONVERSOR CURV_'!$BC$585</c:f>
              <c:numCache>
                <c:formatCode>0.00</c:formatCode>
                <c:ptCount val="1"/>
              </c:numCache>
            </c:numRef>
          </c:xVal>
          <c:yVal>
            <c:numRef>
              <c:f>'CONVERSOR CURV_'!$BC$589</c:f>
              <c:numCache>
                <c:formatCode>0.00</c:formatCode>
                <c:ptCount val="1"/>
              </c:numCache>
            </c:numRef>
          </c:yVal>
          <c:smooth val="1"/>
          <c:extLst>
            <c:ext xmlns:c16="http://schemas.microsoft.com/office/drawing/2014/chart" uri="{C3380CC4-5D6E-409C-BE32-E72D297353CC}">
              <c16:uniqueId val="{00000008-4A19-44A7-8F73-D672330E55A9}"/>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CURV_'!$E$604:$J$604</c:f>
              <c:numCache>
                <c:formatCode>General</c:formatCode>
                <c:ptCount val="6"/>
              </c:numCache>
            </c:numRef>
          </c:yVal>
          <c:smooth val="1"/>
          <c:extLst>
            <c:ext xmlns:c16="http://schemas.microsoft.com/office/drawing/2014/chart" uri="{C3380CC4-5D6E-409C-BE32-E72D297353CC}">
              <c16:uniqueId val="{00000009-4A19-44A7-8F73-D672330E55A9}"/>
            </c:ext>
          </c:extLst>
        </c:ser>
        <c:dLbls>
          <c:showLegendKey val="0"/>
          <c:showVal val="0"/>
          <c:showCatName val="0"/>
          <c:showSerName val="0"/>
          <c:showPercent val="0"/>
          <c:showBubbleSize val="0"/>
        </c:dLbls>
        <c:axId val="98707712"/>
        <c:axId val="98708288"/>
      </c:scatterChart>
      <c:valAx>
        <c:axId val="98707712"/>
        <c:scaling>
          <c:orientation val="minMax"/>
          <c:max val="3300"/>
          <c:min val="600"/>
        </c:scaling>
        <c:delete val="0"/>
        <c:axPos val="b"/>
        <c:numFmt formatCode="General" sourceLinked="1"/>
        <c:majorTickMark val="out"/>
        <c:minorTickMark val="none"/>
        <c:tickLblPos val="nextTo"/>
        <c:crossAx val="98708288"/>
        <c:crosses val="autoZero"/>
        <c:crossBetween val="midCat"/>
      </c:valAx>
      <c:valAx>
        <c:axId val="98708288"/>
        <c:scaling>
          <c:orientation val="minMax"/>
        </c:scaling>
        <c:delete val="0"/>
        <c:axPos val="l"/>
        <c:majorGridlines/>
        <c:numFmt formatCode="General" sourceLinked="1"/>
        <c:majorTickMark val="out"/>
        <c:minorTickMark val="none"/>
        <c:tickLblPos val="nextTo"/>
        <c:crossAx val="98707712"/>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50233670764711"/>
          <c:y val="0.14795468860810695"/>
          <c:w val="0.70158580251689617"/>
          <c:h val="0.74090133688302096"/>
        </c:manualLayout>
      </c:layout>
      <c:scatterChart>
        <c:scatterStyle val="smoothMarker"/>
        <c:varyColors val="0"/>
        <c:ser>
          <c:idx val="0"/>
          <c:order val="0"/>
          <c:tx>
            <c:v>SEC1-POWER-N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CURV_'!$E$590:$I$590</c:f>
              <c:numCache>
                <c:formatCode>General</c:formatCode>
                <c:ptCount val="5"/>
              </c:numCache>
            </c:numRef>
          </c:yVal>
          <c:smooth val="1"/>
          <c:extLst>
            <c:ext xmlns:c16="http://schemas.microsoft.com/office/drawing/2014/chart" uri="{C3380CC4-5D6E-409C-BE32-E72D297353CC}">
              <c16:uniqueId val="{00000001-6883-4F2F-89F0-8392870459B6}"/>
            </c:ext>
          </c:extLst>
        </c:ser>
        <c:ser>
          <c:idx val="1"/>
          <c:order val="1"/>
          <c:tx>
            <c:v>SEC1-POWER-N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CURV_'!$O$590:$S$590</c:f>
              <c:numCache>
                <c:formatCode>General</c:formatCode>
                <c:ptCount val="5"/>
              </c:numCache>
            </c:numRef>
          </c:yVal>
          <c:smooth val="1"/>
          <c:extLst>
            <c:ext xmlns:c16="http://schemas.microsoft.com/office/drawing/2014/chart" uri="{C3380CC4-5D6E-409C-BE32-E72D297353CC}">
              <c16:uniqueId val="{00000003-6883-4F2F-89F0-8392870459B6}"/>
            </c:ext>
          </c:extLst>
        </c:ser>
        <c:ser>
          <c:idx val="2"/>
          <c:order val="2"/>
          <c:tx>
            <c:v>SEC1-POWER-N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CURV_'!$Y$590:$AC$590</c:f>
              <c:numCache>
                <c:formatCode>General</c:formatCode>
                <c:ptCount val="5"/>
              </c:numCache>
            </c:numRef>
          </c:yVal>
          <c:smooth val="1"/>
          <c:extLst>
            <c:ext xmlns:c16="http://schemas.microsoft.com/office/drawing/2014/chart" uri="{C3380CC4-5D6E-409C-BE32-E72D297353CC}">
              <c16:uniqueId val="{00000005-6883-4F2F-89F0-8392870459B6}"/>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6883-4F2F-89F0-8392870459B6}"/>
              </c:ext>
            </c:extLst>
          </c:dPt>
          <c:xVal>
            <c:numRef>
              <c:f>'CONVERSOR CURV_'!$BC$585</c:f>
              <c:numCache>
                <c:formatCode>0.00</c:formatCode>
                <c:ptCount val="1"/>
              </c:numCache>
            </c:numRef>
          </c:xVal>
          <c:yVal>
            <c:numRef>
              <c:f>'CONVERSOR CURV_'!$BC$590</c:f>
              <c:numCache>
                <c:formatCode>0.00</c:formatCode>
                <c:ptCount val="1"/>
              </c:numCache>
            </c:numRef>
          </c:yVal>
          <c:smooth val="1"/>
          <c:extLst>
            <c:ext xmlns:c16="http://schemas.microsoft.com/office/drawing/2014/chart" uri="{C3380CC4-5D6E-409C-BE32-E72D297353CC}">
              <c16:uniqueId val="{00000008-6883-4F2F-89F0-8392870459B6}"/>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CURV_'!$E$605:$J$605</c:f>
              <c:numCache>
                <c:formatCode>General</c:formatCode>
                <c:ptCount val="6"/>
              </c:numCache>
            </c:numRef>
          </c:yVal>
          <c:smooth val="1"/>
          <c:extLst>
            <c:ext xmlns:c16="http://schemas.microsoft.com/office/drawing/2014/chart" uri="{C3380CC4-5D6E-409C-BE32-E72D297353CC}">
              <c16:uniqueId val="{00000009-6883-4F2F-89F0-8392870459B6}"/>
            </c:ext>
          </c:extLst>
        </c:ser>
        <c:dLbls>
          <c:showLegendKey val="0"/>
          <c:showVal val="0"/>
          <c:showCatName val="0"/>
          <c:showSerName val="0"/>
          <c:showPercent val="0"/>
          <c:showBubbleSize val="0"/>
        </c:dLbls>
        <c:axId val="98710592"/>
        <c:axId val="98711168"/>
      </c:scatterChart>
      <c:valAx>
        <c:axId val="98710592"/>
        <c:scaling>
          <c:orientation val="minMax"/>
          <c:max val="3300"/>
          <c:min val="600"/>
        </c:scaling>
        <c:delete val="1"/>
        <c:axPos val="b"/>
        <c:numFmt formatCode="General" sourceLinked="1"/>
        <c:majorTickMark val="out"/>
        <c:minorTickMark val="none"/>
        <c:tickLblPos val="nextTo"/>
        <c:crossAx val="98711168"/>
        <c:crosses val="autoZero"/>
        <c:crossBetween val="midCat"/>
      </c:valAx>
      <c:valAx>
        <c:axId val="98711168"/>
        <c:scaling>
          <c:orientation val="minMax"/>
          <c:max val="11250"/>
          <c:min val="0"/>
        </c:scaling>
        <c:delete val="1"/>
        <c:axPos val="l"/>
        <c:majorGridlines/>
        <c:numFmt formatCode="General" sourceLinked="1"/>
        <c:majorTickMark val="out"/>
        <c:minorTickMark val="none"/>
        <c:tickLblPos val="nextTo"/>
        <c:crossAx val="98710592"/>
        <c:crosses val="autoZero"/>
        <c:crossBetween val="midCat"/>
        <c:majorUnit val="1250"/>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98776926110073"/>
          <c:y val="0.11403926244235243"/>
          <c:w val="0.74238199466883659"/>
          <c:h val="0.75389122101062289"/>
        </c:manualLayout>
      </c:layout>
      <c:scatterChart>
        <c:scatterStyle val="smoothMarker"/>
        <c:varyColors val="0"/>
        <c:ser>
          <c:idx val="0"/>
          <c:order val="0"/>
          <c:tx>
            <c:v>SEC1-HEAD-K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(2)'!$E$436:$I$436</c:f>
              <c:numCache>
                <c:formatCode>General</c:formatCode>
                <c:ptCount val="5"/>
              </c:numCache>
            </c:numRef>
          </c:yVal>
          <c:smooth val="1"/>
          <c:extLst>
            <c:ext xmlns:c16="http://schemas.microsoft.com/office/drawing/2014/chart" uri="{C3380CC4-5D6E-409C-BE32-E72D297353CC}">
              <c16:uniqueId val="{00000001-76F6-4E1D-B91A-4FF3BF1F29E8}"/>
            </c:ext>
          </c:extLst>
        </c:ser>
        <c:ser>
          <c:idx val="1"/>
          <c:order val="1"/>
          <c:tx>
            <c:v>SEC1-HEAD-K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(2)'!$O$436:$S$436</c:f>
              <c:numCache>
                <c:formatCode>General</c:formatCode>
                <c:ptCount val="5"/>
              </c:numCache>
            </c:numRef>
          </c:yVal>
          <c:smooth val="1"/>
          <c:extLst>
            <c:ext xmlns:c16="http://schemas.microsoft.com/office/drawing/2014/chart" uri="{C3380CC4-5D6E-409C-BE32-E72D297353CC}">
              <c16:uniqueId val="{00000003-76F6-4E1D-B91A-4FF3BF1F29E8}"/>
            </c:ext>
          </c:extLst>
        </c:ser>
        <c:ser>
          <c:idx val="2"/>
          <c:order val="2"/>
          <c:tx>
            <c:v>SEC1-HEAD-K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(2)'!$Y$436:$AC$436</c:f>
              <c:numCache>
                <c:formatCode>General</c:formatCode>
                <c:ptCount val="5"/>
              </c:numCache>
            </c:numRef>
          </c:yVal>
          <c:smooth val="1"/>
          <c:extLst>
            <c:ext xmlns:c16="http://schemas.microsoft.com/office/drawing/2014/chart" uri="{C3380CC4-5D6E-409C-BE32-E72D297353CC}">
              <c16:uniqueId val="{00000005-76F6-4E1D-B91A-4FF3BF1F29E8}"/>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76F6-4E1D-B91A-4FF3BF1F29E8}"/>
              </c:ext>
            </c:extLst>
          </c:dPt>
          <c:xVal>
            <c:numRef>
              <c:f>'CONVERSOR CURV_ (2)'!$BC$435</c:f>
              <c:numCache>
                <c:formatCode>0.00</c:formatCode>
                <c:ptCount val="1"/>
              </c:numCache>
            </c:numRef>
          </c:xVal>
          <c:yVal>
            <c:numRef>
              <c:f>'CONVERSOR CURV_ (2)'!$BC$436</c:f>
              <c:numCache>
                <c:formatCode>0.00</c:formatCode>
                <c:ptCount val="1"/>
              </c:numCache>
            </c:numRef>
          </c:yVal>
          <c:smooth val="1"/>
          <c:extLst>
            <c:ext xmlns:c16="http://schemas.microsoft.com/office/drawing/2014/chart" uri="{C3380CC4-5D6E-409C-BE32-E72D297353CC}">
              <c16:uniqueId val="{00000008-76F6-4E1D-B91A-4FF3BF1F29E8}"/>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(2)'!$E$451:$J$451</c:f>
              <c:numCache>
                <c:formatCode>General</c:formatCode>
                <c:ptCount val="6"/>
              </c:numCache>
            </c:numRef>
          </c:yVal>
          <c:smooth val="1"/>
          <c:extLst>
            <c:ext xmlns:c16="http://schemas.microsoft.com/office/drawing/2014/chart" uri="{C3380CC4-5D6E-409C-BE32-E72D297353CC}">
              <c16:uniqueId val="{00000009-76F6-4E1D-B91A-4FF3BF1F29E8}"/>
            </c:ext>
          </c:extLst>
        </c:ser>
        <c:dLbls>
          <c:showLegendKey val="0"/>
          <c:showVal val="0"/>
          <c:showCatName val="0"/>
          <c:showSerName val="0"/>
          <c:showPercent val="0"/>
          <c:showBubbleSize val="0"/>
        </c:dLbls>
        <c:axId val="145326080"/>
        <c:axId val="145326656"/>
      </c:scatterChart>
      <c:valAx>
        <c:axId val="145326080"/>
        <c:scaling>
          <c:orientation val="minMax"/>
          <c:max val="3300"/>
          <c:min val="600"/>
        </c:scaling>
        <c:delete val="0"/>
        <c:axPos val="b"/>
        <c:numFmt formatCode="General" sourceLinked="1"/>
        <c:majorTickMark val="out"/>
        <c:minorTickMark val="none"/>
        <c:tickLblPos val="nextTo"/>
        <c:crossAx val="145326656"/>
        <c:crosses val="autoZero"/>
        <c:crossBetween val="midCat"/>
        <c:majorUnit val="300"/>
      </c:valAx>
      <c:valAx>
        <c:axId val="145326656"/>
        <c:scaling>
          <c:orientation val="minMax"/>
          <c:max val="125"/>
          <c:min val="12.5"/>
        </c:scaling>
        <c:delete val="0"/>
        <c:axPos val="l"/>
        <c:majorGridlines/>
        <c:numFmt formatCode="General" sourceLinked="1"/>
        <c:majorTickMark val="out"/>
        <c:minorTickMark val="none"/>
        <c:tickLblPos val="nextTo"/>
        <c:crossAx val="145326080"/>
        <c:crosses val="autoZero"/>
        <c:crossBetween val="midCat"/>
        <c:majorUnit val="12.5"/>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67250375570464"/>
          <c:y val="0.12281841741391158"/>
          <c:w val="0.70327459793782221"/>
          <c:h val="0.74080098031910047"/>
        </c:manualLayout>
      </c:layout>
      <c:scatterChart>
        <c:scatterStyle val="smoothMarker"/>
        <c:varyColors val="0"/>
        <c:ser>
          <c:idx val="0"/>
          <c:order val="0"/>
          <c:tx>
            <c:v>SEC1-DISCHPRES-K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(2)'!$E$437:$I$437</c:f>
              <c:numCache>
                <c:formatCode>General</c:formatCode>
                <c:ptCount val="5"/>
              </c:numCache>
            </c:numRef>
          </c:yVal>
          <c:smooth val="1"/>
          <c:extLst>
            <c:ext xmlns:c16="http://schemas.microsoft.com/office/drawing/2014/chart" uri="{C3380CC4-5D6E-409C-BE32-E72D297353CC}">
              <c16:uniqueId val="{00000001-D303-4A65-AA15-9DB22BEE112E}"/>
            </c:ext>
          </c:extLst>
        </c:ser>
        <c:ser>
          <c:idx val="1"/>
          <c:order val="1"/>
          <c:tx>
            <c:v>SEC1-DISCHPRES-K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(2)'!$O$437:$S$437</c:f>
              <c:numCache>
                <c:formatCode>General</c:formatCode>
                <c:ptCount val="5"/>
              </c:numCache>
            </c:numRef>
          </c:yVal>
          <c:smooth val="1"/>
          <c:extLst>
            <c:ext xmlns:c16="http://schemas.microsoft.com/office/drawing/2014/chart" uri="{C3380CC4-5D6E-409C-BE32-E72D297353CC}">
              <c16:uniqueId val="{00000003-D303-4A65-AA15-9DB22BEE112E}"/>
            </c:ext>
          </c:extLst>
        </c:ser>
        <c:ser>
          <c:idx val="2"/>
          <c:order val="2"/>
          <c:tx>
            <c:v>SEC1-DISCHPRES-K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(2)'!$Y$437:$AC$437</c:f>
              <c:numCache>
                <c:formatCode>General</c:formatCode>
                <c:ptCount val="5"/>
              </c:numCache>
            </c:numRef>
          </c:yVal>
          <c:smooth val="1"/>
          <c:extLst>
            <c:ext xmlns:c16="http://schemas.microsoft.com/office/drawing/2014/chart" uri="{C3380CC4-5D6E-409C-BE32-E72D297353CC}">
              <c16:uniqueId val="{00000005-D303-4A65-AA15-9DB22BEE112E}"/>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D303-4A65-AA15-9DB22BEE112E}"/>
              </c:ext>
            </c:extLst>
          </c:dPt>
          <c:xVal>
            <c:numRef>
              <c:f>'CONVERSOR CURV_ (2)'!$BC$435</c:f>
              <c:numCache>
                <c:formatCode>0.00</c:formatCode>
                <c:ptCount val="1"/>
              </c:numCache>
            </c:numRef>
          </c:xVal>
          <c:yVal>
            <c:numRef>
              <c:f>'CONVERSOR CURV_ (2)'!$BC$437</c:f>
              <c:numCache>
                <c:formatCode>0.00</c:formatCode>
                <c:ptCount val="1"/>
              </c:numCache>
            </c:numRef>
          </c:yVal>
          <c:smooth val="1"/>
          <c:extLst>
            <c:ext xmlns:c16="http://schemas.microsoft.com/office/drawing/2014/chart" uri="{C3380CC4-5D6E-409C-BE32-E72D297353CC}">
              <c16:uniqueId val="{00000008-D303-4A65-AA15-9DB22BEE112E}"/>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(2)'!$E$452:$J$452</c:f>
              <c:numCache>
                <c:formatCode>General</c:formatCode>
                <c:ptCount val="6"/>
              </c:numCache>
            </c:numRef>
          </c:yVal>
          <c:smooth val="1"/>
          <c:extLst>
            <c:ext xmlns:c16="http://schemas.microsoft.com/office/drawing/2014/chart" uri="{C3380CC4-5D6E-409C-BE32-E72D297353CC}">
              <c16:uniqueId val="{00000009-D303-4A65-AA15-9DB22BEE112E}"/>
            </c:ext>
          </c:extLst>
        </c:ser>
        <c:dLbls>
          <c:showLegendKey val="0"/>
          <c:showVal val="0"/>
          <c:showCatName val="0"/>
          <c:showSerName val="0"/>
          <c:showPercent val="0"/>
          <c:showBubbleSize val="0"/>
        </c:dLbls>
        <c:axId val="145328960"/>
        <c:axId val="145329536"/>
      </c:scatterChart>
      <c:valAx>
        <c:axId val="145328960"/>
        <c:scaling>
          <c:orientation val="minMax"/>
          <c:max val="3300"/>
          <c:min val="600"/>
        </c:scaling>
        <c:delete val="0"/>
        <c:axPos val="b"/>
        <c:numFmt formatCode="General" sourceLinked="1"/>
        <c:majorTickMark val="out"/>
        <c:minorTickMark val="none"/>
        <c:tickLblPos val="nextTo"/>
        <c:crossAx val="145329536"/>
        <c:crosses val="autoZero"/>
        <c:crossBetween val="midCat"/>
        <c:majorUnit val="300"/>
      </c:valAx>
      <c:valAx>
        <c:axId val="145329536"/>
        <c:scaling>
          <c:orientation val="minMax"/>
          <c:max val="26.610000000000003"/>
          <c:min val="5.3219999999999992"/>
        </c:scaling>
        <c:delete val="0"/>
        <c:axPos val="l"/>
        <c:majorGridlines/>
        <c:numFmt formatCode="General" sourceLinked="1"/>
        <c:majorTickMark val="out"/>
        <c:minorTickMark val="none"/>
        <c:tickLblPos val="nextTo"/>
        <c:crossAx val="145328960"/>
        <c:crosses val="autoZero"/>
        <c:crossBetween val="midCat"/>
        <c:majorUnit val="2.661"/>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51140907918832"/>
          <c:y val="0.13501742881508896"/>
          <c:w val="0.73733630153613627"/>
          <c:h val="0.75378623413398249"/>
        </c:manualLayout>
      </c:layout>
      <c:scatterChart>
        <c:scatterStyle val="smoothMarker"/>
        <c:varyColors val="0"/>
        <c:ser>
          <c:idx val="0"/>
          <c:order val="0"/>
          <c:tx>
            <c:v>SEC1-EFF-K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(2)'!$E$438:$I$438</c:f>
              <c:numCache>
                <c:formatCode>General</c:formatCode>
                <c:ptCount val="5"/>
              </c:numCache>
            </c:numRef>
          </c:yVal>
          <c:smooth val="1"/>
          <c:extLst>
            <c:ext xmlns:c16="http://schemas.microsoft.com/office/drawing/2014/chart" uri="{C3380CC4-5D6E-409C-BE32-E72D297353CC}">
              <c16:uniqueId val="{00000001-042E-4429-8481-E09B84A7A54F}"/>
            </c:ext>
          </c:extLst>
        </c:ser>
        <c:ser>
          <c:idx val="1"/>
          <c:order val="1"/>
          <c:tx>
            <c:v>SEC1-EFF-K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(2)'!$O$438:$S$438</c:f>
              <c:numCache>
                <c:formatCode>General</c:formatCode>
                <c:ptCount val="5"/>
              </c:numCache>
            </c:numRef>
          </c:yVal>
          <c:smooth val="1"/>
          <c:extLst>
            <c:ext xmlns:c16="http://schemas.microsoft.com/office/drawing/2014/chart" uri="{C3380CC4-5D6E-409C-BE32-E72D297353CC}">
              <c16:uniqueId val="{00000003-042E-4429-8481-E09B84A7A54F}"/>
            </c:ext>
          </c:extLst>
        </c:ser>
        <c:ser>
          <c:idx val="2"/>
          <c:order val="2"/>
          <c:tx>
            <c:v>SEC1-EFF-K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(2)'!$Y$438:$AC$438</c:f>
              <c:numCache>
                <c:formatCode>General</c:formatCode>
                <c:ptCount val="5"/>
              </c:numCache>
            </c:numRef>
          </c:yVal>
          <c:smooth val="1"/>
          <c:extLst>
            <c:ext xmlns:c16="http://schemas.microsoft.com/office/drawing/2014/chart" uri="{C3380CC4-5D6E-409C-BE32-E72D297353CC}">
              <c16:uniqueId val="{00000005-042E-4429-8481-E09B84A7A54F}"/>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042E-4429-8481-E09B84A7A54F}"/>
              </c:ext>
            </c:extLst>
          </c:dPt>
          <c:xVal>
            <c:numRef>
              <c:f>'CONVERSOR CURV_ (2)'!$BC$435</c:f>
              <c:numCache>
                <c:formatCode>0.00</c:formatCode>
                <c:ptCount val="1"/>
              </c:numCache>
            </c:numRef>
          </c:xVal>
          <c:yVal>
            <c:numRef>
              <c:f>'CONVERSOR CURV_ (2)'!$BC$438</c:f>
              <c:numCache>
                <c:formatCode>General</c:formatCode>
                <c:ptCount val="1"/>
              </c:numCache>
            </c:numRef>
          </c:yVal>
          <c:smooth val="1"/>
          <c:extLst>
            <c:ext xmlns:c16="http://schemas.microsoft.com/office/drawing/2014/chart" uri="{C3380CC4-5D6E-409C-BE32-E72D297353CC}">
              <c16:uniqueId val="{00000008-042E-4429-8481-E09B84A7A54F}"/>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(2)'!$E$453:$J$453</c:f>
              <c:numCache>
                <c:formatCode>General</c:formatCode>
                <c:ptCount val="6"/>
              </c:numCache>
            </c:numRef>
          </c:yVal>
          <c:smooth val="1"/>
          <c:extLst>
            <c:ext xmlns:c16="http://schemas.microsoft.com/office/drawing/2014/chart" uri="{C3380CC4-5D6E-409C-BE32-E72D297353CC}">
              <c16:uniqueId val="{00000009-042E-4429-8481-E09B84A7A54F}"/>
            </c:ext>
          </c:extLst>
        </c:ser>
        <c:dLbls>
          <c:showLegendKey val="0"/>
          <c:showVal val="0"/>
          <c:showCatName val="0"/>
          <c:showSerName val="0"/>
          <c:showPercent val="0"/>
          <c:showBubbleSize val="0"/>
        </c:dLbls>
        <c:axId val="145331840"/>
        <c:axId val="145332416"/>
      </c:scatterChart>
      <c:valAx>
        <c:axId val="145331840"/>
        <c:scaling>
          <c:orientation val="minMax"/>
          <c:max val="3300"/>
          <c:min val="600"/>
        </c:scaling>
        <c:delete val="0"/>
        <c:axPos val="b"/>
        <c:numFmt formatCode="General" sourceLinked="1"/>
        <c:majorTickMark val="out"/>
        <c:minorTickMark val="none"/>
        <c:tickLblPos val="nextTo"/>
        <c:crossAx val="145332416"/>
        <c:crosses val="autoZero"/>
        <c:crossBetween val="midCat"/>
        <c:majorUnit val="300"/>
      </c:valAx>
      <c:valAx>
        <c:axId val="145332416"/>
        <c:scaling>
          <c:orientation val="minMax"/>
          <c:max val="0.8"/>
          <c:min val="0.67500000000000016"/>
        </c:scaling>
        <c:delete val="0"/>
        <c:axPos val="l"/>
        <c:majorGridlines/>
        <c:numFmt formatCode="General" sourceLinked="1"/>
        <c:majorTickMark val="out"/>
        <c:minorTickMark val="none"/>
        <c:tickLblPos val="nextTo"/>
        <c:crossAx val="145331840"/>
        <c:crosses val="autoZero"/>
        <c:crossBetween val="midCat"/>
        <c:majorUnit val="2.5000000000000005E-2"/>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(2)'!$E$439:$I$439</c:f>
              <c:numCache>
                <c:formatCode>General</c:formatCode>
                <c:ptCount val="5"/>
              </c:numCache>
            </c:numRef>
          </c:yVal>
          <c:smooth val="1"/>
          <c:extLst>
            <c:ext xmlns:c16="http://schemas.microsoft.com/office/drawing/2014/chart" uri="{C3380CC4-5D6E-409C-BE32-E72D297353CC}">
              <c16:uniqueId val="{00000001-9884-43C6-844A-3E5A7461DAA9}"/>
            </c:ext>
          </c:extLst>
        </c:ser>
        <c:ser>
          <c:idx val="1"/>
          <c:order val="1"/>
          <c:tx>
            <c:v>SEC1-DISCHTEMP-K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(2)'!$O$439:$S$439</c:f>
              <c:numCache>
                <c:formatCode>General</c:formatCode>
                <c:ptCount val="5"/>
              </c:numCache>
            </c:numRef>
          </c:yVal>
          <c:smooth val="1"/>
          <c:extLst>
            <c:ext xmlns:c16="http://schemas.microsoft.com/office/drawing/2014/chart" uri="{C3380CC4-5D6E-409C-BE32-E72D297353CC}">
              <c16:uniqueId val="{00000003-9884-43C6-844A-3E5A7461DAA9}"/>
            </c:ext>
          </c:extLst>
        </c:ser>
        <c:ser>
          <c:idx val="2"/>
          <c:order val="2"/>
          <c:tx>
            <c:v>SEC1-DISCHTEMP-K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(2)'!$Y$439:$AC$439</c:f>
              <c:numCache>
                <c:formatCode>General</c:formatCode>
                <c:ptCount val="5"/>
              </c:numCache>
            </c:numRef>
          </c:yVal>
          <c:smooth val="1"/>
          <c:extLst>
            <c:ext xmlns:c16="http://schemas.microsoft.com/office/drawing/2014/chart" uri="{C3380CC4-5D6E-409C-BE32-E72D297353CC}">
              <c16:uniqueId val="{00000005-9884-43C6-844A-3E5A7461DAA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9884-43C6-844A-3E5A7461DAA9}"/>
              </c:ext>
            </c:extLst>
          </c:dPt>
          <c:xVal>
            <c:numRef>
              <c:f>'CONVERSOR CURV_ (2)'!$BC$435</c:f>
              <c:numCache>
                <c:formatCode>0.00</c:formatCode>
                <c:ptCount val="1"/>
              </c:numCache>
            </c:numRef>
          </c:xVal>
          <c:yVal>
            <c:numRef>
              <c:f>'CONVERSOR CURV_ (2)'!$BC$439</c:f>
              <c:numCache>
                <c:formatCode>General</c:formatCode>
                <c:ptCount val="1"/>
              </c:numCache>
            </c:numRef>
          </c:yVal>
          <c:smooth val="1"/>
          <c:extLst>
            <c:ext xmlns:c16="http://schemas.microsoft.com/office/drawing/2014/chart" uri="{C3380CC4-5D6E-409C-BE32-E72D297353CC}">
              <c16:uniqueId val="{00000008-9884-43C6-844A-3E5A7461DAA9}"/>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(2)'!$E$454:$J$454</c:f>
              <c:numCache>
                <c:formatCode>General</c:formatCode>
                <c:ptCount val="6"/>
              </c:numCache>
            </c:numRef>
          </c:yVal>
          <c:smooth val="1"/>
          <c:extLst>
            <c:ext xmlns:c16="http://schemas.microsoft.com/office/drawing/2014/chart" uri="{C3380CC4-5D6E-409C-BE32-E72D297353CC}">
              <c16:uniqueId val="{00000009-9884-43C6-844A-3E5A7461DAA9}"/>
            </c:ext>
          </c:extLst>
        </c:ser>
        <c:dLbls>
          <c:showLegendKey val="0"/>
          <c:showVal val="0"/>
          <c:showCatName val="0"/>
          <c:showSerName val="0"/>
          <c:showPercent val="0"/>
          <c:showBubbleSize val="0"/>
        </c:dLbls>
        <c:axId val="58434112"/>
        <c:axId val="58434688"/>
      </c:scatterChart>
      <c:valAx>
        <c:axId val="58434112"/>
        <c:scaling>
          <c:orientation val="minMax"/>
          <c:max val="3300"/>
          <c:min val="600"/>
        </c:scaling>
        <c:delete val="0"/>
        <c:axPos val="b"/>
        <c:numFmt formatCode="General" sourceLinked="1"/>
        <c:majorTickMark val="out"/>
        <c:minorTickMark val="none"/>
        <c:tickLblPos val="nextTo"/>
        <c:crossAx val="58434688"/>
        <c:crosses val="autoZero"/>
        <c:crossBetween val="midCat"/>
      </c:valAx>
      <c:valAx>
        <c:axId val="58434688"/>
        <c:scaling>
          <c:orientation val="minMax"/>
        </c:scaling>
        <c:delete val="0"/>
        <c:axPos val="l"/>
        <c:majorGridlines/>
        <c:numFmt formatCode="General" sourceLinked="1"/>
        <c:majorTickMark val="out"/>
        <c:minorTickMark val="none"/>
        <c:tickLblPos val="nextTo"/>
        <c:crossAx val="58434112"/>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50233670764711"/>
          <c:y val="0.14795468860810695"/>
          <c:w val="0.70158580251689617"/>
          <c:h val="0.74090133688302096"/>
        </c:manualLayout>
      </c:layout>
      <c:scatterChart>
        <c:scatterStyle val="smoothMarker"/>
        <c:varyColors val="0"/>
        <c:ser>
          <c:idx val="0"/>
          <c:order val="0"/>
          <c:tx>
            <c:v>SEC1-POWER-K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(2)'!$E$440:$I$440</c:f>
              <c:numCache>
                <c:formatCode>General</c:formatCode>
                <c:ptCount val="5"/>
              </c:numCache>
            </c:numRef>
          </c:yVal>
          <c:smooth val="1"/>
          <c:extLst>
            <c:ext xmlns:c16="http://schemas.microsoft.com/office/drawing/2014/chart" uri="{C3380CC4-5D6E-409C-BE32-E72D297353CC}">
              <c16:uniqueId val="{00000001-1B5B-428C-9BED-1CA023D04AEF}"/>
            </c:ext>
          </c:extLst>
        </c:ser>
        <c:ser>
          <c:idx val="1"/>
          <c:order val="1"/>
          <c:tx>
            <c:v>SEC1-POWER-K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(2)'!$O$440:$S$440</c:f>
              <c:numCache>
                <c:formatCode>General</c:formatCode>
                <c:ptCount val="5"/>
              </c:numCache>
            </c:numRef>
          </c:yVal>
          <c:smooth val="1"/>
          <c:extLst>
            <c:ext xmlns:c16="http://schemas.microsoft.com/office/drawing/2014/chart" uri="{C3380CC4-5D6E-409C-BE32-E72D297353CC}">
              <c16:uniqueId val="{00000003-1B5B-428C-9BED-1CA023D04AEF}"/>
            </c:ext>
          </c:extLst>
        </c:ser>
        <c:ser>
          <c:idx val="2"/>
          <c:order val="2"/>
          <c:tx>
            <c:v>SEC1-POWER-K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(2)'!$Y$440:$AC$440</c:f>
              <c:numCache>
                <c:formatCode>General</c:formatCode>
                <c:ptCount val="5"/>
              </c:numCache>
            </c:numRef>
          </c:yVal>
          <c:smooth val="1"/>
          <c:extLst>
            <c:ext xmlns:c16="http://schemas.microsoft.com/office/drawing/2014/chart" uri="{C3380CC4-5D6E-409C-BE32-E72D297353CC}">
              <c16:uniqueId val="{00000005-1B5B-428C-9BED-1CA023D04AEF}"/>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1B5B-428C-9BED-1CA023D04AEF}"/>
              </c:ext>
            </c:extLst>
          </c:dPt>
          <c:xVal>
            <c:numRef>
              <c:f>'CONVERSOR CURV_ (2)'!$BC$435</c:f>
              <c:numCache>
                <c:formatCode>0.00</c:formatCode>
                <c:ptCount val="1"/>
              </c:numCache>
            </c:numRef>
          </c:xVal>
          <c:yVal>
            <c:numRef>
              <c:f>'CONVERSOR CURV_ (2)'!$BC$440</c:f>
              <c:numCache>
                <c:formatCode>General</c:formatCode>
                <c:ptCount val="1"/>
              </c:numCache>
            </c:numRef>
          </c:yVal>
          <c:smooth val="1"/>
          <c:extLst>
            <c:ext xmlns:c16="http://schemas.microsoft.com/office/drawing/2014/chart" uri="{C3380CC4-5D6E-409C-BE32-E72D297353CC}">
              <c16:uniqueId val="{00000008-1B5B-428C-9BED-1CA023D04AEF}"/>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(2)'!$E$455:$J$455</c:f>
              <c:numCache>
                <c:formatCode>General</c:formatCode>
                <c:ptCount val="6"/>
              </c:numCache>
            </c:numRef>
          </c:yVal>
          <c:smooth val="1"/>
          <c:extLst>
            <c:ext xmlns:c16="http://schemas.microsoft.com/office/drawing/2014/chart" uri="{C3380CC4-5D6E-409C-BE32-E72D297353CC}">
              <c16:uniqueId val="{00000009-1B5B-428C-9BED-1CA023D04AEF}"/>
            </c:ext>
          </c:extLst>
        </c:ser>
        <c:dLbls>
          <c:showLegendKey val="0"/>
          <c:showVal val="0"/>
          <c:showCatName val="0"/>
          <c:showSerName val="0"/>
          <c:showPercent val="0"/>
          <c:showBubbleSize val="0"/>
        </c:dLbls>
        <c:axId val="58436992"/>
        <c:axId val="58437568"/>
      </c:scatterChart>
      <c:valAx>
        <c:axId val="58436992"/>
        <c:scaling>
          <c:orientation val="minMax"/>
          <c:max val="3300"/>
          <c:min val="600"/>
        </c:scaling>
        <c:delete val="0"/>
        <c:axPos val="b"/>
        <c:numFmt formatCode="General" sourceLinked="1"/>
        <c:majorTickMark val="out"/>
        <c:minorTickMark val="none"/>
        <c:tickLblPos val="nextTo"/>
        <c:crossAx val="58437568"/>
        <c:crosses val="autoZero"/>
        <c:crossBetween val="midCat"/>
      </c:valAx>
      <c:valAx>
        <c:axId val="58437568"/>
        <c:scaling>
          <c:orientation val="minMax"/>
          <c:max val="11250"/>
          <c:min val="0"/>
        </c:scaling>
        <c:delete val="0"/>
        <c:axPos val="l"/>
        <c:majorGridlines/>
        <c:numFmt formatCode="General" sourceLinked="1"/>
        <c:majorTickMark val="out"/>
        <c:minorTickMark val="none"/>
        <c:tickLblPos val="nextTo"/>
        <c:crossAx val="58436992"/>
        <c:crosses val="autoZero"/>
        <c:crossBetween val="midCat"/>
        <c:majorUnit val="1250"/>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98776926110073"/>
          <c:y val="0.11403926244235243"/>
          <c:w val="0.74238199466883659"/>
          <c:h val="0.75389122101062289"/>
        </c:manualLayout>
      </c:layout>
      <c:scatterChart>
        <c:scatterStyle val="smoothMarker"/>
        <c:varyColors val="0"/>
        <c:ser>
          <c:idx val="0"/>
          <c:order val="0"/>
          <c:tx>
            <c:v>SEC1-HEAD-N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(2)'!$E$586:$I$586</c:f>
              <c:numCache>
                <c:formatCode>General</c:formatCode>
                <c:ptCount val="5"/>
              </c:numCache>
            </c:numRef>
          </c:yVal>
          <c:smooth val="1"/>
          <c:extLst>
            <c:ext xmlns:c16="http://schemas.microsoft.com/office/drawing/2014/chart" uri="{C3380CC4-5D6E-409C-BE32-E72D297353CC}">
              <c16:uniqueId val="{00000001-CB46-4D37-9E2C-F8867F2F22B8}"/>
            </c:ext>
          </c:extLst>
        </c:ser>
        <c:ser>
          <c:idx val="1"/>
          <c:order val="1"/>
          <c:tx>
            <c:v>SEC1-HEAD-N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(2)'!$O$586:$S$586</c:f>
              <c:numCache>
                <c:formatCode>General</c:formatCode>
                <c:ptCount val="5"/>
              </c:numCache>
            </c:numRef>
          </c:yVal>
          <c:smooth val="1"/>
          <c:extLst>
            <c:ext xmlns:c16="http://schemas.microsoft.com/office/drawing/2014/chart" uri="{C3380CC4-5D6E-409C-BE32-E72D297353CC}">
              <c16:uniqueId val="{00000003-CB46-4D37-9E2C-F8867F2F22B8}"/>
            </c:ext>
          </c:extLst>
        </c:ser>
        <c:ser>
          <c:idx val="2"/>
          <c:order val="2"/>
          <c:tx>
            <c:v>SEC1-HEAD-N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(2)'!$Y$586:$AC$586</c:f>
              <c:numCache>
                <c:formatCode>General</c:formatCode>
                <c:ptCount val="5"/>
              </c:numCache>
            </c:numRef>
          </c:yVal>
          <c:smooth val="1"/>
          <c:extLst>
            <c:ext xmlns:c16="http://schemas.microsoft.com/office/drawing/2014/chart" uri="{C3380CC4-5D6E-409C-BE32-E72D297353CC}">
              <c16:uniqueId val="{00000005-CB46-4D37-9E2C-F8867F2F22B8}"/>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CB46-4D37-9E2C-F8867F2F22B8}"/>
              </c:ext>
            </c:extLst>
          </c:dPt>
          <c:xVal>
            <c:numRef>
              <c:f>'CONVERSOR CURV_ (2)'!$BC$585</c:f>
              <c:numCache>
                <c:formatCode>0.00</c:formatCode>
                <c:ptCount val="1"/>
              </c:numCache>
            </c:numRef>
          </c:xVal>
          <c:yVal>
            <c:numRef>
              <c:f>'CONVERSOR CURV_ (2)'!$BC$586</c:f>
              <c:numCache>
                <c:formatCode>0.00</c:formatCode>
                <c:ptCount val="1"/>
              </c:numCache>
            </c:numRef>
          </c:yVal>
          <c:smooth val="1"/>
          <c:extLst>
            <c:ext xmlns:c16="http://schemas.microsoft.com/office/drawing/2014/chart" uri="{C3380CC4-5D6E-409C-BE32-E72D297353CC}">
              <c16:uniqueId val="{00000008-CB46-4D37-9E2C-F8867F2F22B8}"/>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(2)'!$E$601:$J$601</c:f>
              <c:numCache>
                <c:formatCode>General</c:formatCode>
                <c:ptCount val="6"/>
              </c:numCache>
            </c:numRef>
          </c:yVal>
          <c:smooth val="1"/>
          <c:extLst>
            <c:ext xmlns:c16="http://schemas.microsoft.com/office/drawing/2014/chart" uri="{C3380CC4-5D6E-409C-BE32-E72D297353CC}">
              <c16:uniqueId val="{00000009-CB46-4D37-9E2C-F8867F2F22B8}"/>
            </c:ext>
          </c:extLst>
        </c:ser>
        <c:dLbls>
          <c:showLegendKey val="0"/>
          <c:showVal val="0"/>
          <c:showCatName val="0"/>
          <c:showSerName val="0"/>
          <c:showPercent val="0"/>
          <c:showBubbleSize val="0"/>
        </c:dLbls>
        <c:axId val="58439872"/>
        <c:axId val="58440448"/>
      </c:scatterChart>
      <c:valAx>
        <c:axId val="58439872"/>
        <c:scaling>
          <c:orientation val="minMax"/>
          <c:max val="3300"/>
          <c:min val="600"/>
        </c:scaling>
        <c:delete val="1"/>
        <c:axPos val="b"/>
        <c:numFmt formatCode="General" sourceLinked="1"/>
        <c:majorTickMark val="out"/>
        <c:minorTickMark val="none"/>
        <c:tickLblPos val="nextTo"/>
        <c:crossAx val="58440448"/>
        <c:crosses val="autoZero"/>
        <c:crossBetween val="midCat"/>
        <c:majorUnit val="300"/>
      </c:valAx>
      <c:valAx>
        <c:axId val="58440448"/>
        <c:scaling>
          <c:orientation val="minMax"/>
          <c:max val="125"/>
          <c:min val="12.5"/>
        </c:scaling>
        <c:delete val="1"/>
        <c:axPos val="l"/>
        <c:majorGridlines/>
        <c:numFmt formatCode="General" sourceLinked="1"/>
        <c:majorTickMark val="out"/>
        <c:minorTickMark val="none"/>
        <c:tickLblPos val="nextTo"/>
        <c:crossAx val="58439872"/>
        <c:crosses val="autoZero"/>
        <c:crossBetween val="midCat"/>
        <c:majorUnit val="12.5"/>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67250375570464"/>
          <c:y val="0.12281841741391158"/>
          <c:w val="0.70327459793782221"/>
          <c:h val="0.74080098031910047"/>
        </c:manualLayout>
      </c:layout>
      <c:scatterChart>
        <c:scatterStyle val="smoothMarker"/>
        <c:varyColors val="0"/>
        <c:ser>
          <c:idx val="0"/>
          <c:order val="0"/>
          <c:tx>
            <c:v>SEC1-DISCHPRES-N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(2)'!$E$587:$I$587</c:f>
              <c:numCache>
                <c:formatCode>General</c:formatCode>
                <c:ptCount val="5"/>
              </c:numCache>
            </c:numRef>
          </c:yVal>
          <c:smooth val="1"/>
          <c:extLst>
            <c:ext xmlns:c16="http://schemas.microsoft.com/office/drawing/2014/chart" uri="{C3380CC4-5D6E-409C-BE32-E72D297353CC}">
              <c16:uniqueId val="{00000001-9E39-47F9-B660-C20875EDC1DB}"/>
            </c:ext>
          </c:extLst>
        </c:ser>
        <c:ser>
          <c:idx val="1"/>
          <c:order val="1"/>
          <c:tx>
            <c:v>SEC1-DISCHPRES-N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(2)'!$O$587:$S$587</c:f>
              <c:numCache>
                <c:formatCode>General</c:formatCode>
                <c:ptCount val="5"/>
              </c:numCache>
            </c:numRef>
          </c:yVal>
          <c:smooth val="1"/>
          <c:extLst>
            <c:ext xmlns:c16="http://schemas.microsoft.com/office/drawing/2014/chart" uri="{C3380CC4-5D6E-409C-BE32-E72D297353CC}">
              <c16:uniqueId val="{00000003-9E39-47F9-B660-C20875EDC1DB}"/>
            </c:ext>
          </c:extLst>
        </c:ser>
        <c:ser>
          <c:idx val="2"/>
          <c:order val="2"/>
          <c:tx>
            <c:v>SEC1-DISCHPRES-N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(2)'!$Y$587:$AC$587</c:f>
              <c:numCache>
                <c:formatCode>General</c:formatCode>
                <c:ptCount val="5"/>
              </c:numCache>
            </c:numRef>
          </c:yVal>
          <c:smooth val="1"/>
          <c:extLst>
            <c:ext xmlns:c16="http://schemas.microsoft.com/office/drawing/2014/chart" uri="{C3380CC4-5D6E-409C-BE32-E72D297353CC}">
              <c16:uniqueId val="{00000005-9E39-47F9-B660-C20875EDC1DB}"/>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9E39-47F9-B660-C20875EDC1DB}"/>
              </c:ext>
            </c:extLst>
          </c:dPt>
          <c:xVal>
            <c:numRef>
              <c:f>'CONVERSOR CURV_ (2)'!$BC$585</c:f>
              <c:numCache>
                <c:formatCode>0.00</c:formatCode>
                <c:ptCount val="1"/>
              </c:numCache>
            </c:numRef>
          </c:xVal>
          <c:yVal>
            <c:numRef>
              <c:f>'CONVERSOR CURV_ (2)'!$BC$587</c:f>
              <c:numCache>
                <c:formatCode>0.00</c:formatCode>
                <c:ptCount val="1"/>
              </c:numCache>
            </c:numRef>
          </c:yVal>
          <c:smooth val="1"/>
          <c:extLst>
            <c:ext xmlns:c16="http://schemas.microsoft.com/office/drawing/2014/chart" uri="{C3380CC4-5D6E-409C-BE32-E72D297353CC}">
              <c16:uniqueId val="{00000008-9E39-47F9-B660-C20875EDC1DB}"/>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(2)'!$E$602:$J$602</c:f>
              <c:numCache>
                <c:formatCode>General</c:formatCode>
                <c:ptCount val="6"/>
              </c:numCache>
            </c:numRef>
          </c:yVal>
          <c:smooth val="1"/>
          <c:extLst>
            <c:ext xmlns:c16="http://schemas.microsoft.com/office/drawing/2014/chart" uri="{C3380CC4-5D6E-409C-BE32-E72D297353CC}">
              <c16:uniqueId val="{00000009-9E39-47F9-B660-C20875EDC1DB}"/>
            </c:ext>
          </c:extLst>
        </c:ser>
        <c:dLbls>
          <c:showLegendKey val="0"/>
          <c:showVal val="0"/>
          <c:showCatName val="0"/>
          <c:showSerName val="0"/>
          <c:showPercent val="0"/>
          <c:showBubbleSize val="0"/>
        </c:dLbls>
        <c:axId val="88687744"/>
        <c:axId val="88688320"/>
      </c:scatterChart>
      <c:valAx>
        <c:axId val="88687744"/>
        <c:scaling>
          <c:orientation val="minMax"/>
          <c:max val="3300"/>
          <c:min val="600"/>
        </c:scaling>
        <c:delete val="1"/>
        <c:axPos val="b"/>
        <c:numFmt formatCode="General" sourceLinked="1"/>
        <c:majorTickMark val="out"/>
        <c:minorTickMark val="none"/>
        <c:tickLblPos val="nextTo"/>
        <c:crossAx val="88688320"/>
        <c:crosses val="autoZero"/>
        <c:crossBetween val="midCat"/>
        <c:majorUnit val="300"/>
      </c:valAx>
      <c:valAx>
        <c:axId val="88688320"/>
        <c:scaling>
          <c:orientation val="minMax"/>
          <c:max val="26.610000000000003"/>
          <c:min val="5.3219999999999992"/>
        </c:scaling>
        <c:delete val="1"/>
        <c:axPos val="l"/>
        <c:majorGridlines/>
        <c:numFmt formatCode="General" sourceLinked="1"/>
        <c:majorTickMark val="out"/>
        <c:minorTickMark val="none"/>
        <c:tickLblPos val="nextTo"/>
        <c:crossAx val="88687744"/>
        <c:crosses val="autoZero"/>
        <c:crossBetween val="midCat"/>
        <c:majorUnit val="2.661"/>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51140907918832"/>
          <c:y val="0.13501742881508896"/>
          <c:w val="0.73733630153613627"/>
          <c:h val="0.75378623413398249"/>
        </c:manualLayout>
      </c:layout>
      <c:scatterChart>
        <c:scatterStyle val="smoothMarker"/>
        <c:varyColors val="0"/>
        <c:ser>
          <c:idx val="0"/>
          <c:order val="0"/>
          <c:tx>
            <c:v>SEC1-EFF-N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(2)'!$E$588:$I$588</c:f>
              <c:numCache>
                <c:formatCode>General</c:formatCode>
                <c:ptCount val="5"/>
              </c:numCache>
            </c:numRef>
          </c:yVal>
          <c:smooth val="1"/>
          <c:extLst>
            <c:ext xmlns:c16="http://schemas.microsoft.com/office/drawing/2014/chart" uri="{C3380CC4-5D6E-409C-BE32-E72D297353CC}">
              <c16:uniqueId val="{00000001-3A81-45F1-B533-E324EE259FFE}"/>
            </c:ext>
          </c:extLst>
        </c:ser>
        <c:ser>
          <c:idx val="1"/>
          <c:order val="1"/>
          <c:tx>
            <c:v>SEC1-EFF-N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(2)'!$O$588:$S$588</c:f>
              <c:numCache>
                <c:formatCode>General</c:formatCode>
                <c:ptCount val="5"/>
              </c:numCache>
            </c:numRef>
          </c:yVal>
          <c:smooth val="1"/>
          <c:extLst>
            <c:ext xmlns:c16="http://schemas.microsoft.com/office/drawing/2014/chart" uri="{C3380CC4-5D6E-409C-BE32-E72D297353CC}">
              <c16:uniqueId val="{00000003-3A81-45F1-B533-E324EE259FFE}"/>
            </c:ext>
          </c:extLst>
        </c:ser>
        <c:ser>
          <c:idx val="2"/>
          <c:order val="2"/>
          <c:tx>
            <c:v>SEC1-EFF-N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(2)'!$Y$588:$AC$588</c:f>
              <c:numCache>
                <c:formatCode>General</c:formatCode>
                <c:ptCount val="5"/>
              </c:numCache>
            </c:numRef>
          </c:yVal>
          <c:smooth val="1"/>
          <c:extLst>
            <c:ext xmlns:c16="http://schemas.microsoft.com/office/drawing/2014/chart" uri="{C3380CC4-5D6E-409C-BE32-E72D297353CC}">
              <c16:uniqueId val="{00000005-3A81-45F1-B533-E324EE259FFE}"/>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3A81-45F1-B533-E324EE259FFE}"/>
              </c:ext>
            </c:extLst>
          </c:dPt>
          <c:xVal>
            <c:numRef>
              <c:f>'CONVERSOR CURV_ (2)'!$BC$585</c:f>
              <c:numCache>
                <c:formatCode>0.00</c:formatCode>
                <c:ptCount val="1"/>
              </c:numCache>
            </c:numRef>
          </c:xVal>
          <c:yVal>
            <c:numRef>
              <c:f>'CONVERSOR CURV_ (2)'!$BC$588</c:f>
              <c:numCache>
                <c:formatCode>0.00</c:formatCode>
                <c:ptCount val="1"/>
              </c:numCache>
            </c:numRef>
          </c:yVal>
          <c:smooth val="1"/>
          <c:extLst>
            <c:ext xmlns:c16="http://schemas.microsoft.com/office/drawing/2014/chart" uri="{C3380CC4-5D6E-409C-BE32-E72D297353CC}">
              <c16:uniqueId val="{00000008-3A81-45F1-B533-E324EE259FFE}"/>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(2)'!$E$603:$J$603</c:f>
              <c:numCache>
                <c:formatCode>General</c:formatCode>
                <c:ptCount val="6"/>
              </c:numCache>
            </c:numRef>
          </c:yVal>
          <c:smooth val="1"/>
          <c:extLst>
            <c:ext xmlns:c16="http://schemas.microsoft.com/office/drawing/2014/chart" uri="{C3380CC4-5D6E-409C-BE32-E72D297353CC}">
              <c16:uniqueId val="{00000009-3A81-45F1-B533-E324EE259FFE}"/>
            </c:ext>
          </c:extLst>
        </c:ser>
        <c:dLbls>
          <c:showLegendKey val="0"/>
          <c:showVal val="0"/>
          <c:showCatName val="0"/>
          <c:showSerName val="0"/>
          <c:showPercent val="0"/>
          <c:showBubbleSize val="0"/>
        </c:dLbls>
        <c:axId val="88690624"/>
        <c:axId val="88691200"/>
      </c:scatterChart>
      <c:valAx>
        <c:axId val="88690624"/>
        <c:scaling>
          <c:orientation val="minMax"/>
          <c:max val="3300"/>
          <c:min val="600"/>
        </c:scaling>
        <c:delete val="1"/>
        <c:axPos val="b"/>
        <c:numFmt formatCode="General" sourceLinked="1"/>
        <c:majorTickMark val="out"/>
        <c:minorTickMark val="none"/>
        <c:tickLblPos val="nextTo"/>
        <c:crossAx val="88691200"/>
        <c:crosses val="autoZero"/>
        <c:crossBetween val="midCat"/>
        <c:majorUnit val="300"/>
      </c:valAx>
      <c:valAx>
        <c:axId val="88691200"/>
        <c:scaling>
          <c:orientation val="minMax"/>
          <c:max val="0.8"/>
          <c:min val="0.67500000000000016"/>
        </c:scaling>
        <c:delete val="1"/>
        <c:axPos val="l"/>
        <c:majorGridlines/>
        <c:numFmt formatCode="General" sourceLinked="1"/>
        <c:majorTickMark val="out"/>
        <c:minorTickMark val="none"/>
        <c:tickLblPos val="nextTo"/>
        <c:crossAx val="88690624"/>
        <c:crosses val="autoZero"/>
        <c:crossBetween val="midCat"/>
        <c:majorUnit val="2.5000000000000005E-2"/>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Temperatura (K) vs</a:t>
            </a:r>
            <a:r>
              <a:rPr lang="pt-BR" baseline="0"/>
              <a:t> Vazão</a:t>
            </a:r>
            <a:endParaRPr lang="pt-BR"/>
          </a:p>
        </c:rich>
      </c:tx>
      <c:overlay val="0"/>
    </c:title>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(2)'!$E$589:$I$589</c:f>
              <c:numCache>
                <c:formatCode>General</c:formatCode>
                <c:ptCount val="5"/>
              </c:numCache>
            </c:numRef>
          </c:yVal>
          <c:smooth val="1"/>
          <c:extLst>
            <c:ext xmlns:c16="http://schemas.microsoft.com/office/drawing/2014/chart" uri="{C3380CC4-5D6E-409C-BE32-E72D297353CC}">
              <c16:uniqueId val="{00000001-BDDC-43D4-B3EA-6901037E5102}"/>
            </c:ext>
          </c:extLst>
        </c:ser>
        <c:ser>
          <c:idx val="1"/>
          <c:order val="1"/>
          <c:tx>
            <c:v>SEC1-DISCHTEMP-N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(2)'!$O$589:$S$589</c:f>
              <c:numCache>
                <c:formatCode>General</c:formatCode>
                <c:ptCount val="5"/>
              </c:numCache>
            </c:numRef>
          </c:yVal>
          <c:smooth val="1"/>
          <c:extLst>
            <c:ext xmlns:c16="http://schemas.microsoft.com/office/drawing/2014/chart" uri="{C3380CC4-5D6E-409C-BE32-E72D297353CC}">
              <c16:uniqueId val="{00000003-BDDC-43D4-B3EA-6901037E5102}"/>
            </c:ext>
          </c:extLst>
        </c:ser>
        <c:ser>
          <c:idx val="2"/>
          <c:order val="2"/>
          <c:tx>
            <c:v>SEC1-DISCHTEMP-N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(2)'!$Y$589:$AC$589</c:f>
              <c:numCache>
                <c:formatCode>General</c:formatCode>
                <c:ptCount val="5"/>
              </c:numCache>
            </c:numRef>
          </c:yVal>
          <c:smooth val="1"/>
          <c:extLst>
            <c:ext xmlns:c16="http://schemas.microsoft.com/office/drawing/2014/chart" uri="{C3380CC4-5D6E-409C-BE32-E72D297353CC}">
              <c16:uniqueId val="{00000005-BDDC-43D4-B3EA-6901037E5102}"/>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BDDC-43D4-B3EA-6901037E5102}"/>
              </c:ext>
            </c:extLst>
          </c:dPt>
          <c:xVal>
            <c:numRef>
              <c:f>'CONVERSOR CURV_ (2)'!$BC$585</c:f>
              <c:numCache>
                <c:formatCode>0.00</c:formatCode>
                <c:ptCount val="1"/>
              </c:numCache>
            </c:numRef>
          </c:xVal>
          <c:yVal>
            <c:numRef>
              <c:f>'CONVERSOR CURV_ (2)'!$BC$589</c:f>
              <c:numCache>
                <c:formatCode>0.00</c:formatCode>
                <c:ptCount val="1"/>
              </c:numCache>
            </c:numRef>
          </c:yVal>
          <c:smooth val="1"/>
          <c:extLst>
            <c:ext xmlns:c16="http://schemas.microsoft.com/office/drawing/2014/chart" uri="{C3380CC4-5D6E-409C-BE32-E72D297353CC}">
              <c16:uniqueId val="{00000008-BDDC-43D4-B3EA-6901037E5102}"/>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(2)'!$E$604:$J$604</c:f>
              <c:numCache>
                <c:formatCode>General</c:formatCode>
                <c:ptCount val="6"/>
              </c:numCache>
            </c:numRef>
          </c:yVal>
          <c:smooth val="1"/>
          <c:extLst>
            <c:ext xmlns:c16="http://schemas.microsoft.com/office/drawing/2014/chart" uri="{C3380CC4-5D6E-409C-BE32-E72D297353CC}">
              <c16:uniqueId val="{00000009-BDDC-43D4-B3EA-6901037E5102}"/>
            </c:ext>
          </c:extLst>
        </c:ser>
        <c:dLbls>
          <c:showLegendKey val="0"/>
          <c:showVal val="0"/>
          <c:showCatName val="0"/>
          <c:showSerName val="0"/>
          <c:showPercent val="0"/>
          <c:showBubbleSize val="0"/>
        </c:dLbls>
        <c:axId val="88693504"/>
        <c:axId val="88694080"/>
      </c:scatterChart>
      <c:valAx>
        <c:axId val="88693504"/>
        <c:scaling>
          <c:orientation val="minMax"/>
          <c:max val="3300"/>
          <c:min val="600"/>
        </c:scaling>
        <c:delete val="0"/>
        <c:axPos val="b"/>
        <c:numFmt formatCode="General" sourceLinked="1"/>
        <c:majorTickMark val="out"/>
        <c:minorTickMark val="none"/>
        <c:tickLblPos val="nextTo"/>
        <c:crossAx val="88694080"/>
        <c:crosses val="autoZero"/>
        <c:crossBetween val="midCat"/>
      </c:valAx>
      <c:valAx>
        <c:axId val="88694080"/>
        <c:scaling>
          <c:orientation val="minMax"/>
        </c:scaling>
        <c:delete val="0"/>
        <c:axPos val="l"/>
        <c:majorGridlines/>
        <c:numFmt formatCode="General" sourceLinked="1"/>
        <c:majorTickMark val="out"/>
        <c:minorTickMark val="none"/>
        <c:tickLblPos val="nextTo"/>
        <c:crossAx val="88693504"/>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50233670764711"/>
          <c:y val="0.14795468860810695"/>
          <c:w val="0.70158580251689617"/>
          <c:h val="0.74090133688302096"/>
        </c:manualLayout>
      </c:layout>
      <c:scatterChart>
        <c:scatterStyle val="smoothMarker"/>
        <c:varyColors val="0"/>
        <c:ser>
          <c:idx val="0"/>
          <c:order val="0"/>
          <c:tx>
            <c:v>SEC1-POWER-N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(2)'!$E$590:$I$590</c:f>
              <c:numCache>
                <c:formatCode>General</c:formatCode>
                <c:ptCount val="5"/>
              </c:numCache>
            </c:numRef>
          </c:yVal>
          <c:smooth val="1"/>
          <c:extLst>
            <c:ext xmlns:c16="http://schemas.microsoft.com/office/drawing/2014/chart" uri="{C3380CC4-5D6E-409C-BE32-E72D297353CC}">
              <c16:uniqueId val="{00000001-E6E8-4068-8EA1-711FF75581CC}"/>
            </c:ext>
          </c:extLst>
        </c:ser>
        <c:ser>
          <c:idx val="1"/>
          <c:order val="1"/>
          <c:tx>
            <c:v>SEC1-POWER-N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(2)'!$O$590:$S$590</c:f>
              <c:numCache>
                <c:formatCode>General</c:formatCode>
                <c:ptCount val="5"/>
              </c:numCache>
            </c:numRef>
          </c:yVal>
          <c:smooth val="1"/>
          <c:extLst>
            <c:ext xmlns:c16="http://schemas.microsoft.com/office/drawing/2014/chart" uri="{C3380CC4-5D6E-409C-BE32-E72D297353CC}">
              <c16:uniqueId val="{00000003-E6E8-4068-8EA1-711FF75581CC}"/>
            </c:ext>
          </c:extLst>
        </c:ser>
        <c:ser>
          <c:idx val="2"/>
          <c:order val="2"/>
          <c:tx>
            <c:v>SEC1-POWER-N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(2)'!$Y$590:$AC$590</c:f>
              <c:numCache>
                <c:formatCode>General</c:formatCode>
                <c:ptCount val="5"/>
              </c:numCache>
            </c:numRef>
          </c:yVal>
          <c:smooth val="1"/>
          <c:extLst>
            <c:ext xmlns:c16="http://schemas.microsoft.com/office/drawing/2014/chart" uri="{C3380CC4-5D6E-409C-BE32-E72D297353CC}">
              <c16:uniqueId val="{00000005-E6E8-4068-8EA1-711FF75581CC}"/>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E6E8-4068-8EA1-711FF75581CC}"/>
              </c:ext>
            </c:extLst>
          </c:dPt>
          <c:xVal>
            <c:numRef>
              <c:f>'CONVERSOR CURV_ (2)'!$BC$585</c:f>
              <c:numCache>
                <c:formatCode>0.00</c:formatCode>
                <c:ptCount val="1"/>
              </c:numCache>
            </c:numRef>
          </c:xVal>
          <c:yVal>
            <c:numRef>
              <c:f>'CONVERSOR CURV_ (2)'!$BC$590</c:f>
              <c:numCache>
                <c:formatCode>0.00</c:formatCode>
                <c:ptCount val="1"/>
              </c:numCache>
            </c:numRef>
          </c:yVal>
          <c:smooth val="1"/>
          <c:extLst>
            <c:ext xmlns:c16="http://schemas.microsoft.com/office/drawing/2014/chart" uri="{C3380CC4-5D6E-409C-BE32-E72D297353CC}">
              <c16:uniqueId val="{00000008-E6E8-4068-8EA1-711FF75581CC}"/>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(2)'!$E$605:$J$605</c:f>
              <c:numCache>
                <c:formatCode>General</c:formatCode>
                <c:ptCount val="6"/>
              </c:numCache>
            </c:numRef>
          </c:yVal>
          <c:smooth val="1"/>
          <c:extLst>
            <c:ext xmlns:c16="http://schemas.microsoft.com/office/drawing/2014/chart" uri="{C3380CC4-5D6E-409C-BE32-E72D297353CC}">
              <c16:uniqueId val="{00000009-E6E8-4068-8EA1-711FF75581CC}"/>
            </c:ext>
          </c:extLst>
        </c:ser>
        <c:dLbls>
          <c:showLegendKey val="0"/>
          <c:showVal val="0"/>
          <c:showCatName val="0"/>
          <c:showSerName val="0"/>
          <c:showPercent val="0"/>
          <c:showBubbleSize val="0"/>
        </c:dLbls>
        <c:axId val="101205696"/>
        <c:axId val="101206272"/>
      </c:scatterChart>
      <c:valAx>
        <c:axId val="101205696"/>
        <c:scaling>
          <c:orientation val="minMax"/>
          <c:max val="3300"/>
          <c:min val="600"/>
        </c:scaling>
        <c:delete val="1"/>
        <c:axPos val="b"/>
        <c:numFmt formatCode="General" sourceLinked="1"/>
        <c:majorTickMark val="out"/>
        <c:minorTickMark val="none"/>
        <c:tickLblPos val="nextTo"/>
        <c:crossAx val="101206272"/>
        <c:crosses val="autoZero"/>
        <c:crossBetween val="midCat"/>
      </c:valAx>
      <c:valAx>
        <c:axId val="101206272"/>
        <c:scaling>
          <c:orientation val="minMax"/>
          <c:max val="11250"/>
          <c:min val="0"/>
        </c:scaling>
        <c:delete val="1"/>
        <c:axPos val="l"/>
        <c:majorGridlines/>
        <c:numFmt formatCode="General" sourceLinked="1"/>
        <c:majorTickMark val="out"/>
        <c:minorTickMark val="none"/>
        <c:tickLblPos val="nextTo"/>
        <c:crossAx val="101205696"/>
        <c:crosses val="autoZero"/>
        <c:crossBetween val="midCat"/>
        <c:majorUnit val="1250"/>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8" Type="http://schemas.openxmlformats.org/officeDocument/2006/relationships/chart" Target="../charts/chart42.xml"/><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10" Type="http://schemas.openxmlformats.org/officeDocument/2006/relationships/chart" Target="../charts/chart44.xml"/><Relationship Id="rId4" Type="http://schemas.openxmlformats.org/officeDocument/2006/relationships/chart" Target="../charts/chart38.xml"/><Relationship Id="rId9" Type="http://schemas.openxmlformats.org/officeDocument/2006/relationships/chart" Target="../charts/chart43.xml"/></Relationships>
</file>

<file path=xl/drawings/_rels/drawing8.xml.rels><?xml version="1.0" encoding="UTF-8" standalone="yes"?>
<Relationships xmlns="http://schemas.openxmlformats.org/package/2006/relationships"><Relationship Id="rId8" Type="http://schemas.openxmlformats.org/officeDocument/2006/relationships/chart" Target="../charts/chart52.xml"/><Relationship Id="rId3" Type="http://schemas.openxmlformats.org/officeDocument/2006/relationships/chart" Target="../charts/chart47.xml"/><Relationship Id="rId7" Type="http://schemas.openxmlformats.org/officeDocument/2006/relationships/chart" Target="../charts/chart51.xml"/><Relationship Id="rId2" Type="http://schemas.openxmlformats.org/officeDocument/2006/relationships/chart" Target="../charts/chart46.xml"/><Relationship Id="rId1" Type="http://schemas.openxmlformats.org/officeDocument/2006/relationships/chart" Target="../charts/chart45.xml"/><Relationship Id="rId6" Type="http://schemas.openxmlformats.org/officeDocument/2006/relationships/chart" Target="../charts/chart50.xml"/><Relationship Id="rId5" Type="http://schemas.openxmlformats.org/officeDocument/2006/relationships/chart" Target="../charts/chart49.xml"/><Relationship Id="rId10" Type="http://schemas.openxmlformats.org/officeDocument/2006/relationships/chart" Target="../charts/chart54.xml"/><Relationship Id="rId4" Type="http://schemas.openxmlformats.org/officeDocument/2006/relationships/chart" Target="../charts/chart48.xml"/><Relationship Id="rId9" Type="http://schemas.openxmlformats.org/officeDocument/2006/relationships/chart" Target="../charts/chart53.xml"/></Relationships>
</file>

<file path=xl/drawings/drawing1.xml><?xml version="1.0" encoding="utf-8"?>
<xdr:wsDr xmlns:xdr="http://schemas.openxmlformats.org/drawingml/2006/spreadsheetDrawing" xmlns:a="http://schemas.openxmlformats.org/drawingml/2006/main">
  <xdr:twoCellAnchor>
    <xdr:from>
      <xdr:col>6</xdr:col>
      <xdr:colOff>57150</xdr:colOff>
      <xdr:row>6</xdr:row>
      <xdr:rowOff>28575</xdr:rowOff>
    </xdr:from>
    <xdr:to>
      <xdr:col>6</xdr:col>
      <xdr:colOff>142875</xdr:colOff>
      <xdr:row>6</xdr:row>
      <xdr:rowOff>114300</xdr:rowOff>
    </xdr:to>
    <xdr:sp macro="" textlink="">
      <xdr:nvSpPr>
        <xdr:cNvPr id="2" name="Oval 1">
          <a:extLst>
            <a:ext uri="{FF2B5EF4-FFF2-40B4-BE49-F238E27FC236}">
              <a16:creationId xmlns:a16="http://schemas.microsoft.com/office/drawing/2014/main" id="{00000000-0008-0000-0000-000002000000}"/>
            </a:ext>
          </a:extLst>
        </xdr:cNvPr>
        <xdr:cNvSpPr>
          <a:spLocks noChangeArrowheads="1"/>
        </xdr:cNvSpPr>
      </xdr:nvSpPr>
      <xdr:spPr bwMode="auto">
        <a:xfrm>
          <a:off x="1238250" y="1000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11</xdr:col>
      <xdr:colOff>47625</xdr:colOff>
      <xdr:row>6</xdr:row>
      <xdr:rowOff>38100</xdr:rowOff>
    </xdr:from>
    <xdr:to>
      <xdr:col>11</xdr:col>
      <xdr:colOff>133350</xdr:colOff>
      <xdr:row>6</xdr:row>
      <xdr:rowOff>123825</xdr:rowOff>
    </xdr:to>
    <xdr:sp macro="" textlink="">
      <xdr:nvSpPr>
        <xdr:cNvPr id="3" name="Oval 2">
          <a:extLst>
            <a:ext uri="{FF2B5EF4-FFF2-40B4-BE49-F238E27FC236}">
              <a16:creationId xmlns:a16="http://schemas.microsoft.com/office/drawing/2014/main" id="{00000000-0008-0000-0000-000003000000}"/>
            </a:ext>
          </a:extLst>
        </xdr:cNvPr>
        <xdr:cNvSpPr>
          <a:spLocks noChangeArrowheads="1"/>
        </xdr:cNvSpPr>
      </xdr:nvSpPr>
      <xdr:spPr bwMode="auto">
        <a:xfrm>
          <a:off x="227647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47625</xdr:colOff>
      <xdr:row>6</xdr:row>
      <xdr:rowOff>38100</xdr:rowOff>
    </xdr:from>
    <xdr:to>
      <xdr:col>16</xdr:col>
      <xdr:colOff>133350</xdr:colOff>
      <xdr:row>6</xdr:row>
      <xdr:rowOff>123825</xdr:rowOff>
    </xdr:to>
    <xdr:sp macro="" textlink="">
      <xdr:nvSpPr>
        <xdr:cNvPr id="4" name="Oval 3">
          <a:extLst>
            <a:ext uri="{FF2B5EF4-FFF2-40B4-BE49-F238E27FC236}">
              <a16:creationId xmlns:a16="http://schemas.microsoft.com/office/drawing/2014/main" id="{00000000-0008-0000-0000-000004000000}"/>
            </a:ext>
          </a:extLst>
        </xdr:cNvPr>
        <xdr:cNvSpPr>
          <a:spLocks noChangeArrowheads="1"/>
        </xdr:cNvSpPr>
      </xdr:nvSpPr>
      <xdr:spPr bwMode="auto">
        <a:xfrm>
          <a:off x="332422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xdr:row>
      <xdr:rowOff>38100</xdr:rowOff>
    </xdr:from>
    <xdr:to>
      <xdr:col>1</xdr:col>
      <xdr:colOff>133350</xdr:colOff>
      <xdr:row>17</xdr:row>
      <xdr:rowOff>123825</xdr:rowOff>
    </xdr:to>
    <xdr:sp macro="" textlink="">
      <xdr:nvSpPr>
        <xdr:cNvPr id="5" name="Oval 4">
          <a:extLst>
            <a:ext uri="{FF2B5EF4-FFF2-40B4-BE49-F238E27FC236}">
              <a16:creationId xmlns:a16="http://schemas.microsoft.com/office/drawing/2014/main" id="{00000000-0008-0000-0000-000005000000}"/>
            </a:ext>
          </a:extLst>
        </xdr:cNvPr>
        <xdr:cNvSpPr>
          <a:spLocks noChangeArrowheads="1"/>
        </xdr:cNvSpPr>
      </xdr:nvSpPr>
      <xdr:spPr bwMode="auto">
        <a:xfrm>
          <a:off x="219075" y="2790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19</xdr:row>
      <xdr:rowOff>38100</xdr:rowOff>
    </xdr:from>
    <xdr:to>
      <xdr:col>1</xdr:col>
      <xdr:colOff>133350</xdr:colOff>
      <xdr:row>19</xdr:row>
      <xdr:rowOff>123825</xdr:rowOff>
    </xdr:to>
    <xdr:sp macro="" textlink="">
      <xdr:nvSpPr>
        <xdr:cNvPr id="6" name="Oval 5">
          <a:extLst>
            <a:ext uri="{FF2B5EF4-FFF2-40B4-BE49-F238E27FC236}">
              <a16:creationId xmlns:a16="http://schemas.microsoft.com/office/drawing/2014/main" id="{00000000-0008-0000-0000-000006000000}"/>
            </a:ext>
          </a:extLst>
        </xdr:cNvPr>
        <xdr:cNvSpPr>
          <a:spLocks noChangeArrowheads="1"/>
        </xdr:cNvSpPr>
      </xdr:nvSpPr>
      <xdr:spPr bwMode="auto">
        <a:xfrm>
          <a:off x="219075" y="31146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20</xdr:row>
      <xdr:rowOff>38100</xdr:rowOff>
    </xdr:from>
    <xdr:to>
      <xdr:col>1</xdr:col>
      <xdr:colOff>133350</xdr:colOff>
      <xdr:row>20</xdr:row>
      <xdr:rowOff>123825</xdr:rowOff>
    </xdr:to>
    <xdr:sp macro="" textlink="">
      <xdr:nvSpPr>
        <xdr:cNvPr id="7" name="Oval 6">
          <a:extLst>
            <a:ext uri="{FF2B5EF4-FFF2-40B4-BE49-F238E27FC236}">
              <a16:creationId xmlns:a16="http://schemas.microsoft.com/office/drawing/2014/main" id="{00000000-0008-0000-0000-000007000000}"/>
            </a:ext>
          </a:extLst>
        </xdr:cNvPr>
        <xdr:cNvSpPr>
          <a:spLocks noChangeArrowheads="1"/>
        </xdr:cNvSpPr>
      </xdr:nvSpPr>
      <xdr:spPr bwMode="auto">
        <a:xfrm>
          <a:off x="219075" y="3276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22</xdr:row>
      <xdr:rowOff>38100</xdr:rowOff>
    </xdr:from>
    <xdr:to>
      <xdr:col>1</xdr:col>
      <xdr:colOff>133350</xdr:colOff>
      <xdr:row>22</xdr:row>
      <xdr:rowOff>123825</xdr:rowOff>
    </xdr:to>
    <xdr:sp macro="" textlink="">
      <xdr:nvSpPr>
        <xdr:cNvPr id="8" name="Oval 7">
          <a:extLst>
            <a:ext uri="{FF2B5EF4-FFF2-40B4-BE49-F238E27FC236}">
              <a16:creationId xmlns:a16="http://schemas.microsoft.com/office/drawing/2014/main" id="{00000000-0008-0000-0000-000008000000}"/>
            </a:ext>
          </a:extLst>
        </xdr:cNvPr>
        <xdr:cNvSpPr>
          <a:spLocks noChangeArrowheads="1"/>
        </xdr:cNvSpPr>
      </xdr:nvSpPr>
      <xdr:spPr bwMode="auto">
        <a:xfrm>
          <a:off x="219075" y="36004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23</xdr:row>
      <xdr:rowOff>38100</xdr:rowOff>
    </xdr:from>
    <xdr:to>
      <xdr:col>1</xdr:col>
      <xdr:colOff>133350</xdr:colOff>
      <xdr:row>23</xdr:row>
      <xdr:rowOff>123825</xdr:rowOff>
    </xdr:to>
    <xdr:sp macro="" textlink="">
      <xdr:nvSpPr>
        <xdr:cNvPr id="9" name="Oval 8">
          <a:extLst>
            <a:ext uri="{FF2B5EF4-FFF2-40B4-BE49-F238E27FC236}">
              <a16:creationId xmlns:a16="http://schemas.microsoft.com/office/drawing/2014/main" id="{00000000-0008-0000-0000-000009000000}"/>
            </a:ext>
          </a:extLst>
        </xdr:cNvPr>
        <xdr:cNvSpPr>
          <a:spLocks noChangeArrowheads="1"/>
        </xdr:cNvSpPr>
      </xdr:nvSpPr>
      <xdr:spPr bwMode="auto">
        <a:xfrm>
          <a:off x="219075" y="3762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24</xdr:row>
      <xdr:rowOff>38100</xdr:rowOff>
    </xdr:from>
    <xdr:to>
      <xdr:col>1</xdr:col>
      <xdr:colOff>133350</xdr:colOff>
      <xdr:row>24</xdr:row>
      <xdr:rowOff>123825</xdr:rowOff>
    </xdr:to>
    <xdr:sp macro="" textlink="">
      <xdr:nvSpPr>
        <xdr:cNvPr id="10" name="Oval 9">
          <a:extLst>
            <a:ext uri="{FF2B5EF4-FFF2-40B4-BE49-F238E27FC236}">
              <a16:creationId xmlns:a16="http://schemas.microsoft.com/office/drawing/2014/main" id="{00000000-0008-0000-0000-00000A000000}"/>
            </a:ext>
          </a:extLst>
        </xdr:cNvPr>
        <xdr:cNvSpPr>
          <a:spLocks noChangeArrowheads="1"/>
        </xdr:cNvSpPr>
      </xdr:nvSpPr>
      <xdr:spPr bwMode="auto">
        <a:xfrm>
          <a:off x="219075" y="3924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25</xdr:row>
      <xdr:rowOff>38100</xdr:rowOff>
    </xdr:from>
    <xdr:to>
      <xdr:col>1</xdr:col>
      <xdr:colOff>133350</xdr:colOff>
      <xdr:row>25</xdr:row>
      <xdr:rowOff>123825</xdr:rowOff>
    </xdr:to>
    <xdr:sp macro="" textlink="">
      <xdr:nvSpPr>
        <xdr:cNvPr id="11" name="Oval 10">
          <a:extLst>
            <a:ext uri="{FF2B5EF4-FFF2-40B4-BE49-F238E27FC236}">
              <a16:creationId xmlns:a16="http://schemas.microsoft.com/office/drawing/2014/main" id="{00000000-0008-0000-0000-00000B000000}"/>
            </a:ext>
          </a:extLst>
        </xdr:cNvPr>
        <xdr:cNvSpPr>
          <a:spLocks noChangeArrowheads="1"/>
        </xdr:cNvSpPr>
      </xdr:nvSpPr>
      <xdr:spPr bwMode="auto">
        <a:xfrm>
          <a:off x="219075" y="4086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12" name="Oval 11">
          <a:extLst>
            <a:ext uri="{FF2B5EF4-FFF2-40B4-BE49-F238E27FC236}">
              <a16:creationId xmlns:a16="http://schemas.microsoft.com/office/drawing/2014/main" id="{00000000-0008-0000-0000-00000C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13" name="Oval 14">
          <a:extLst>
            <a:ext uri="{FF2B5EF4-FFF2-40B4-BE49-F238E27FC236}">
              <a16:creationId xmlns:a16="http://schemas.microsoft.com/office/drawing/2014/main" id="{00000000-0008-0000-0000-00000D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14" name="Oval 15">
          <a:extLst>
            <a:ext uri="{FF2B5EF4-FFF2-40B4-BE49-F238E27FC236}">
              <a16:creationId xmlns:a16="http://schemas.microsoft.com/office/drawing/2014/main" id="{00000000-0008-0000-0000-00000E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15" name="Oval 16">
          <a:extLst>
            <a:ext uri="{FF2B5EF4-FFF2-40B4-BE49-F238E27FC236}">
              <a16:creationId xmlns:a16="http://schemas.microsoft.com/office/drawing/2014/main" id="{00000000-0008-0000-0000-00000F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48</xdr:row>
      <xdr:rowOff>38100</xdr:rowOff>
    </xdr:from>
    <xdr:to>
      <xdr:col>5</xdr:col>
      <xdr:colOff>133350</xdr:colOff>
      <xdr:row>48</xdr:row>
      <xdr:rowOff>123825</xdr:rowOff>
    </xdr:to>
    <xdr:sp macro="" textlink="">
      <xdr:nvSpPr>
        <xdr:cNvPr id="16" name="Oval 17">
          <a:extLst>
            <a:ext uri="{FF2B5EF4-FFF2-40B4-BE49-F238E27FC236}">
              <a16:creationId xmlns:a16="http://schemas.microsoft.com/office/drawing/2014/main" id="{00000000-0008-0000-0000-000010000000}"/>
            </a:ext>
          </a:extLst>
        </xdr:cNvPr>
        <xdr:cNvSpPr>
          <a:spLocks noChangeArrowheads="1"/>
        </xdr:cNvSpPr>
      </xdr:nvSpPr>
      <xdr:spPr bwMode="auto">
        <a:xfrm>
          <a:off x="1019175" y="7848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8</xdr:col>
      <xdr:colOff>47625</xdr:colOff>
      <xdr:row>49</xdr:row>
      <xdr:rowOff>38100</xdr:rowOff>
    </xdr:from>
    <xdr:to>
      <xdr:col>8</xdr:col>
      <xdr:colOff>133350</xdr:colOff>
      <xdr:row>49</xdr:row>
      <xdr:rowOff>123825</xdr:rowOff>
    </xdr:to>
    <xdr:sp macro="" textlink="">
      <xdr:nvSpPr>
        <xdr:cNvPr id="17" name="Oval 18">
          <a:extLst>
            <a:ext uri="{FF2B5EF4-FFF2-40B4-BE49-F238E27FC236}">
              <a16:creationId xmlns:a16="http://schemas.microsoft.com/office/drawing/2014/main" id="{00000000-0008-0000-0000-000011000000}"/>
            </a:ext>
          </a:extLst>
        </xdr:cNvPr>
        <xdr:cNvSpPr>
          <a:spLocks noChangeArrowheads="1"/>
        </xdr:cNvSpPr>
      </xdr:nvSpPr>
      <xdr:spPr bwMode="auto">
        <a:xfrm>
          <a:off x="164782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49</xdr:row>
      <xdr:rowOff>38100</xdr:rowOff>
    </xdr:from>
    <xdr:to>
      <xdr:col>13</xdr:col>
      <xdr:colOff>133350</xdr:colOff>
      <xdr:row>49</xdr:row>
      <xdr:rowOff>123825</xdr:rowOff>
    </xdr:to>
    <xdr:sp macro="" textlink="">
      <xdr:nvSpPr>
        <xdr:cNvPr id="18" name="Oval 19">
          <a:extLst>
            <a:ext uri="{FF2B5EF4-FFF2-40B4-BE49-F238E27FC236}">
              <a16:creationId xmlns:a16="http://schemas.microsoft.com/office/drawing/2014/main" id="{00000000-0008-0000-0000-000012000000}"/>
            </a:ext>
          </a:extLst>
        </xdr:cNvPr>
        <xdr:cNvSpPr>
          <a:spLocks noChangeArrowheads="1"/>
        </xdr:cNvSpPr>
      </xdr:nvSpPr>
      <xdr:spPr bwMode="auto">
        <a:xfrm>
          <a:off x="26955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49</xdr:row>
      <xdr:rowOff>38100</xdr:rowOff>
    </xdr:from>
    <xdr:to>
      <xdr:col>19</xdr:col>
      <xdr:colOff>133350</xdr:colOff>
      <xdr:row>49</xdr:row>
      <xdr:rowOff>123825</xdr:rowOff>
    </xdr:to>
    <xdr:sp macro="" textlink="">
      <xdr:nvSpPr>
        <xdr:cNvPr id="19" name="Oval 20">
          <a:extLst>
            <a:ext uri="{FF2B5EF4-FFF2-40B4-BE49-F238E27FC236}">
              <a16:creationId xmlns:a16="http://schemas.microsoft.com/office/drawing/2014/main" id="{00000000-0008-0000-0000-000013000000}"/>
            </a:ext>
          </a:extLst>
        </xdr:cNvPr>
        <xdr:cNvSpPr>
          <a:spLocks noChangeArrowheads="1"/>
        </xdr:cNvSpPr>
      </xdr:nvSpPr>
      <xdr:spPr bwMode="auto">
        <a:xfrm>
          <a:off x="38004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27</xdr:row>
      <xdr:rowOff>28575</xdr:rowOff>
    </xdr:from>
    <xdr:to>
      <xdr:col>1</xdr:col>
      <xdr:colOff>142875</xdr:colOff>
      <xdr:row>27</xdr:row>
      <xdr:rowOff>133350</xdr:rowOff>
    </xdr:to>
    <xdr:sp macro="" textlink="">
      <xdr:nvSpPr>
        <xdr:cNvPr id="20" name="Rectangle 21">
          <a:extLst>
            <a:ext uri="{FF2B5EF4-FFF2-40B4-BE49-F238E27FC236}">
              <a16:creationId xmlns:a16="http://schemas.microsoft.com/office/drawing/2014/main" id="{00000000-0008-0000-0000-000014000000}"/>
            </a:ext>
          </a:extLst>
        </xdr:cNvPr>
        <xdr:cNvSpPr>
          <a:spLocks noChangeArrowheads="1"/>
        </xdr:cNvSpPr>
      </xdr:nvSpPr>
      <xdr:spPr bwMode="auto">
        <a:xfrm>
          <a:off x="219075" y="44100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28</xdr:row>
      <xdr:rowOff>28575</xdr:rowOff>
    </xdr:from>
    <xdr:to>
      <xdr:col>1</xdr:col>
      <xdr:colOff>142875</xdr:colOff>
      <xdr:row>28</xdr:row>
      <xdr:rowOff>123825</xdr:rowOff>
    </xdr:to>
    <xdr:sp macro="" textlink="">
      <xdr:nvSpPr>
        <xdr:cNvPr id="21" name="Rectangle 22">
          <a:extLst>
            <a:ext uri="{FF2B5EF4-FFF2-40B4-BE49-F238E27FC236}">
              <a16:creationId xmlns:a16="http://schemas.microsoft.com/office/drawing/2014/main" id="{00000000-0008-0000-0000-000015000000}"/>
            </a:ext>
          </a:extLst>
        </xdr:cNvPr>
        <xdr:cNvSpPr>
          <a:spLocks noChangeArrowheads="1"/>
        </xdr:cNvSpPr>
      </xdr:nvSpPr>
      <xdr:spPr bwMode="auto">
        <a:xfrm>
          <a:off x="219075" y="45815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31</xdr:row>
      <xdr:rowOff>28575</xdr:rowOff>
    </xdr:from>
    <xdr:to>
      <xdr:col>1</xdr:col>
      <xdr:colOff>142875</xdr:colOff>
      <xdr:row>31</xdr:row>
      <xdr:rowOff>123825</xdr:rowOff>
    </xdr:to>
    <xdr:sp macro="" textlink="">
      <xdr:nvSpPr>
        <xdr:cNvPr id="22" name="Rectangle 23">
          <a:extLst>
            <a:ext uri="{FF2B5EF4-FFF2-40B4-BE49-F238E27FC236}">
              <a16:creationId xmlns:a16="http://schemas.microsoft.com/office/drawing/2014/main" id="{00000000-0008-0000-0000-000016000000}"/>
            </a:ext>
          </a:extLst>
        </xdr:cNvPr>
        <xdr:cNvSpPr>
          <a:spLocks noChangeArrowheads="1"/>
        </xdr:cNvSpPr>
      </xdr:nvSpPr>
      <xdr:spPr bwMode="auto">
        <a:xfrm>
          <a:off x="219075" y="50673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32</xdr:row>
      <xdr:rowOff>28575</xdr:rowOff>
    </xdr:from>
    <xdr:to>
      <xdr:col>1</xdr:col>
      <xdr:colOff>142875</xdr:colOff>
      <xdr:row>32</xdr:row>
      <xdr:rowOff>133350</xdr:rowOff>
    </xdr:to>
    <xdr:sp macro="" textlink="">
      <xdr:nvSpPr>
        <xdr:cNvPr id="23" name="Rectangle 24">
          <a:extLst>
            <a:ext uri="{FF2B5EF4-FFF2-40B4-BE49-F238E27FC236}">
              <a16:creationId xmlns:a16="http://schemas.microsoft.com/office/drawing/2014/main" id="{00000000-0008-0000-0000-000017000000}"/>
            </a:ext>
          </a:extLst>
        </xdr:cNvPr>
        <xdr:cNvSpPr>
          <a:spLocks noChangeArrowheads="1"/>
        </xdr:cNvSpPr>
      </xdr:nvSpPr>
      <xdr:spPr bwMode="auto">
        <a:xfrm>
          <a:off x="219075" y="52292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33</xdr:row>
      <xdr:rowOff>28575</xdr:rowOff>
    </xdr:from>
    <xdr:to>
      <xdr:col>1</xdr:col>
      <xdr:colOff>142875</xdr:colOff>
      <xdr:row>33</xdr:row>
      <xdr:rowOff>133350</xdr:rowOff>
    </xdr:to>
    <xdr:sp macro="" textlink="">
      <xdr:nvSpPr>
        <xdr:cNvPr id="24" name="Rectangle 25">
          <a:extLst>
            <a:ext uri="{FF2B5EF4-FFF2-40B4-BE49-F238E27FC236}">
              <a16:creationId xmlns:a16="http://schemas.microsoft.com/office/drawing/2014/main" id="{00000000-0008-0000-0000-000018000000}"/>
            </a:ext>
          </a:extLst>
        </xdr:cNvPr>
        <xdr:cNvSpPr>
          <a:spLocks noChangeArrowheads="1"/>
        </xdr:cNvSpPr>
      </xdr:nvSpPr>
      <xdr:spPr bwMode="auto">
        <a:xfrm>
          <a:off x="219075" y="54006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35</xdr:row>
      <xdr:rowOff>28575</xdr:rowOff>
    </xdr:from>
    <xdr:to>
      <xdr:col>1</xdr:col>
      <xdr:colOff>142875</xdr:colOff>
      <xdr:row>35</xdr:row>
      <xdr:rowOff>123825</xdr:rowOff>
    </xdr:to>
    <xdr:sp macro="" textlink="">
      <xdr:nvSpPr>
        <xdr:cNvPr id="25" name="Rectangle 26">
          <a:extLst>
            <a:ext uri="{FF2B5EF4-FFF2-40B4-BE49-F238E27FC236}">
              <a16:creationId xmlns:a16="http://schemas.microsoft.com/office/drawing/2014/main" id="{00000000-0008-0000-0000-000019000000}"/>
            </a:ext>
          </a:extLst>
        </xdr:cNvPr>
        <xdr:cNvSpPr>
          <a:spLocks noChangeArrowheads="1"/>
        </xdr:cNvSpPr>
      </xdr:nvSpPr>
      <xdr:spPr bwMode="auto">
        <a:xfrm>
          <a:off x="219075" y="57340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36</xdr:row>
      <xdr:rowOff>28575</xdr:rowOff>
    </xdr:from>
    <xdr:to>
      <xdr:col>1</xdr:col>
      <xdr:colOff>142875</xdr:colOff>
      <xdr:row>36</xdr:row>
      <xdr:rowOff>123825</xdr:rowOff>
    </xdr:to>
    <xdr:sp macro="" textlink="">
      <xdr:nvSpPr>
        <xdr:cNvPr id="26" name="Rectangle 27">
          <a:extLst>
            <a:ext uri="{FF2B5EF4-FFF2-40B4-BE49-F238E27FC236}">
              <a16:creationId xmlns:a16="http://schemas.microsoft.com/office/drawing/2014/main" id="{00000000-0008-0000-0000-00001A000000}"/>
            </a:ext>
          </a:extLst>
        </xdr:cNvPr>
        <xdr:cNvSpPr>
          <a:spLocks noChangeArrowheads="1"/>
        </xdr:cNvSpPr>
      </xdr:nvSpPr>
      <xdr:spPr bwMode="auto">
        <a:xfrm>
          <a:off x="219075" y="58959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37</xdr:row>
      <xdr:rowOff>28575</xdr:rowOff>
    </xdr:from>
    <xdr:to>
      <xdr:col>1</xdr:col>
      <xdr:colOff>142875</xdr:colOff>
      <xdr:row>37</xdr:row>
      <xdr:rowOff>123825</xdr:rowOff>
    </xdr:to>
    <xdr:sp macro="" textlink="">
      <xdr:nvSpPr>
        <xdr:cNvPr id="27" name="Rectangle 28">
          <a:extLst>
            <a:ext uri="{FF2B5EF4-FFF2-40B4-BE49-F238E27FC236}">
              <a16:creationId xmlns:a16="http://schemas.microsoft.com/office/drawing/2014/main" id="{00000000-0008-0000-0000-00001B000000}"/>
            </a:ext>
          </a:extLst>
        </xdr:cNvPr>
        <xdr:cNvSpPr>
          <a:spLocks noChangeArrowheads="1"/>
        </xdr:cNvSpPr>
      </xdr:nvSpPr>
      <xdr:spPr bwMode="auto">
        <a:xfrm>
          <a:off x="219075" y="60579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38</xdr:row>
      <xdr:rowOff>28575</xdr:rowOff>
    </xdr:from>
    <xdr:to>
      <xdr:col>1</xdr:col>
      <xdr:colOff>142875</xdr:colOff>
      <xdr:row>38</xdr:row>
      <xdr:rowOff>123825</xdr:rowOff>
    </xdr:to>
    <xdr:sp macro="" textlink="">
      <xdr:nvSpPr>
        <xdr:cNvPr id="28" name="Rectangle 29">
          <a:extLst>
            <a:ext uri="{FF2B5EF4-FFF2-40B4-BE49-F238E27FC236}">
              <a16:creationId xmlns:a16="http://schemas.microsoft.com/office/drawing/2014/main" id="{00000000-0008-0000-0000-00001C000000}"/>
            </a:ext>
          </a:extLst>
        </xdr:cNvPr>
        <xdr:cNvSpPr>
          <a:spLocks noChangeArrowheads="1"/>
        </xdr:cNvSpPr>
      </xdr:nvSpPr>
      <xdr:spPr bwMode="auto">
        <a:xfrm>
          <a:off x="219075" y="62198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39</xdr:row>
      <xdr:rowOff>28575</xdr:rowOff>
    </xdr:from>
    <xdr:to>
      <xdr:col>1</xdr:col>
      <xdr:colOff>142875</xdr:colOff>
      <xdr:row>39</xdr:row>
      <xdr:rowOff>123825</xdr:rowOff>
    </xdr:to>
    <xdr:sp macro="" textlink="">
      <xdr:nvSpPr>
        <xdr:cNvPr id="29" name="Rectangle 30">
          <a:extLst>
            <a:ext uri="{FF2B5EF4-FFF2-40B4-BE49-F238E27FC236}">
              <a16:creationId xmlns:a16="http://schemas.microsoft.com/office/drawing/2014/main" id="{00000000-0008-0000-0000-00001D000000}"/>
            </a:ext>
          </a:extLst>
        </xdr:cNvPr>
        <xdr:cNvSpPr>
          <a:spLocks noChangeArrowheads="1"/>
        </xdr:cNvSpPr>
      </xdr:nvSpPr>
      <xdr:spPr bwMode="auto">
        <a:xfrm>
          <a:off x="219075" y="63817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18</xdr:row>
      <xdr:rowOff>28575</xdr:rowOff>
    </xdr:from>
    <xdr:to>
      <xdr:col>1</xdr:col>
      <xdr:colOff>152400</xdr:colOff>
      <xdr:row>18</xdr:row>
      <xdr:rowOff>123825</xdr:rowOff>
    </xdr:to>
    <xdr:sp macro="" textlink="">
      <xdr:nvSpPr>
        <xdr:cNvPr id="30" name="AutoShape 31">
          <a:extLst>
            <a:ext uri="{FF2B5EF4-FFF2-40B4-BE49-F238E27FC236}">
              <a16:creationId xmlns:a16="http://schemas.microsoft.com/office/drawing/2014/main" id="{00000000-0008-0000-0000-00001E000000}"/>
            </a:ext>
          </a:extLst>
        </xdr:cNvPr>
        <xdr:cNvSpPr>
          <a:spLocks noChangeArrowheads="1"/>
        </xdr:cNvSpPr>
      </xdr:nvSpPr>
      <xdr:spPr bwMode="auto">
        <a:xfrm>
          <a:off x="209550" y="29432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34</xdr:row>
      <xdr:rowOff>28575</xdr:rowOff>
    </xdr:from>
    <xdr:to>
      <xdr:col>1</xdr:col>
      <xdr:colOff>142875</xdr:colOff>
      <xdr:row>34</xdr:row>
      <xdr:rowOff>133350</xdr:rowOff>
    </xdr:to>
    <xdr:sp macro="" textlink="">
      <xdr:nvSpPr>
        <xdr:cNvPr id="31" name="Rectangle 32">
          <a:extLst>
            <a:ext uri="{FF2B5EF4-FFF2-40B4-BE49-F238E27FC236}">
              <a16:creationId xmlns:a16="http://schemas.microsoft.com/office/drawing/2014/main" id="{00000000-0008-0000-0000-00001F000000}"/>
            </a:ext>
          </a:extLst>
        </xdr:cNvPr>
        <xdr:cNvSpPr>
          <a:spLocks noChangeArrowheads="1"/>
        </xdr:cNvSpPr>
      </xdr:nvSpPr>
      <xdr:spPr bwMode="auto">
        <a:xfrm>
          <a:off x="219075" y="55721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30</xdr:row>
      <xdr:rowOff>38100</xdr:rowOff>
    </xdr:from>
    <xdr:to>
      <xdr:col>1</xdr:col>
      <xdr:colOff>133350</xdr:colOff>
      <xdr:row>30</xdr:row>
      <xdr:rowOff>123825</xdr:rowOff>
    </xdr:to>
    <xdr:sp macro="" textlink="">
      <xdr:nvSpPr>
        <xdr:cNvPr id="32" name="Oval 33">
          <a:extLst>
            <a:ext uri="{FF2B5EF4-FFF2-40B4-BE49-F238E27FC236}">
              <a16:creationId xmlns:a16="http://schemas.microsoft.com/office/drawing/2014/main" id="{00000000-0008-0000-0000-000020000000}"/>
            </a:ext>
          </a:extLst>
        </xdr:cNvPr>
        <xdr:cNvSpPr>
          <a:spLocks noChangeArrowheads="1"/>
        </xdr:cNvSpPr>
      </xdr:nvSpPr>
      <xdr:spPr bwMode="auto">
        <a:xfrm>
          <a:off x="219075" y="49149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26</xdr:row>
      <xdr:rowOff>28575</xdr:rowOff>
    </xdr:from>
    <xdr:to>
      <xdr:col>1</xdr:col>
      <xdr:colOff>142875</xdr:colOff>
      <xdr:row>26</xdr:row>
      <xdr:rowOff>133350</xdr:rowOff>
    </xdr:to>
    <xdr:sp macro="" textlink="">
      <xdr:nvSpPr>
        <xdr:cNvPr id="33" name="Rectangle 34">
          <a:extLst>
            <a:ext uri="{FF2B5EF4-FFF2-40B4-BE49-F238E27FC236}">
              <a16:creationId xmlns:a16="http://schemas.microsoft.com/office/drawing/2014/main" id="{00000000-0008-0000-0000-000021000000}"/>
            </a:ext>
          </a:extLst>
        </xdr:cNvPr>
        <xdr:cNvSpPr>
          <a:spLocks noChangeArrowheads="1"/>
        </xdr:cNvSpPr>
      </xdr:nvSpPr>
      <xdr:spPr bwMode="auto">
        <a:xfrm>
          <a:off x="219075" y="42386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66675</xdr:colOff>
      <xdr:row>13</xdr:row>
      <xdr:rowOff>38100</xdr:rowOff>
    </xdr:from>
    <xdr:to>
      <xdr:col>10</xdr:col>
      <xdr:colOff>152400</xdr:colOff>
      <xdr:row>13</xdr:row>
      <xdr:rowOff>123825</xdr:rowOff>
    </xdr:to>
    <xdr:sp macro="" textlink="">
      <xdr:nvSpPr>
        <xdr:cNvPr id="34" name="Oval 35">
          <a:extLst>
            <a:ext uri="{FF2B5EF4-FFF2-40B4-BE49-F238E27FC236}">
              <a16:creationId xmlns:a16="http://schemas.microsoft.com/office/drawing/2014/main" id="{00000000-0008-0000-0000-000022000000}"/>
            </a:ext>
          </a:extLst>
        </xdr:cNvPr>
        <xdr:cNvSpPr>
          <a:spLocks noChangeArrowheads="1"/>
        </xdr:cNvSpPr>
      </xdr:nvSpPr>
      <xdr:spPr bwMode="auto">
        <a:xfrm>
          <a:off x="2085975" y="2143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38100</xdr:colOff>
      <xdr:row>13</xdr:row>
      <xdr:rowOff>28575</xdr:rowOff>
    </xdr:from>
    <xdr:to>
      <xdr:col>16</xdr:col>
      <xdr:colOff>133350</xdr:colOff>
      <xdr:row>13</xdr:row>
      <xdr:rowOff>123825</xdr:rowOff>
    </xdr:to>
    <xdr:sp macro="" textlink="">
      <xdr:nvSpPr>
        <xdr:cNvPr id="35" name="Rectangle 36">
          <a:extLst>
            <a:ext uri="{FF2B5EF4-FFF2-40B4-BE49-F238E27FC236}">
              <a16:creationId xmlns:a16="http://schemas.microsoft.com/office/drawing/2014/main" id="{00000000-0008-0000-0000-000023000000}"/>
            </a:ext>
          </a:extLst>
        </xdr:cNvPr>
        <xdr:cNvSpPr>
          <a:spLocks noChangeArrowheads="1"/>
        </xdr:cNvSpPr>
      </xdr:nvSpPr>
      <xdr:spPr bwMode="auto">
        <a:xfrm>
          <a:off x="3314700" y="21336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13</xdr:row>
      <xdr:rowOff>38100</xdr:rowOff>
    </xdr:from>
    <xdr:to>
      <xdr:col>24</xdr:col>
      <xdr:colOff>161925</xdr:colOff>
      <xdr:row>13</xdr:row>
      <xdr:rowOff>133350</xdr:rowOff>
    </xdr:to>
    <xdr:sp macro="" textlink="">
      <xdr:nvSpPr>
        <xdr:cNvPr id="36" name="AutoShape 37">
          <a:extLst>
            <a:ext uri="{FF2B5EF4-FFF2-40B4-BE49-F238E27FC236}">
              <a16:creationId xmlns:a16="http://schemas.microsoft.com/office/drawing/2014/main" id="{00000000-0008-0000-0000-000024000000}"/>
            </a:ext>
          </a:extLst>
        </xdr:cNvPr>
        <xdr:cNvSpPr>
          <a:spLocks noChangeArrowheads="1"/>
        </xdr:cNvSpPr>
      </xdr:nvSpPr>
      <xdr:spPr bwMode="auto">
        <a:xfrm>
          <a:off x="4848225" y="21431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43</xdr:row>
      <xdr:rowOff>28575</xdr:rowOff>
    </xdr:from>
    <xdr:to>
      <xdr:col>1</xdr:col>
      <xdr:colOff>142875</xdr:colOff>
      <xdr:row>43</xdr:row>
      <xdr:rowOff>123825</xdr:rowOff>
    </xdr:to>
    <xdr:sp macro="" textlink="">
      <xdr:nvSpPr>
        <xdr:cNvPr id="37" name="Rectangle 38">
          <a:extLst>
            <a:ext uri="{FF2B5EF4-FFF2-40B4-BE49-F238E27FC236}">
              <a16:creationId xmlns:a16="http://schemas.microsoft.com/office/drawing/2014/main" id="{00000000-0008-0000-0000-000025000000}"/>
            </a:ext>
          </a:extLst>
        </xdr:cNvPr>
        <xdr:cNvSpPr>
          <a:spLocks noChangeArrowheads="1"/>
        </xdr:cNvSpPr>
      </xdr:nvSpPr>
      <xdr:spPr bwMode="auto">
        <a:xfrm>
          <a:off x="219075" y="70294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41</xdr:row>
      <xdr:rowOff>38100</xdr:rowOff>
    </xdr:from>
    <xdr:to>
      <xdr:col>1</xdr:col>
      <xdr:colOff>133350</xdr:colOff>
      <xdr:row>41</xdr:row>
      <xdr:rowOff>123825</xdr:rowOff>
    </xdr:to>
    <xdr:sp macro="" textlink="">
      <xdr:nvSpPr>
        <xdr:cNvPr id="38" name="Oval 39">
          <a:extLst>
            <a:ext uri="{FF2B5EF4-FFF2-40B4-BE49-F238E27FC236}">
              <a16:creationId xmlns:a16="http://schemas.microsoft.com/office/drawing/2014/main" id="{00000000-0008-0000-0000-000026000000}"/>
            </a:ext>
          </a:extLst>
        </xdr:cNvPr>
        <xdr:cNvSpPr>
          <a:spLocks noChangeArrowheads="1"/>
        </xdr:cNvSpPr>
      </xdr:nvSpPr>
      <xdr:spPr bwMode="auto">
        <a:xfrm>
          <a:off x="219075" y="6715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40</xdr:row>
      <xdr:rowOff>28575</xdr:rowOff>
    </xdr:from>
    <xdr:to>
      <xdr:col>1</xdr:col>
      <xdr:colOff>142875</xdr:colOff>
      <xdr:row>40</xdr:row>
      <xdr:rowOff>123825</xdr:rowOff>
    </xdr:to>
    <xdr:sp macro="" textlink="">
      <xdr:nvSpPr>
        <xdr:cNvPr id="39" name="Rectangle 40">
          <a:extLst>
            <a:ext uri="{FF2B5EF4-FFF2-40B4-BE49-F238E27FC236}">
              <a16:creationId xmlns:a16="http://schemas.microsoft.com/office/drawing/2014/main" id="{00000000-0008-0000-0000-000027000000}"/>
            </a:ext>
          </a:extLst>
        </xdr:cNvPr>
        <xdr:cNvSpPr>
          <a:spLocks noChangeArrowheads="1"/>
        </xdr:cNvSpPr>
      </xdr:nvSpPr>
      <xdr:spPr bwMode="auto">
        <a:xfrm>
          <a:off x="219075" y="65436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52</xdr:row>
      <xdr:rowOff>38100</xdr:rowOff>
    </xdr:from>
    <xdr:to>
      <xdr:col>1</xdr:col>
      <xdr:colOff>133350</xdr:colOff>
      <xdr:row>52</xdr:row>
      <xdr:rowOff>123825</xdr:rowOff>
    </xdr:to>
    <xdr:sp macro="" textlink="">
      <xdr:nvSpPr>
        <xdr:cNvPr id="40" name="Oval 41">
          <a:extLst>
            <a:ext uri="{FF2B5EF4-FFF2-40B4-BE49-F238E27FC236}">
              <a16:creationId xmlns:a16="http://schemas.microsoft.com/office/drawing/2014/main" id="{00000000-0008-0000-0000-000028000000}"/>
            </a:ext>
          </a:extLst>
        </xdr:cNvPr>
        <xdr:cNvSpPr>
          <a:spLocks noChangeArrowheads="1"/>
        </xdr:cNvSpPr>
      </xdr:nvSpPr>
      <xdr:spPr bwMode="auto">
        <a:xfrm>
          <a:off x="219075" y="8496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42</xdr:row>
      <xdr:rowOff>38100</xdr:rowOff>
    </xdr:from>
    <xdr:to>
      <xdr:col>1</xdr:col>
      <xdr:colOff>133350</xdr:colOff>
      <xdr:row>42</xdr:row>
      <xdr:rowOff>123825</xdr:rowOff>
    </xdr:to>
    <xdr:sp macro="" textlink="">
      <xdr:nvSpPr>
        <xdr:cNvPr id="41" name="Oval 42">
          <a:extLst>
            <a:ext uri="{FF2B5EF4-FFF2-40B4-BE49-F238E27FC236}">
              <a16:creationId xmlns:a16="http://schemas.microsoft.com/office/drawing/2014/main" id="{00000000-0008-0000-0000-000029000000}"/>
            </a:ext>
          </a:extLst>
        </xdr:cNvPr>
        <xdr:cNvSpPr>
          <a:spLocks noChangeArrowheads="1"/>
        </xdr:cNvSpPr>
      </xdr:nvSpPr>
      <xdr:spPr bwMode="auto">
        <a:xfrm>
          <a:off x="219075" y="6877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42" name="Oval 43">
          <a:extLst>
            <a:ext uri="{FF2B5EF4-FFF2-40B4-BE49-F238E27FC236}">
              <a16:creationId xmlns:a16="http://schemas.microsoft.com/office/drawing/2014/main" id="{00000000-0008-0000-0000-00002A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43" name="Oval 44">
          <a:extLst>
            <a:ext uri="{FF2B5EF4-FFF2-40B4-BE49-F238E27FC236}">
              <a16:creationId xmlns:a16="http://schemas.microsoft.com/office/drawing/2014/main" id="{00000000-0008-0000-0000-00002B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44" name="Oval 45">
          <a:extLst>
            <a:ext uri="{FF2B5EF4-FFF2-40B4-BE49-F238E27FC236}">
              <a16:creationId xmlns:a16="http://schemas.microsoft.com/office/drawing/2014/main" id="{00000000-0008-0000-0000-00002C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45" name="Oval 46">
          <a:extLst>
            <a:ext uri="{FF2B5EF4-FFF2-40B4-BE49-F238E27FC236}">
              <a16:creationId xmlns:a16="http://schemas.microsoft.com/office/drawing/2014/main" id="{00000000-0008-0000-0000-00002D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45</xdr:row>
      <xdr:rowOff>38100</xdr:rowOff>
    </xdr:from>
    <xdr:to>
      <xdr:col>13</xdr:col>
      <xdr:colOff>133350</xdr:colOff>
      <xdr:row>45</xdr:row>
      <xdr:rowOff>123825</xdr:rowOff>
    </xdr:to>
    <xdr:sp macro="" textlink="">
      <xdr:nvSpPr>
        <xdr:cNvPr id="46" name="Oval 47">
          <a:extLst>
            <a:ext uri="{FF2B5EF4-FFF2-40B4-BE49-F238E27FC236}">
              <a16:creationId xmlns:a16="http://schemas.microsoft.com/office/drawing/2014/main" id="{00000000-0008-0000-0000-00002E000000}"/>
            </a:ext>
          </a:extLst>
        </xdr:cNvPr>
        <xdr:cNvSpPr>
          <a:spLocks noChangeArrowheads="1"/>
        </xdr:cNvSpPr>
      </xdr:nvSpPr>
      <xdr:spPr bwMode="auto">
        <a:xfrm>
          <a:off x="26955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66</xdr:row>
      <xdr:rowOff>38100</xdr:rowOff>
    </xdr:from>
    <xdr:to>
      <xdr:col>1</xdr:col>
      <xdr:colOff>133350</xdr:colOff>
      <xdr:row>66</xdr:row>
      <xdr:rowOff>123825</xdr:rowOff>
    </xdr:to>
    <xdr:sp macro="" textlink="">
      <xdr:nvSpPr>
        <xdr:cNvPr id="47" name="Oval 1">
          <a:extLst>
            <a:ext uri="{FF2B5EF4-FFF2-40B4-BE49-F238E27FC236}">
              <a16:creationId xmlns:a16="http://schemas.microsoft.com/office/drawing/2014/main" id="{00000000-0008-0000-0000-00002F000000}"/>
            </a:ext>
          </a:extLst>
        </xdr:cNvPr>
        <xdr:cNvSpPr>
          <a:spLocks noChangeArrowheads="1"/>
        </xdr:cNvSpPr>
      </xdr:nvSpPr>
      <xdr:spPr bwMode="auto">
        <a:xfrm>
          <a:off x="219075" y="107251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91</xdr:row>
      <xdr:rowOff>38100</xdr:rowOff>
    </xdr:from>
    <xdr:to>
      <xdr:col>1</xdr:col>
      <xdr:colOff>133350</xdr:colOff>
      <xdr:row>91</xdr:row>
      <xdr:rowOff>123825</xdr:rowOff>
    </xdr:to>
    <xdr:sp macro="" textlink="">
      <xdr:nvSpPr>
        <xdr:cNvPr id="48" name="Oval 3">
          <a:extLst>
            <a:ext uri="{FF2B5EF4-FFF2-40B4-BE49-F238E27FC236}">
              <a16:creationId xmlns:a16="http://schemas.microsoft.com/office/drawing/2014/main" id="{00000000-0008-0000-0000-000030000000}"/>
            </a:ext>
          </a:extLst>
        </xdr:cNvPr>
        <xdr:cNvSpPr>
          <a:spLocks noChangeArrowheads="1"/>
        </xdr:cNvSpPr>
      </xdr:nvSpPr>
      <xdr:spPr bwMode="auto">
        <a:xfrm>
          <a:off x="219075" y="14811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fLocksWithSheet="0"/>
  </xdr:twoCellAnchor>
  <xdr:twoCellAnchor>
    <xdr:from>
      <xdr:col>2</xdr:col>
      <xdr:colOff>47625</xdr:colOff>
      <xdr:row>92</xdr:row>
      <xdr:rowOff>38100</xdr:rowOff>
    </xdr:from>
    <xdr:to>
      <xdr:col>2</xdr:col>
      <xdr:colOff>133350</xdr:colOff>
      <xdr:row>92</xdr:row>
      <xdr:rowOff>123825</xdr:rowOff>
    </xdr:to>
    <xdr:sp macro="" textlink="">
      <xdr:nvSpPr>
        <xdr:cNvPr id="49" name="Oval 4">
          <a:extLst>
            <a:ext uri="{FF2B5EF4-FFF2-40B4-BE49-F238E27FC236}">
              <a16:creationId xmlns:a16="http://schemas.microsoft.com/office/drawing/2014/main" id="{00000000-0008-0000-0000-000031000000}"/>
            </a:ext>
          </a:extLst>
        </xdr:cNvPr>
        <xdr:cNvSpPr>
          <a:spLocks noChangeArrowheads="1"/>
        </xdr:cNvSpPr>
      </xdr:nvSpPr>
      <xdr:spPr bwMode="auto">
        <a:xfrm>
          <a:off x="390525" y="14973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93</xdr:row>
      <xdr:rowOff>38100</xdr:rowOff>
    </xdr:from>
    <xdr:to>
      <xdr:col>2</xdr:col>
      <xdr:colOff>133350</xdr:colOff>
      <xdr:row>93</xdr:row>
      <xdr:rowOff>123825</xdr:rowOff>
    </xdr:to>
    <xdr:sp macro="" textlink="">
      <xdr:nvSpPr>
        <xdr:cNvPr id="50" name="Oval 5">
          <a:extLst>
            <a:ext uri="{FF2B5EF4-FFF2-40B4-BE49-F238E27FC236}">
              <a16:creationId xmlns:a16="http://schemas.microsoft.com/office/drawing/2014/main" id="{00000000-0008-0000-0000-000032000000}"/>
            </a:ext>
          </a:extLst>
        </xdr:cNvPr>
        <xdr:cNvSpPr>
          <a:spLocks noChangeArrowheads="1"/>
        </xdr:cNvSpPr>
      </xdr:nvSpPr>
      <xdr:spPr bwMode="auto">
        <a:xfrm>
          <a:off x="390525" y="15135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94</xdr:row>
      <xdr:rowOff>38100</xdr:rowOff>
    </xdr:from>
    <xdr:to>
      <xdr:col>1</xdr:col>
      <xdr:colOff>133350</xdr:colOff>
      <xdr:row>94</xdr:row>
      <xdr:rowOff>123825</xdr:rowOff>
    </xdr:to>
    <xdr:sp macro="" textlink="">
      <xdr:nvSpPr>
        <xdr:cNvPr id="51" name="Oval 6">
          <a:extLst>
            <a:ext uri="{FF2B5EF4-FFF2-40B4-BE49-F238E27FC236}">
              <a16:creationId xmlns:a16="http://schemas.microsoft.com/office/drawing/2014/main" id="{00000000-0008-0000-0000-000033000000}"/>
            </a:ext>
          </a:extLst>
        </xdr:cNvPr>
        <xdr:cNvSpPr>
          <a:spLocks noChangeArrowheads="1"/>
        </xdr:cNvSpPr>
      </xdr:nvSpPr>
      <xdr:spPr bwMode="auto">
        <a:xfrm>
          <a:off x="219075" y="152971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96</xdr:row>
      <xdr:rowOff>38100</xdr:rowOff>
    </xdr:from>
    <xdr:to>
      <xdr:col>1</xdr:col>
      <xdr:colOff>133350</xdr:colOff>
      <xdr:row>96</xdr:row>
      <xdr:rowOff>123825</xdr:rowOff>
    </xdr:to>
    <xdr:sp macro="" textlink="">
      <xdr:nvSpPr>
        <xdr:cNvPr id="52" name="Oval 8">
          <a:extLst>
            <a:ext uri="{FF2B5EF4-FFF2-40B4-BE49-F238E27FC236}">
              <a16:creationId xmlns:a16="http://schemas.microsoft.com/office/drawing/2014/main" id="{00000000-0008-0000-0000-000034000000}"/>
            </a:ext>
          </a:extLst>
        </xdr:cNvPr>
        <xdr:cNvSpPr>
          <a:spLocks noChangeArrowheads="1"/>
        </xdr:cNvSpPr>
      </xdr:nvSpPr>
      <xdr:spPr bwMode="auto">
        <a:xfrm>
          <a:off x="219075" y="156210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97</xdr:row>
      <xdr:rowOff>38100</xdr:rowOff>
    </xdr:from>
    <xdr:to>
      <xdr:col>1</xdr:col>
      <xdr:colOff>133350</xdr:colOff>
      <xdr:row>97</xdr:row>
      <xdr:rowOff>123825</xdr:rowOff>
    </xdr:to>
    <xdr:sp macro="" textlink="">
      <xdr:nvSpPr>
        <xdr:cNvPr id="53" name="Oval 9">
          <a:extLst>
            <a:ext uri="{FF2B5EF4-FFF2-40B4-BE49-F238E27FC236}">
              <a16:creationId xmlns:a16="http://schemas.microsoft.com/office/drawing/2014/main" id="{00000000-0008-0000-0000-000035000000}"/>
            </a:ext>
          </a:extLst>
        </xdr:cNvPr>
        <xdr:cNvSpPr>
          <a:spLocks noChangeArrowheads="1"/>
        </xdr:cNvSpPr>
      </xdr:nvSpPr>
      <xdr:spPr bwMode="auto">
        <a:xfrm>
          <a:off x="219075" y="157829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6</xdr:col>
      <xdr:colOff>47625</xdr:colOff>
      <xdr:row>91</xdr:row>
      <xdr:rowOff>38100</xdr:rowOff>
    </xdr:from>
    <xdr:to>
      <xdr:col>6</xdr:col>
      <xdr:colOff>133350</xdr:colOff>
      <xdr:row>91</xdr:row>
      <xdr:rowOff>123825</xdr:rowOff>
    </xdr:to>
    <xdr:sp macro="" textlink="">
      <xdr:nvSpPr>
        <xdr:cNvPr id="54" name="Oval 10">
          <a:extLst>
            <a:ext uri="{FF2B5EF4-FFF2-40B4-BE49-F238E27FC236}">
              <a16:creationId xmlns:a16="http://schemas.microsoft.com/office/drawing/2014/main" id="{00000000-0008-0000-0000-000036000000}"/>
            </a:ext>
          </a:extLst>
        </xdr:cNvPr>
        <xdr:cNvSpPr>
          <a:spLocks noChangeArrowheads="1"/>
        </xdr:cNvSpPr>
      </xdr:nvSpPr>
      <xdr:spPr bwMode="auto">
        <a:xfrm>
          <a:off x="1228725" y="14811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7</xdr:col>
      <xdr:colOff>47625</xdr:colOff>
      <xdr:row>92</xdr:row>
      <xdr:rowOff>38100</xdr:rowOff>
    </xdr:from>
    <xdr:to>
      <xdr:col>7</xdr:col>
      <xdr:colOff>133350</xdr:colOff>
      <xdr:row>92</xdr:row>
      <xdr:rowOff>123825</xdr:rowOff>
    </xdr:to>
    <xdr:sp macro="" textlink="">
      <xdr:nvSpPr>
        <xdr:cNvPr id="55" name="Oval 11">
          <a:extLst>
            <a:ext uri="{FF2B5EF4-FFF2-40B4-BE49-F238E27FC236}">
              <a16:creationId xmlns:a16="http://schemas.microsoft.com/office/drawing/2014/main" id="{00000000-0008-0000-0000-000037000000}"/>
            </a:ext>
          </a:extLst>
        </xdr:cNvPr>
        <xdr:cNvSpPr>
          <a:spLocks noChangeArrowheads="1"/>
        </xdr:cNvSpPr>
      </xdr:nvSpPr>
      <xdr:spPr bwMode="auto">
        <a:xfrm>
          <a:off x="1438275" y="14973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7</xdr:col>
      <xdr:colOff>47625</xdr:colOff>
      <xdr:row>93</xdr:row>
      <xdr:rowOff>38100</xdr:rowOff>
    </xdr:from>
    <xdr:to>
      <xdr:col>7</xdr:col>
      <xdr:colOff>133350</xdr:colOff>
      <xdr:row>93</xdr:row>
      <xdr:rowOff>123825</xdr:rowOff>
    </xdr:to>
    <xdr:sp macro="" textlink="">
      <xdr:nvSpPr>
        <xdr:cNvPr id="56" name="Oval 12">
          <a:extLst>
            <a:ext uri="{FF2B5EF4-FFF2-40B4-BE49-F238E27FC236}">
              <a16:creationId xmlns:a16="http://schemas.microsoft.com/office/drawing/2014/main" id="{00000000-0008-0000-0000-000038000000}"/>
            </a:ext>
          </a:extLst>
        </xdr:cNvPr>
        <xdr:cNvSpPr>
          <a:spLocks noChangeArrowheads="1"/>
        </xdr:cNvSpPr>
      </xdr:nvSpPr>
      <xdr:spPr bwMode="auto">
        <a:xfrm>
          <a:off x="1438275" y="15135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12</xdr:col>
      <xdr:colOff>47625</xdr:colOff>
      <xdr:row>91</xdr:row>
      <xdr:rowOff>38100</xdr:rowOff>
    </xdr:from>
    <xdr:to>
      <xdr:col>12</xdr:col>
      <xdr:colOff>133350</xdr:colOff>
      <xdr:row>91</xdr:row>
      <xdr:rowOff>123825</xdr:rowOff>
    </xdr:to>
    <xdr:sp macro="" textlink="">
      <xdr:nvSpPr>
        <xdr:cNvPr id="57" name="Oval 13">
          <a:extLst>
            <a:ext uri="{FF2B5EF4-FFF2-40B4-BE49-F238E27FC236}">
              <a16:creationId xmlns:a16="http://schemas.microsoft.com/office/drawing/2014/main" id="{00000000-0008-0000-0000-000039000000}"/>
            </a:ext>
          </a:extLst>
        </xdr:cNvPr>
        <xdr:cNvSpPr>
          <a:spLocks noChangeArrowheads="1"/>
        </xdr:cNvSpPr>
      </xdr:nvSpPr>
      <xdr:spPr bwMode="auto">
        <a:xfrm>
          <a:off x="2486025" y="14811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92</xdr:row>
      <xdr:rowOff>38100</xdr:rowOff>
    </xdr:from>
    <xdr:to>
      <xdr:col>13</xdr:col>
      <xdr:colOff>133350</xdr:colOff>
      <xdr:row>92</xdr:row>
      <xdr:rowOff>123825</xdr:rowOff>
    </xdr:to>
    <xdr:sp macro="" textlink="">
      <xdr:nvSpPr>
        <xdr:cNvPr id="58" name="Oval 14">
          <a:extLst>
            <a:ext uri="{FF2B5EF4-FFF2-40B4-BE49-F238E27FC236}">
              <a16:creationId xmlns:a16="http://schemas.microsoft.com/office/drawing/2014/main" id="{00000000-0008-0000-0000-00003A000000}"/>
            </a:ext>
          </a:extLst>
        </xdr:cNvPr>
        <xdr:cNvSpPr>
          <a:spLocks noChangeArrowheads="1"/>
        </xdr:cNvSpPr>
      </xdr:nvSpPr>
      <xdr:spPr bwMode="auto">
        <a:xfrm>
          <a:off x="2695575" y="14973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93</xdr:row>
      <xdr:rowOff>38100</xdr:rowOff>
    </xdr:from>
    <xdr:to>
      <xdr:col>13</xdr:col>
      <xdr:colOff>133350</xdr:colOff>
      <xdr:row>93</xdr:row>
      <xdr:rowOff>123825</xdr:rowOff>
    </xdr:to>
    <xdr:sp macro="" textlink="">
      <xdr:nvSpPr>
        <xdr:cNvPr id="59" name="Oval 15">
          <a:extLst>
            <a:ext uri="{FF2B5EF4-FFF2-40B4-BE49-F238E27FC236}">
              <a16:creationId xmlns:a16="http://schemas.microsoft.com/office/drawing/2014/main" id="{00000000-0008-0000-0000-00003B000000}"/>
            </a:ext>
          </a:extLst>
        </xdr:cNvPr>
        <xdr:cNvSpPr>
          <a:spLocks noChangeArrowheads="1"/>
        </xdr:cNvSpPr>
      </xdr:nvSpPr>
      <xdr:spPr bwMode="auto">
        <a:xfrm>
          <a:off x="2695575" y="15135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91</xdr:row>
      <xdr:rowOff>38100</xdr:rowOff>
    </xdr:from>
    <xdr:to>
      <xdr:col>19</xdr:col>
      <xdr:colOff>133350</xdr:colOff>
      <xdr:row>91</xdr:row>
      <xdr:rowOff>123825</xdr:rowOff>
    </xdr:to>
    <xdr:sp macro="" textlink="">
      <xdr:nvSpPr>
        <xdr:cNvPr id="60" name="Oval 17">
          <a:extLst>
            <a:ext uri="{FF2B5EF4-FFF2-40B4-BE49-F238E27FC236}">
              <a16:creationId xmlns:a16="http://schemas.microsoft.com/office/drawing/2014/main" id="{00000000-0008-0000-0000-00003C000000}"/>
            </a:ext>
          </a:extLst>
        </xdr:cNvPr>
        <xdr:cNvSpPr>
          <a:spLocks noChangeArrowheads="1"/>
        </xdr:cNvSpPr>
      </xdr:nvSpPr>
      <xdr:spPr bwMode="auto">
        <a:xfrm>
          <a:off x="3800475" y="14811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fLocksWithSheet="0"/>
  </xdr:twoCellAnchor>
  <xdr:twoCellAnchor>
    <xdr:from>
      <xdr:col>19</xdr:col>
      <xdr:colOff>47625</xdr:colOff>
      <xdr:row>93</xdr:row>
      <xdr:rowOff>38100</xdr:rowOff>
    </xdr:from>
    <xdr:to>
      <xdr:col>19</xdr:col>
      <xdr:colOff>133350</xdr:colOff>
      <xdr:row>93</xdr:row>
      <xdr:rowOff>123825</xdr:rowOff>
    </xdr:to>
    <xdr:sp macro="" textlink="">
      <xdr:nvSpPr>
        <xdr:cNvPr id="61" name="Oval 18">
          <a:extLst>
            <a:ext uri="{FF2B5EF4-FFF2-40B4-BE49-F238E27FC236}">
              <a16:creationId xmlns:a16="http://schemas.microsoft.com/office/drawing/2014/main" id="{00000000-0008-0000-0000-00003D000000}"/>
            </a:ext>
          </a:extLst>
        </xdr:cNvPr>
        <xdr:cNvSpPr>
          <a:spLocks noChangeArrowheads="1"/>
        </xdr:cNvSpPr>
      </xdr:nvSpPr>
      <xdr:spPr bwMode="auto">
        <a:xfrm>
          <a:off x="3800475" y="15135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27</xdr:col>
      <xdr:colOff>47625</xdr:colOff>
      <xdr:row>95</xdr:row>
      <xdr:rowOff>38100</xdr:rowOff>
    </xdr:from>
    <xdr:to>
      <xdr:col>27</xdr:col>
      <xdr:colOff>133350</xdr:colOff>
      <xdr:row>95</xdr:row>
      <xdr:rowOff>123825</xdr:rowOff>
    </xdr:to>
    <xdr:sp macro="" textlink="">
      <xdr:nvSpPr>
        <xdr:cNvPr id="62" name="Oval 19">
          <a:extLst>
            <a:ext uri="{FF2B5EF4-FFF2-40B4-BE49-F238E27FC236}">
              <a16:creationId xmlns:a16="http://schemas.microsoft.com/office/drawing/2014/main" id="{00000000-0008-0000-0000-00003E000000}"/>
            </a:ext>
          </a:extLst>
        </xdr:cNvPr>
        <xdr:cNvSpPr>
          <a:spLocks noChangeArrowheads="1"/>
        </xdr:cNvSpPr>
      </xdr:nvSpPr>
      <xdr:spPr bwMode="auto">
        <a:xfrm>
          <a:off x="5476875" y="154590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31</xdr:col>
      <xdr:colOff>47625</xdr:colOff>
      <xdr:row>95</xdr:row>
      <xdr:rowOff>38100</xdr:rowOff>
    </xdr:from>
    <xdr:to>
      <xdr:col>31</xdr:col>
      <xdr:colOff>133350</xdr:colOff>
      <xdr:row>95</xdr:row>
      <xdr:rowOff>123825</xdr:rowOff>
    </xdr:to>
    <xdr:sp macro="" textlink="">
      <xdr:nvSpPr>
        <xdr:cNvPr id="63" name="Oval 20">
          <a:extLst>
            <a:ext uri="{FF2B5EF4-FFF2-40B4-BE49-F238E27FC236}">
              <a16:creationId xmlns:a16="http://schemas.microsoft.com/office/drawing/2014/main" id="{00000000-0008-0000-0000-00003F000000}"/>
            </a:ext>
          </a:extLst>
        </xdr:cNvPr>
        <xdr:cNvSpPr>
          <a:spLocks noChangeArrowheads="1"/>
        </xdr:cNvSpPr>
      </xdr:nvSpPr>
      <xdr:spPr bwMode="auto">
        <a:xfrm>
          <a:off x="6315075" y="154590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98</xdr:row>
      <xdr:rowOff>38100</xdr:rowOff>
    </xdr:from>
    <xdr:to>
      <xdr:col>19</xdr:col>
      <xdr:colOff>133350</xdr:colOff>
      <xdr:row>98</xdr:row>
      <xdr:rowOff>123825</xdr:rowOff>
    </xdr:to>
    <xdr:sp macro="" textlink="">
      <xdr:nvSpPr>
        <xdr:cNvPr id="64" name="Oval 21">
          <a:extLst>
            <a:ext uri="{FF2B5EF4-FFF2-40B4-BE49-F238E27FC236}">
              <a16:creationId xmlns:a16="http://schemas.microsoft.com/office/drawing/2014/main" id="{00000000-0008-0000-0000-000040000000}"/>
            </a:ext>
          </a:extLst>
        </xdr:cNvPr>
        <xdr:cNvSpPr>
          <a:spLocks noChangeArrowheads="1"/>
        </xdr:cNvSpPr>
      </xdr:nvSpPr>
      <xdr:spPr bwMode="auto">
        <a:xfrm>
          <a:off x="3800475" y="159448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100</xdr:row>
      <xdr:rowOff>38100</xdr:rowOff>
    </xdr:from>
    <xdr:to>
      <xdr:col>19</xdr:col>
      <xdr:colOff>133350</xdr:colOff>
      <xdr:row>100</xdr:row>
      <xdr:rowOff>123825</xdr:rowOff>
    </xdr:to>
    <xdr:sp macro="" textlink="">
      <xdr:nvSpPr>
        <xdr:cNvPr id="65" name="Oval 22">
          <a:extLst>
            <a:ext uri="{FF2B5EF4-FFF2-40B4-BE49-F238E27FC236}">
              <a16:creationId xmlns:a16="http://schemas.microsoft.com/office/drawing/2014/main" id="{00000000-0008-0000-0000-000041000000}"/>
            </a:ext>
          </a:extLst>
        </xdr:cNvPr>
        <xdr:cNvSpPr>
          <a:spLocks noChangeArrowheads="1"/>
        </xdr:cNvSpPr>
      </xdr:nvSpPr>
      <xdr:spPr bwMode="auto">
        <a:xfrm>
          <a:off x="3800475" y="162687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104</xdr:row>
      <xdr:rowOff>38100</xdr:rowOff>
    </xdr:from>
    <xdr:to>
      <xdr:col>19</xdr:col>
      <xdr:colOff>133350</xdr:colOff>
      <xdr:row>104</xdr:row>
      <xdr:rowOff>123825</xdr:rowOff>
    </xdr:to>
    <xdr:sp macro="" textlink="">
      <xdr:nvSpPr>
        <xdr:cNvPr id="66" name="Oval 23">
          <a:extLst>
            <a:ext uri="{FF2B5EF4-FFF2-40B4-BE49-F238E27FC236}">
              <a16:creationId xmlns:a16="http://schemas.microsoft.com/office/drawing/2014/main" id="{00000000-0008-0000-0000-000042000000}"/>
            </a:ext>
          </a:extLst>
        </xdr:cNvPr>
        <xdr:cNvSpPr>
          <a:spLocks noChangeArrowheads="1"/>
        </xdr:cNvSpPr>
      </xdr:nvSpPr>
      <xdr:spPr bwMode="auto">
        <a:xfrm>
          <a:off x="3800475" y="169164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105</xdr:row>
      <xdr:rowOff>38100</xdr:rowOff>
    </xdr:from>
    <xdr:to>
      <xdr:col>19</xdr:col>
      <xdr:colOff>133350</xdr:colOff>
      <xdr:row>105</xdr:row>
      <xdr:rowOff>123825</xdr:rowOff>
    </xdr:to>
    <xdr:sp macro="" textlink="">
      <xdr:nvSpPr>
        <xdr:cNvPr id="67" name="Oval 24">
          <a:extLst>
            <a:ext uri="{FF2B5EF4-FFF2-40B4-BE49-F238E27FC236}">
              <a16:creationId xmlns:a16="http://schemas.microsoft.com/office/drawing/2014/main" id="{00000000-0008-0000-0000-000043000000}"/>
            </a:ext>
          </a:extLst>
        </xdr:cNvPr>
        <xdr:cNvSpPr>
          <a:spLocks noChangeArrowheads="1"/>
        </xdr:cNvSpPr>
      </xdr:nvSpPr>
      <xdr:spPr bwMode="auto">
        <a:xfrm>
          <a:off x="3800475" y="170783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109</xdr:row>
      <xdr:rowOff>38100</xdr:rowOff>
    </xdr:from>
    <xdr:to>
      <xdr:col>19</xdr:col>
      <xdr:colOff>133350</xdr:colOff>
      <xdr:row>109</xdr:row>
      <xdr:rowOff>123825</xdr:rowOff>
    </xdr:to>
    <xdr:sp macro="" textlink="">
      <xdr:nvSpPr>
        <xdr:cNvPr id="68" name="Oval 25">
          <a:extLst>
            <a:ext uri="{FF2B5EF4-FFF2-40B4-BE49-F238E27FC236}">
              <a16:creationId xmlns:a16="http://schemas.microsoft.com/office/drawing/2014/main" id="{00000000-0008-0000-0000-000044000000}"/>
            </a:ext>
          </a:extLst>
        </xdr:cNvPr>
        <xdr:cNvSpPr>
          <a:spLocks noChangeArrowheads="1"/>
        </xdr:cNvSpPr>
      </xdr:nvSpPr>
      <xdr:spPr bwMode="auto">
        <a:xfrm>
          <a:off x="3800475" y="17726025"/>
          <a:ext cx="85725" cy="0"/>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105</xdr:row>
      <xdr:rowOff>38100</xdr:rowOff>
    </xdr:from>
    <xdr:to>
      <xdr:col>1</xdr:col>
      <xdr:colOff>133350</xdr:colOff>
      <xdr:row>105</xdr:row>
      <xdr:rowOff>123825</xdr:rowOff>
    </xdr:to>
    <xdr:sp macro="" textlink="">
      <xdr:nvSpPr>
        <xdr:cNvPr id="69" name="Oval 31">
          <a:extLst>
            <a:ext uri="{FF2B5EF4-FFF2-40B4-BE49-F238E27FC236}">
              <a16:creationId xmlns:a16="http://schemas.microsoft.com/office/drawing/2014/main" id="{00000000-0008-0000-0000-000045000000}"/>
            </a:ext>
          </a:extLst>
        </xdr:cNvPr>
        <xdr:cNvSpPr>
          <a:spLocks noChangeArrowheads="1"/>
        </xdr:cNvSpPr>
      </xdr:nvSpPr>
      <xdr:spPr bwMode="auto">
        <a:xfrm>
          <a:off x="219075" y="170783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47625</xdr:colOff>
      <xdr:row>103</xdr:row>
      <xdr:rowOff>38100</xdr:rowOff>
    </xdr:from>
    <xdr:to>
      <xdr:col>9</xdr:col>
      <xdr:colOff>133350</xdr:colOff>
      <xdr:row>103</xdr:row>
      <xdr:rowOff>123825</xdr:rowOff>
    </xdr:to>
    <xdr:sp macro="" textlink="">
      <xdr:nvSpPr>
        <xdr:cNvPr id="70" name="Oval 32">
          <a:extLst>
            <a:ext uri="{FF2B5EF4-FFF2-40B4-BE49-F238E27FC236}">
              <a16:creationId xmlns:a16="http://schemas.microsoft.com/office/drawing/2014/main" id="{00000000-0008-0000-0000-000046000000}"/>
            </a:ext>
          </a:extLst>
        </xdr:cNvPr>
        <xdr:cNvSpPr>
          <a:spLocks noChangeArrowheads="1"/>
        </xdr:cNvSpPr>
      </xdr:nvSpPr>
      <xdr:spPr bwMode="auto">
        <a:xfrm>
          <a:off x="1857375" y="167544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103</xdr:row>
      <xdr:rowOff>38100</xdr:rowOff>
    </xdr:from>
    <xdr:to>
      <xdr:col>13</xdr:col>
      <xdr:colOff>133350</xdr:colOff>
      <xdr:row>103</xdr:row>
      <xdr:rowOff>123825</xdr:rowOff>
    </xdr:to>
    <xdr:sp macro="" textlink="">
      <xdr:nvSpPr>
        <xdr:cNvPr id="71" name="Oval 33">
          <a:extLst>
            <a:ext uri="{FF2B5EF4-FFF2-40B4-BE49-F238E27FC236}">
              <a16:creationId xmlns:a16="http://schemas.microsoft.com/office/drawing/2014/main" id="{00000000-0008-0000-0000-000047000000}"/>
            </a:ext>
          </a:extLst>
        </xdr:cNvPr>
        <xdr:cNvSpPr>
          <a:spLocks noChangeArrowheads="1"/>
        </xdr:cNvSpPr>
      </xdr:nvSpPr>
      <xdr:spPr bwMode="auto">
        <a:xfrm>
          <a:off x="2695575" y="167544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109</xdr:row>
      <xdr:rowOff>38100</xdr:rowOff>
    </xdr:from>
    <xdr:to>
      <xdr:col>1</xdr:col>
      <xdr:colOff>133350</xdr:colOff>
      <xdr:row>109</xdr:row>
      <xdr:rowOff>123825</xdr:rowOff>
    </xdr:to>
    <xdr:sp macro="" textlink="">
      <xdr:nvSpPr>
        <xdr:cNvPr id="72" name="Oval 35">
          <a:extLst>
            <a:ext uri="{FF2B5EF4-FFF2-40B4-BE49-F238E27FC236}">
              <a16:creationId xmlns:a16="http://schemas.microsoft.com/office/drawing/2014/main" id="{00000000-0008-0000-0000-000048000000}"/>
            </a:ext>
          </a:extLst>
        </xdr:cNvPr>
        <xdr:cNvSpPr>
          <a:spLocks noChangeArrowheads="1"/>
        </xdr:cNvSpPr>
      </xdr:nvSpPr>
      <xdr:spPr bwMode="auto">
        <a:xfrm>
          <a:off x="219075" y="17726025"/>
          <a:ext cx="85725" cy="0"/>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110</xdr:row>
      <xdr:rowOff>38100</xdr:rowOff>
    </xdr:from>
    <xdr:to>
      <xdr:col>1</xdr:col>
      <xdr:colOff>133350</xdr:colOff>
      <xdr:row>110</xdr:row>
      <xdr:rowOff>123825</xdr:rowOff>
    </xdr:to>
    <xdr:sp macro="" textlink="">
      <xdr:nvSpPr>
        <xdr:cNvPr id="73" name="Oval 36">
          <a:extLst>
            <a:ext uri="{FF2B5EF4-FFF2-40B4-BE49-F238E27FC236}">
              <a16:creationId xmlns:a16="http://schemas.microsoft.com/office/drawing/2014/main" id="{00000000-0008-0000-0000-000049000000}"/>
            </a:ext>
          </a:extLst>
        </xdr:cNvPr>
        <xdr:cNvSpPr>
          <a:spLocks noChangeArrowheads="1"/>
        </xdr:cNvSpPr>
      </xdr:nvSpPr>
      <xdr:spPr bwMode="auto">
        <a:xfrm>
          <a:off x="219075" y="17764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107</xdr:row>
      <xdr:rowOff>38100</xdr:rowOff>
    </xdr:from>
    <xdr:to>
      <xdr:col>1</xdr:col>
      <xdr:colOff>133350</xdr:colOff>
      <xdr:row>107</xdr:row>
      <xdr:rowOff>123825</xdr:rowOff>
    </xdr:to>
    <xdr:sp macro="" textlink="">
      <xdr:nvSpPr>
        <xdr:cNvPr id="74" name="Oval 37">
          <a:extLst>
            <a:ext uri="{FF2B5EF4-FFF2-40B4-BE49-F238E27FC236}">
              <a16:creationId xmlns:a16="http://schemas.microsoft.com/office/drawing/2014/main" id="{00000000-0008-0000-0000-00004A000000}"/>
            </a:ext>
          </a:extLst>
        </xdr:cNvPr>
        <xdr:cNvSpPr>
          <a:spLocks noChangeArrowheads="1"/>
        </xdr:cNvSpPr>
      </xdr:nvSpPr>
      <xdr:spPr bwMode="auto">
        <a:xfrm>
          <a:off x="219075" y="174021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108</xdr:row>
      <xdr:rowOff>38100</xdr:rowOff>
    </xdr:from>
    <xdr:to>
      <xdr:col>19</xdr:col>
      <xdr:colOff>133350</xdr:colOff>
      <xdr:row>108</xdr:row>
      <xdr:rowOff>123825</xdr:rowOff>
    </xdr:to>
    <xdr:sp macro="" textlink="">
      <xdr:nvSpPr>
        <xdr:cNvPr id="75" name="Oval 38">
          <a:extLst>
            <a:ext uri="{FF2B5EF4-FFF2-40B4-BE49-F238E27FC236}">
              <a16:creationId xmlns:a16="http://schemas.microsoft.com/office/drawing/2014/main" id="{00000000-0008-0000-0000-00004B000000}"/>
            </a:ext>
          </a:extLst>
        </xdr:cNvPr>
        <xdr:cNvSpPr>
          <a:spLocks noChangeArrowheads="1"/>
        </xdr:cNvSpPr>
      </xdr:nvSpPr>
      <xdr:spPr bwMode="auto">
        <a:xfrm>
          <a:off x="3800475" y="175641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109</xdr:row>
      <xdr:rowOff>38100</xdr:rowOff>
    </xdr:from>
    <xdr:to>
      <xdr:col>19</xdr:col>
      <xdr:colOff>133350</xdr:colOff>
      <xdr:row>109</xdr:row>
      <xdr:rowOff>123825</xdr:rowOff>
    </xdr:to>
    <xdr:sp macro="" textlink="">
      <xdr:nvSpPr>
        <xdr:cNvPr id="76" name="Oval 39">
          <a:extLst>
            <a:ext uri="{FF2B5EF4-FFF2-40B4-BE49-F238E27FC236}">
              <a16:creationId xmlns:a16="http://schemas.microsoft.com/office/drawing/2014/main" id="{00000000-0008-0000-0000-00004C000000}"/>
            </a:ext>
          </a:extLst>
        </xdr:cNvPr>
        <xdr:cNvSpPr>
          <a:spLocks noChangeArrowheads="1"/>
        </xdr:cNvSpPr>
      </xdr:nvSpPr>
      <xdr:spPr bwMode="auto">
        <a:xfrm>
          <a:off x="3800475" y="17726025"/>
          <a:ext cx="85725" cy="0"/>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20</xdr:col>
      <xdr:colOff>47625</xdr:colOff>
      <xdr:row>111</xdr:row>
      <xdr:rowOff>38100</xdr:rowOff>
    </xdr:from>
    <xdr:to>
      <xdr:col>20</xdr:col>
      <xdr:colOff>133350</xdr:colOff>
      <xdr:row>111</xdr:row>
      <xdr:rowOff>123825</xdr:rowOff>
    </xdr:to>
    <xdr:sp macro="" textlink="">
      <xdr:nvSpPr>
        <xdr:cNvPr id="77" name="Oval 40">
          <a:extLst>
            <a:ext uri="{FF2B5EF4-FFF2-40B4-BE49-F238E27FC236}">
              <a16:creationId xmlns:a16="http://schemas.microsoft.com/office/drawing/2014/main" id="{00000000-0008-0000-0000-00004D000000}"/>
            </a:ext>
          </a:extLst>
        </xdr:cNvPr>
        <xdr:cNvSpPr>
          <a:spLocks noChangeArrowheads="1"/>
        </xdr:cNvSpPr>
      </xdr:nvSpPr>
      <xdr:spPr bwMode="auto">
        <a:xfrm>
          <a:off x="4010025" y="17926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108</xdr:row>
      <xdr:rowOff>38100</xdr:rowOff>
    </xdr:from>
    <xdr:to>
      <xdr:col>24</xdr:col>
      <xdr:colOff>133350</xdr:colOff>
      <xdr:row>108</xdr:row>
      <xdr:rowOff>123825</xdr:rowOff>
    </xdr:to>
    <xdr:sp macro="" textlink="">
      <xdr:nvSpPr>
        <xdr:cNvPr id="78" name="Oval 41">
          <a:extLst>
            <a:ext uri="{FF2B5EF4-FFF2-40B4-BE49-F238E27FC236}">
              <a16:creationId xmlns:a16="http://schemas.microsoft.com/office/drawing/2014/main" id="{00000000-0008-0000-0000-00004E000000}"/>
            </a:ext>
          </a:extLst>
        </xdr:cNvPr>
        <xdr:cNvSpPr>
          <a:spLocks noChangeArrowheads="1"/>
        </xdr:cNvSpPr>
      </xdr:nvSpPr>
      <xdr:spPr bwMode="auto">
        <a:xfrm>
          <a:off x="4848225" y="175641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28</xdr:col>
      <xdr:colOff>47625</xdr:colOff>
      <xdr:row>108</xdr:row>
      <xdr:rowOff>38100</xdr:rowOff>
    </xdr:from>
    <xdr:to>
      <xdr:col>28</xdr:col>
      <xdr:colOff>133350</xdr:colOff>
      <xdr:row>108</xdr:row>
      <xdr:rowOff>123825</xdr:rowOff>
    </xdr:to>
    <xdr:sp macro="" textlink="">
      <xdr:nvSpPr>
        <xdr:cNvPr id="79" name="Oval 42">
          <a:extLst>
            <a:ext uri="{FF2B5EF4-FFF2-40B4-BE49-F238E27FC236}">
              <a16:creationId xmlns:a16="http://schemas.microsoft.com/office/drawing/2014/main" id="{00000000-0008-0000-0000-00004F000000}"/>
            </a:ext>
          </a:extLst>
        </xdr:cNvPr>
        <xdr:cNvSpPr>
          <a:spLocks noChangeArrowheads="1"/>
        </xdr:cNvSpPr>
      </xdr:nvSpPr>
      <xdr:spPr bwMode="auto">
        <a:xfrm>
          <a:off x="5686425" y="175641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28</xdr:col>
      <xdr:colOff>47625</xdr:colOff>
      <xdr:row>111</xdr:row>
      <xdr:rowOff>38100</xdr:rowOff>
    </xdr:from>
    <xdr:to>
      <xdr:col>28</xdr:col>
      <xdr:colOff>133350</xdr:colOff>
      <xdr:row>111</xdr:row>
      <xdr:rowOff>123825</xdr:rowOff>
    </xdr:to>
    <xdr:sp macro="" textlink="">
      <xdr:nvSpPr>
        <xdr:cNvPr id="80" name="Oval 43">
          <a:extLst>
            <a:ext uri="{FF2B5EF4-FFF2-40B4-BE49-F238E27FC236}">
              <a16:creationId xmlns:a16="http://schemas.microsoft.com/office/drawing/2014/main" id="{00000000-0008-0000-0000-000050000000}"/>
            </a:ext>
          </a:extLst>
        </xdr:cNvPr>
        <xdr:cNvSpPr>
          <a:spLocks noChangeArrowheads="1"/>
        </xdr:cNvSpPr>
      </xdr:nvSpPr>
      <xdr:spPr bwMode="auto">
        <a:xfrm>
          <a:off x="5686425" y="17926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6</xdr:col>
      <xdr:colOff>57150</xdr:colOff>
      <xdr:row>6</xdr:row>
      <xdr:rowOff>28575</xdr:rowOff>
    </xdr:from>
    <xdr:to>
      <xdr:col>6</xdr:col>
      <xdr:colOff>142875</xdr:colOff>
      <xdr:row>6</xdr:row>
      <xdr:rowOff>114300</xdr:rowOff>
    </xdr:to>
    <xdr:sp macro="" textlink="">
      <xdr:nvSpPr>
        <xdr:cNvPr id="81" name="Oval 889">
          <a:extLst>
            <a:ext uri="{FF2B5EF4-FFF2-40B4-BE49-F238E27FC236}">
              <a16:creationId xmlns:a16="http://schemas.microsoft.com/office/drawing/2014/main" id="{00000000-0008-0000-0000-000051000000}"/>
            </a:ext>
          </a:extLst>
        </xdr:cNvPr>
        <xdr:cNvSpPr>
          <a:spLocks noChangeArrowheads="1"/>
        </xdr:cNvSpPr>
      </xdr:nvSpPr>
      <xdr:spPr bwMode="auto">
        <a:xfrm>
          <a:off x="1238250" y="1000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11</xdr:col>
      <xdr:colOff>47625</xdr:colOff>
      <xdr:row>6</xdr:row>
      <xdr:rowOff>38100</xdr:rowOff>
    </xdr:from>
    <xdr:to>
      <xdr:col>11</xdr:col>
      <xdr:colOff>133350</xdr:colOff>
      <xdr:row>6</xdr:row>
      <xdr:rowOff>123825</xdr:rowOff>
    </xdr:to>
    <xdr:sp macro="" textlink="">
      <xdr:nvSpPr>
        <xdr:cNvPr id="82" name="Oval 890">
          <a:extLst>
            <a:ext uri="{FF2B5EF4-FFF2-40B4-BE49-F238E27FC236}">
              <a16:creationId xmlns:a16="http://schemas.microsoft.com/office/drawing/2014/main" id="{00000000-0008-0000-0000-000052000000}"/>
            </a:ext>
          </a:extLst>
        </xdr:cNvPr>
        <xdr:cNvSpPr>
          <a:spLocks noChangeArrowheads="1"/>
        </xdr:cNvSpPr>
      </xdr:nvSpPr>
      <xdr:spPr bwMode="auto">
        <a:xfrm>
          <a:off x="227647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47625</xdr:colOff>
      <xdr:row>6</xdr:row>
      <xdr:rowOff>38100</xdr:rowOff>
    </xdr:from>
    <xdr:to>
      <xdr:col>16</xdr:col>
      <xdr:colOff>133350</xdr:colOff>
      <xdr:row>6</xdr:row>
      <xdr:rowOff>123825</xdr:rowOff>
    </xdr:to>
    <xdr:sp macro="" textlink="">
      <xdr:nvSpPr>
        <xdr:cNvPr id="83" name="Oval 891">
          <a:extLst>
            <a:ext uri="{FF2B5EF4-FFF2-40B4-BE49-F238E27FC236}">
              <a16:creationId xmlns:a16="http://schemas.microsoft.com/office/drawing/2014/main" id="{00000000-0008-0000-0000-000053000000}"/>
            </a:ext>
          </a:extLst>
        </xdr:cNvPr>
        <xdr:cNvSpPr>
          <a:spLocks noChangeArrowheads="1"/>
        </xdr:cNvSpPr>
      </xdr:nvSpPr>
      <xdr:spPr bwMode="auto">
        <a:xfrm>
          <a:off x="332422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xdr:row>
      <xdr:rowOff>38100</xdr:rowOff>
    </xdr:from>
    <xdr:to>
      <xdr:col>1</xdr:col>
      <xdr:colOff>133350</xdr:colOff>
      <xdr:row>17</xdr:row>
      <xdr:rowOff>123825</xdr:rowOff>
    </xdr:to>
    <xdr:sp macro="" textlink="">
      <xdr:nvSpPr>
        <xdr:cNvPr id="84" name="Oval 896">
          <a:extLst>
            <a:ext uri="{FF2B5EF4-FFF2-40B4-BE49-F238E27FC236}">
              <a16:creationId xmlns:a16="http://schemas.microsoft.com/office/drawing/2014/main" id="{00000000-0008-0000-0000-000054000000}"/>
            </a:ext>
          </a:extLst>
        </xdr:cNvPr>
        <xdr:cNvSpPr>
          <a:spLocks noChangeArrowheads="1"/>
        </xdr:cNvSpPr>
      </xdr:nvSpPr>
      <xdr:spPr bwMode="auto">
        <a:xfrm>
          <a:off x="219075" y="2790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19</xdr:row>
      <xdr:rowOff>38100</xdr:rowOff>
    </xdr:from>
    <xdr:to>
      <xdr:col>1</xdr:col>
      <xdr:colOff>133350</xdr:colOff>
      <xdr:row>19</xdr:row>
      <xdr:rowOff>123825</xdr:rowOff>
    </xdr:to>
    <xdr:sp macro="" textlink="">
      <xdr:nvSpPr>
        <xdr:cNvPr id="85" name="Oval 897">
          <a:extLst>
            <a:ext uri="{FF2B5EF4-FFF2-40B4-BE49-F238E27FC236}">
              <a16:creationId xmlns:a16="http://schemas.microsoft.com/office/drawing/2014/main" id="{00000000-0008-0000-0000-000055000000}"/>
            </a:ext>
          </a:extLst>
        </xdr:cNvPr>
        <xdr:cNvSpPr>
          <a:spLocks noChangeArrowheads="1"/>
        </xdr:cNvSpPr>
      </xdr:nvSpPr>
      <xdr:spPr bwMode="auto">
        <a:xfrm>
          <a:off x="219075" y="31146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20</xdr:row>
      <xdr:rowOff>38100</xdr:rowOff>
    </xdr:from>
    <xdr:to>
      <xdr:col>1</xdr:col>
      <xdr:colOff>133350</xdr:colOff>
      <xdr:row>20</xdr:row>
      <xdr:rowOff>123825</xdr:rowOff>
    </xdr:to>
    <xdr:sp macro="" textlink="">
      <xdr:nvSpPr>
        <xdr:cNvPr id="86" name="Oval 898">
          <a:extLst>
            <a:ext uri="{FF2B5EF4-FFF2-40B4-BE49-F238E27FC236}">
              <a16:creationId xmlns:a16="http://schemas.microsoft.com/office/drawing/2014/main" id="{00000000-0008-0000-0000-000056000000}"/>
            </a:ext>
          </a:extLst>
        </xdr:cNvPr>
        <xdr:cNvSpPr>
          <a:spLocks noChangeArrowheads="1"/>
        </xdr:cNvSpPr>
      </xdr:nvSpPr>
      <xdr:spPr bwMode="auto">
        <a:xfrm>
          <a:off x="219075" y="3276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22</xdr:row>
      <xdr:rowOff>38100</xdr:rowOff>
    </xdr:from>
    <xdr:to>
      <xdr:col>1</xdr:col>
      <xdr:colOff>133350</xdr:colOff>
      <xdr:row>22</xdr:row>
      <xdr:rowOff>123825</xdr:rowOff>
    </xdr:to>
    <xdr:sp macro="" textlink="">
      <xdr:nvSpPr>
        <xdr:cNvPr id="87" name="Oval 899">
          <a:extLst>
            <a:ext uri="{FF2B5EF4-FFF2-40B4-BE49-F238E27FC236}">
              <a16:creationId xmlns:a16="http://schemas.microsoft.com/office/drawing/2014/main" id="{00000000-0008-0000-0000-000057000000}"/>
            </a:ext>
          </a:extLst>
        </xdr:cNvPr>
        <xdr:cNvSpPr>
          <a:spLocks noChangeArrowheads="1"/>
        </xdr:cNvSpPr>
      </xdr:nvSpPr>
      <xdr:spPr bwMode="auto">
        <a:xfrm>
          <a:off x="219075" y="36004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23</xdr:row>
      <xdr:rowOff>38100</xdr:rowOff>
    </xdr:from>
    <xdr:to>
      <xdr:col>1</xdr:col>
      <xdr:colOff>133350</xdr:colOff>
      <xdr:row>23</xdr:row>
      <xdr:rowOff>123825</xdr:rowOff>
    </xdr:to>
    <xdr:sp macro="" textlink="">
      <xdr:nvSpPr>
        <xdr:cNvPr id="88" name="Oval 900">
          <a:extLst>
            <a:ext uri="{FF2B5EF4-FFF2-40B4-BE49-F238E27FC236}">
              <a16:creationId xmlns:a16="http://schemas.microsoft.com/office/drawing/2014/main" id="{00000000-0008-0000-0000-000058000000}"/>
            </a:ext>
          </a:extLst>
        </xdr:cNvPr>
        <xdr:cNvSpPr>
          <a:spLocks noChangeArrowheads="1"/>
        </xdr:cNvSpPr>
      </xdr:nvSpPr>
      <xdr:spPr bwMode="auto">
        <a:xfrm>
          <a:off x="219075" y="3762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24</xdr:row>
      <xdr:rowOff>38100</xdr:rowOff>
    </xdr:from>
    <xdr:to>
      <xdr:col>1</xdr:col>
      <xdr:colOff>133350</xdr:colOff>
      <xdr:row>24</xdr:row>
      <xdr:rowOff>123825</xdr:rowOff>
    </xdr:to>
    <xdr:sp macro="" textlink="">
      <xdr:nvSpPr>
        <xdr:cNvPr id="89" name="Oval 901">
          <a:extLst>
            <a:ext uri="{FF2B5EF4-FFF2-40B4-BE49-F238E27FC236}">
              <a16:creationId xmlns:a16="http://schemas.microsoft.com/office/drawing/2014/main" id="{00000000-0008-0000-0000-000059000000}"/>
            </a:ext>
          </a:extLst>
        </xdr:cNvPr>
        <xdr:cNvSpPr>
          <a:spLocks noChangeArrowheads="1"/>
        </xdr:cNvSpPr>
      </xdr:nvSpPr>
      <xdr:spPr bwMode="auto">
        <a:xfrm>
          <a:off x="219075" y="3924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25</xdr:row>
      <xdr:rowOff>38100</xdr:rowOff>
    </xdr:from>
    <xdr:to>
      <xdr:col>1</xdr:col>
      <xdr:colOff>133350</xdr:colOff>
      <xdr:row>25</xdr:row>
      <xdr:rowOff>123825</xdr:rowOff>
    </xdr:to>
    <xdr:sp macro="" textlink="">
      <xdr:nvSpPr>
        <xdr:cNvPr id="90" name="Oval 902">
          <a:extLst>
            <a:ext uri="{FF2B5EF4-FFF2-40B4-BE49-F238E27FC236}">
              <a16:creationId xmlns:a16="http://schemas.microsoft.com/office/drawing/2014/main" id="{00000000-0008-0000-0000-00005A000000}"/>
            </a:ext>
          </a:extLst>
        </xdr:cNvPr>
        <xdr:cNvSpPr>
          <a:spLocks noChangeArrowheads="1"/>
        </xdr:cNvSpPr>
      </xdr:nvSpPr>
      <xdr:spPr bwMode="auto">
        <a:xfrm>
          <a:off x="219075" y="4086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91" name="Oval 905">
          <a:extLst>
            <a:ext uri="{FF2B5EF4-FFF2-40B4-BE49-F238E27FC236}">
              <a16:creationId xmlns:a16="http://schemas.microsoft.com/office/drawing/2014/main" id="{00000000-0008-0000-0000-00005B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92" name="Oval 907">
          <a:extLst>
            <a:ext uri="{FF2B5EF4-FFF2-40B4-BE49-F238E27FC236}">
              <a16:creationId xmlns:a16="http://schemas.microsoft.com/office/drawing/2014/main" id="{00000000-0008-0000-0000-00005C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93" name="Oval 908">
          <a:extLst>
            <a:ext uri="{FF2B5EF4-FFF2-40B4-BE49-F238E27FC236}">
              <a16:creationId xmlns:a16="http://schemas.microsoft.com/office/drawing/2014/main" id="{00000000-0008-0000-0000-00005D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94" name="Oval 909">
          <a:extLst>
            <a:ext uri="{FF2B5EF4-FFF2-40B4-BE49-F238E27FC236}">
              <a16:creationId xmlns:a16="http://schemas.microsoft.com/office/drawing/2014/main" id="{00000000-0008-0000-0000-00005E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48</xdr:row>
      <xdr:rowOff>38100</xdr:rowOff>
    </xdr:from>
    <xdr:to>
      <xdr:col>5</xdr:col>
      <xdr:colOff>133350</xdr:colOff>
      <xdr:row>48</xdr:row>
      <xdr:rowOff>123825</xdr:rowOff>
    </xdr:to>
    <xdr:sp macro="" textlink="">
      <xdr:nvSpPr>
        <xdr:cNvPr id="95" name="Oval 910">
          <a:extLst>
            <a:ext uri="{FF2B5EF4-FFF2-40B4-BE49-F238E27FC236}">
              <a16:creationId xmlns:a16="http://schemas.microsoft.com/office/drawing/2014/main" id="{00000000-0008-0000-0000-00005F000000}"/>
            </a:ext>
          </a:extLst>
        </xdr:cNvPr>
        <xdr:cNvSpPr>
          <a:spLocks noChangeArrowheads="1"/>
        </xdr:cNvSpPr>
      </xdr:nvSpPr>
      <xdr:spPr bwMode="auto">
        <a:xfrm>
          <a:off x="1019175" y="7848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8</xdr:col>
      <xdr:colOff>47625</xdr:colOff>
      <xdr:row>49</xdr:row>
      <xdr:rowOff>38100</xdr:rowOff>
    </xdr:from>
    <xdr:to>
      <xdr:col>8</xdr:col>
      <xdr:colOff>133350</xdr:colOff>
      <xdr:row>49</xdr:row>
      <xdr:rowOff>123825</xdr:rowOff>
    </xdr:to>
    <xdr:sp macro="" textlink="">
      <xdr:nvSpPr>
        <xdr:cNvPr id="96" name="Oval 911">
          <a:extLst>
            <a:ext uri="{FF2B5EF4-FFF2-40B4-BE49-F238E27FC236}">
              <a16:creationId xmlns:a16="http://schemas.microsoft.com/office/drawing/2014/main" id="{00000000-0008-0000-0000-000060000000}"/>
            </a:ext>
          </a:extLst>
        </xdr:cNvPr>
        <xdr:cNvSpPr>
          <a:spLocks noChangeArrowheads="1"/>
        </xdr:cNvSpPr>
      </xdr:nvSpPr>
      <xdr:spPr bwMode="auto">
        <a:xfrm>
          <a:off x="164782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49</xdr:row>
      <xdr:rowOff>38100</xdr:rowOff>
    </xdr:from>
    <xdr:to>
      <xdr:col>13</xdr:col>
      <xdr:colOff>133350</xdr:colOff>
      <xdr:row>49</xdr:row>
      <xdr:rowOff>123825</xdr:rowOff>
    </xdr:to>
    <xdr:sp macro="" textlink="">
      <xdr:nvSpPr>
        <xdr:cNvPr id="97" name="Oval 912">
          <a:extLst>
            <a:ext uri="{FF2B5EF4-FFF2-40B4-BE49-F238E27FC236}">
              <a16:creationId xmlns:a16="http://schemas.microsoft.com/office/drawing/2014/main" id="{00000000-0008-0000-0000-000061000000}"/>
            </a:ext>
          </a:extLst>
        </xdr:cNvPr>
        <xdr:cNvSpPr>
          <a:spLocks noChangeArrowheads="1"/>
        </xdr:cNvSpPr>
      </xdr:nvSpPr>
      <xdr:spPr bwMode="auto">
        <a:xfrm>
          <a:off x="26955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49</xdr:row>
      <xdr:rowOff>38100</xdr:rowOff>
    </xdr:from>
    <xdr:to>
      <xdr:col>19</xdr:col>
      <xdr:colOff>133350</xdr:colOff>
      <xdr:row>49</xdr:row>
      <xdr:rowOff>123825</xdr:rowOff>
    </xdr:to>
    <xdr:sp macro="" textlink="">
      <xdr:nvSpPr>
        <xdr:cNvPr id="98" name="Oval 913">
          <a:extLst>
            <a:ext uri="{FF2B5EF4-FFF2-40B4-BE49-F238E27FC236}">
              <a16:creationId xmlns:a16="http://schemas.microsoft.com/office/drawing/2014/main" id="{00000000-0008-0000-0000-000062000000}"/>
            </a:ext>
          </a:extLst>
        </xdr:cNvPr>
        <xdr:cNvSpPr>
          <a:spLocks noChangeArrowheads="1"/>
        </xdr:cNvSpPr>
      </xdr:nvSpPr>
      <xdr:spPr bwMode="auto">
        <a:xfrm>
          <a:off x="38004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27</xdr:row>
      <xdr:rowOff>28575</xdr:rowOff>
    </xdr:from>
    <xdr:to>
      <xdr:col>1</xdr:col>
      <xdr:colOff>142875</xdr:colOff>
      <xdr:row>27</xdr:row>
      <xdr:rowOff>133350</xdr:rowOff>
    </xdr:to>
    <xdr:sp macro="" textlink="">
      <xdr:nvSpPr>
        <xdr:cNvPr id="99" name="Rectangle 1099">
          <a:extLst>
            <a:ext uri="{FF2B5EF4-FFF2-40B4-BE49-F238E27FC236}">
              <a16:creationId xmlns:a16="http://schemas.microsoft.com/office/drawing/2014/main" id="{00000000-0008-0000-0000-000063000000}"/>
            </a:ext>
          </a:extLst>
        </xdr:cNvPr>
        <xdr:cNvSpPr>
          <a:spLocks noChangeArrowheads="1"/>
        </xdr:cNvSpPr>
      </xdr:nvSpPr>
      <xdr:spPr bwMode="auto">
        <a:xfrm>
          <a:off x="219075" y="44100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28</xdr:row>
      <xdr:rowOff>28575</xdr:rowOff>
    </xdr:from>
    <xdr:to>
      <xdr:col>1</xdr:col>
      <xdr:colOff>142875</xdr:colOff>
      <xdr:row>28</xdr:row>
      <xdr:rowOff>123825</xdr:rowOff>
    </xdr:to>
    <xdr:sp macro="" textlink="">
      <xdr:nvSpPr>
        <xdr:cNvPr id="100" name="Rectangle 1100">
          <a:extLst>
            <a:ext uri="{FF2B5EF4-FFF2-40B4-BE49-F238E27FC236}">
              <a16:creationId xmlns:a16="http://schemas.microsoft.com/office/drawing/2014/main" id="{00000000-0008-0000-0000-000064000000}"/>
            </a:ext>
          </a:extLst>
        </xdr:cNvPr>
        <xdr:cNvSpPr>
          <a:spLocks noChangeArrowheads="1"/>
        </xdr:cNvSpPr>
      </xdr:nvSpPr>
      <xdr:spPr bwMode="auto">
        <a:xfrm>
          <a:off x="219075" y="45815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31</xdr:row>
      <xdr:rowOff>28575</xdr:rowOff>
    </xdr:from>
    <xdr:to>
      <xdr:col>1</xdr:col>
      <xdr:colOff>142875</xdr:colOff>
      <xdr:row>31</xdr:row>
      <xdr:rowOff>123825</xdr:rowOff>
    </xdr:to>
    <xdr:sp macro="" textlink="">
      <xdr:nvSpPr>
        <xdr:cNvPr id="101" name="Rectangle 1102">
          <a:extLst>
            <a:ext uri="{FF2B5EF4-FFF2-40B4-BE49-F238E27FC236}">
              <a16:creationId xmlns:a16="http://schemas.microsoft.com/office/drawing/2014/main" id="{00000000-0008-0000-0000-000065000000}"/>
            </a:ext>
          </a:extLst>
        </xdr:cNvPr>
        <xdr:cNvSpPr>
          <a:spLocks noChangeArrowheads="1"/>
        </xdr:cNvSpPr>
      </xdr:nvSpPr>
      <xdr:spPr bwMode="auto">
        <a:xfrm>
          <a:off x="219075" y="50673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32</xdr:row>
      <xdr:rowOff>28575</xdr:rowOff>
    </xdr:from>
    <xdr:to>
      <xdr:col>1</xdr:col>
      <xdr:colOff>142875</xdr:colOff>
      <xdr:row>32</xdr:row>
      <xdr:rowOff>133350</xdr:rowOff>
    </xdr:to>
    <xdr:sp macro="" textlink="">
      <xdr:nvSpPr>
        <xdr:cNvPr id="102" name="Rectangle 1103">
          <a:extLst>
            <a:ext uri="{FF2B5EF4-FFF2-40B4-BE49-F238E27FC236}">
              <a16:creationId xmlns:a16="http://schemas.microsoft.com/office/drawing/2014/main" id="{00000000-0008-0000-0000-000066000000}"/>
            </a:ext>
          </a:extLst>
        </xdr:cNvPr>
        <xdr:cNvSpPr>
          <a:spLocks noChangeArrowheads="1"/>
        </xdr:cNvSpPr>
      </xdr:nvSpPr>
      <xdr:spPr bwMode="auto">
        <a:xfrm>
          <a:off x="219075" y="52292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33</xdr:row>
      <xdr:rowOff>28575</xdr:rowOff>
    </xdr:from>
    <xdr:to>
      <xdr:col>1</xdr:col>
      <xdr:colOff>142875</xdr:colOff>
      <xdr:row>33</xdr:row>
      <xdr:rowOff>133350</xdr:rowOff>
    </xdr:to>
    <xdr:sp macro="" textlink="">
      <xdr:nvSpPr>
        <xdr:cNvPr id="103" name="Rectangle 1104">
          <a:extLst>
            <a:ext uri="{FF2B5EF4-FFF2-40B4-BE49-F238E27FC236}">
              <a16:creationId xmlns:a16="http://schemas.microsoft.com/office/drawing/2014/main" id="{00000000-0008-0000-0000-000067000000}"/>
            </a:ext>
          </a:extLst>
        </xdr:cNvPr>
        <xdr:cNvSpPr>
          <a:spLocks noChangeArrowheads="1"/>
        </xdr:cNvSpPr>
      </xdr:nvSpPr>
      <xdr:spPr bwMode="auto">
        <a:xfrm>
          <a:off x="219075" y="54006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35</xdr:row>
      <xdr:rowOff>28575</xdr:rowOff>
    </xdr:from>
    <xdr:to>
      <xdr:col>1</xdr:col>
      <xdr:colOff>142875</xdr:colOff>
      <xdr:row>35</xdr:row>
      <xdr:rowOff>123825</xdr:rowOff>
    </xdr:to>
    <xdr:sp macro="" textlink="">
      <xdr:nvSpPr>
        <xdr:cNvPr id="104" name="Rectangle 1105">
          <a:extLst>
            <a:ext uri="{FF2B5EF4-FFF2-40B4-BE49-F238E27FC236}">
              <a16:creationId xmlns:a16="http://schemas.microsoft.com/office/drawing/2014/main" id="{00000000-0008-0000-0000-000068000000}"/>
            </a:ext>
          </a:extLst>
        </xdr:cNvPr>
        <xdr:cNvSpPr>
          <a:spLocks noChangeArrowheads="1"/>
        </xdr:cNvSpPr>
      </xdr:nvSpPr>
      <xdr:spPr bwMode="auto">
        <a:xfrm>
          <a:off x="219075" y="57340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36</xdr:row>
      <xdr:rowOff>28575</xdr:rowOff>
    </xdr:from>
    <xdr:to>
      <xdr:col>1</xdr:col>
      <xdr:colOff>142875</xdr:colOff>
      <xdr:row>36</xdr:row>
      <xdr:rowOff>123825</xdr:rowOff>
    </xdr:to>
    <xdr:sp macro="" textlink="">
      <xdr:nvSpPr>
        <xdr:cNvPr id="105" name="Rectangle 1106">
          <a:extLst>
            <a:ext uri="{FF2B5EF4-FFF2-40B4-BE49-F238E27FC236}">
              <a16:creationId xmlns:a16="http://schemas.microsoft.com/office/drawing/2014/main" id="{00000000-0008-0000-0000-000069000000}"/>
            </a:ext>
          </a:extLst>
        </xdr:cNvPr>
        <xdr:cNvSpPr>
          <a:spLocks noChangeArrowheads="1"/>
        </xdr:cNvSpPr>
      </xdr:nvSpPr>
      <xdr:spPr bwMode="auto">
        <a:xfrm>
          <a:off x="219075" y="58959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37</xdr:row>
      <xdr:rowOff>28575</xdr:rowOff>
    </xdr:from>
    <xdr:to>
      <xdr:col>1</xdr:col>
      <xdr:colOff>142875</xdr:colOff>
      <xdr:row>37</xdr:row>
      <xdr:rowOff>123825</xdr:rowOff>
    </xdr:to>
    <xdr:sp macro="" textlink="">
      <xdr:nvSpPr>
        <xdr:cNvPr id="106" name="Rectangle 1107">
          <a:extLst>
            <a:ext uri="{FF2B5EF4-FFF2-40B4-BE49-F238E27FC236}">
              <a16:creationId xmlns:a16="http://schemas.microsoft.com/office/drawing/2014/main" id="{00000000-0008-0000-0000-00006A000000}"/>
            </a:ext>
          </a:extLst>
        </xdr:cNvPr>
        <xdr:cNvSpPr>
          <a:spLocks noChangeArrowheads="1"/>
        </xdr:cNvSpPr>
      </xdr:nvSpPr>
      <xdr:spPr bwMode="auto">
        <a:xfrm>
          <a:off x="219075" y="60579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38</xdr:row>
      <xdr:rowOff>28575</xdr:rowOff>
    </xdr:from>
    <xdr:to>
      <xdr:col>1</xdr:col>
      <xdr:colOff>142875</xdr:colOff>
      <xdr:row>38</xdr:row>
      <xdr:rowOff>123825</xdr:rowOff>
    </xdr:to>
    <xdr:sp macro="" textlink="">
      <xdr:nvSpPr>
        <xdr:cNvPr id="107" name="Rectangle 1108">
          <a:extLst>
            <a:ext uri="{FF2B5EF4-FFF2-40B4-BE49-F238E27FC236}">
              <a16:creationId xmlns:a16="http://schemas.microsoft.com/office/drawing/2014/main" id="{00000000-0008-0000-0000-00006B000000}"/>
            </a:ext>
          </a:extLst>
        </xdr:cNvPr>
        <xdr:cNvSpPr>
          <a:spLocks noChangeArrowheads="1"/>
        </xdr:cNvSpPr>
      </xdr:nvSpPr>
      <xdr:spPr bwMode="auto">
        <a:xfrm>
          <a:off x="219075" y="62198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39</xdr:row>
      <xdr:rowOff>28575</xdr:rowOff>
    </xdr:from>
    <xdr:to>
      <xdr:col>1</xdr:col>
      <xdr:colOff>142875</xdr:colOff>
      <xdr:row>39</xdr:row>
      <xdr:rowOff>123825</xdr:rowOff>
    </xdr:to>
    <xdr:sp macro="" textlink="">
      <xdr:nvSpPr>
        <xdr:cNvPr id="108" name="Rectangle 1109">
          <a:extLst>
            <a:ext uri="{FF2B5EF4-FFF2-40B4-BE49-F238E27FC236}">
              <a16:creationId xmlns:a16="http://schemas.microsoft.com/office/drawing/2014/main" id="{00000000-0008-0000-0000-00006C000000}"/>
            </a:ext>
          </a:extLst>
        </xdr:cNvPr>
        <xdr:cNvSpPr>
          <a:spLocks noChangeArrowheads="1"/>
        </xdr:cNvSpPr>
      </xdr:nvSpPr>
      <xdr:spPr bwMode="auto">
        <a:xfrm>
          <a:off x="219075" y="63817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18</xdr:row>
      <xdr:rowOff>28575</xdr:rowOff>
    </xdr:from>
    <xdr:to>
      <xdr:col>1</xdr:col>
      <xdr:colOff>152400</xdr:colOff>
      <xdr:row>18</xdr:row>
      <xdr:rowOff>123825</xdr:rowOff>
    </xdr:to>
    <xdr:sp macro="" textlink="">
      <xdr:nvSpPr>
        <xdr:cNvPr id="109" name="AutoShape 1397">
          <a:extLst>
            <a:ext uri="{FF2B5EF4-FFF2-40B4-BE49-F238E27FC236}">
              <a16:creationId xmlns:a16="http://schemas.microsoft.com/office/drawing/2014/main" id="{00000000-0008-0000-0000-00006D000000}"/>
            </a:ext>
          </a:extLst>
        </xdr:cNvPr>
        <xdr:cNvSpPr>
          <a:spLocks noChangeArrowheads="1"/>
        </xdr:cNvSpPr>
      </xdr:nvSpPr>
      <xdr:spPr bwMode="auto">
        <a:xfrm>
          <a:off x="209550" y="29432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34</xdr:row>
      <xdr:rowOff>28575</xdr:rowOff>
    </xdr:from>
    <xdr:to>
      <xdr:col>1</xdr:col>
      <xdr:colOff>142875</xdr:colOff>
      <xdr:row>34</xdr:row>
      <xdr:rowOff>133350</xdr:rowOff>
    </xdr:to>
    <xdr:sp macro="" textlink="">
      <xdr:nvSpPr>
        <xdr:cNvPr id="110" name="Rectangle 1398">
          <a:extLst>
            <a:ext uri="{FF2B5EF4-FFF2-40B4-BE49-F238E27FC236}">
              <a16:creationId xmlns:a16="http://schemas.microsoft.com/office/drawing/2014/main" id="{00000000-0008-0000-0000-00006E000000}"/>
            </a:ext>
          </a:extLst>
        </xdr:cNvPr>
        <xdr:cNvSpPr>
          <a:spLocks noChangeArrowheads="1"/>
        </xdr:cNvSpPr>
      </xdr:nvSpPr>
      <xdr:spPr bwMode="auto">
        <a:xfrm>
          <a:off x="219075" y="55721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30</xdr:row>
      <xdr:rowOff>38100</xdr:rowOff>
    </xdr:from>
    <xdr:to>
      <xdr:col>1</xdr:col>
      <xdr:colOff>133350</xdr:colOff>
      <xdr:row>30</xdr:row>
      <xdr:rowOff>123825</xdr:rowOff>
    </xdr:to>
    <xdr:sp macro="" textlink="">
      <xdr:nvSpPr>
        <xdr:cNvPr id="111" name="Oval 1399">
          <a:extLst>
            <a:ext uri="{FF2B5EF4-FFF2-40B4-BE49-F238E27FC236}">
              <a16:creationId xmlns:a16="http://schemas.microsoft.com/office/drawing/2014/main" id="{00000000-0008-0000-0000-00006F000000}"/>
            </a:ext>
          </a:extLst>
        </xdr:cNvPr>
        <xdr:cNvSpPr>
          <a:spLocks noChangeArrowheads="1"/>
        </xdr:cNvSpPr>
      </xdr:nvSpPr>
      <xdr:spPr bwMode="auto">
        <a:xfrm>
          <a:off x="219075" y="49149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26</xdr:row>
      <xdr:rowOff>28575</xdr:rowOff>
    </xdr:from>
    <xdr:to>
      <xdr:col>1</xdr:col>
      <xdr:colOff>142875</xdr:colOff>
      <xdr:row>26</xdr:row>
      <xdr:rowOff>133350</xdr:rowOff>
    </xdr:to>
    <xdr:sp macro="" textlink="">
      <xdr:nvSpPr>
        <xdr:cNvPr id="112" name="Rectangle 1400">
          <a:extLst>
            <a:ext uri="{FF2B5EF4-FFF2-40B4-BE49-F238E27FC236}">
              <a16:creationId xmlns:a16="http://schemas.microsoft.com/office/drawing/2014/main" id="{00000000-0008-0000-0000-000070000000}"/>
            </a:ext>
          </a:extLst>
        </xdr:cNvPr>
        <xdr:cNvSpPr>
          <a:spLocks noChangeArrowheads="1"/>
        </xdr:cNvSpPr>
      </xdr:nvSpPr>
      <xdr:spPr bwMode="auto">
        <a:xfrm>
          <a:off x="219075" y="42386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66675</xdr:colOff>
      <xdr:row>13</xdr:row>
      <xdr:rowOff>38100</xdr:rowOff>
    </xdr:from>
    <xdr:to>
      <xdr:col>10</xdr:col>
      <xdr:colOff>152400</xdr:colOff>
      <xdr:row>13</xdr:row>
      <xdr:rowOff>123825</xdr:rowOff>
    </xdr:to>
    <xdr:sp macro="" textlink="">
      <xdr:nvSpPr>
        <xdr:cNvPr id="113" name="Oval 1404">
          <a:extLst>
            <a:ext uri="{FF2B5EF4-FFF2-40B4-BE49-F238E27FC236}">
              <a16:creationId xmlns:a16="http://schemas.microsoft.com/office/drawing/2014/main" id="{00000000-0008-0000-0000-000071000000}"/>
            </a:ext>
          </a:extLst>
        </xdr:cNvPr>
        <xdr:cNvSpPr>
          <a:spLocks noChangeArrowheads="1"/>
        </xdr:cNvSpPr>
      </xdr:nvSpPr>
      <xdr:spPr bwMode="auto">
        <a:xfrm>
          <a:off x="2085975" y="2143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38100</xdr:colOff>
      <xdr:row>13</xdr:row>
      <xdr:rowOff>28575</xdr:rowOff>
    </xdr:from>
    <xdr:to>
      <xdr:col>16</xdr:col>
      <xdr:colOff>133350</xdr:colOff>
      <xdr:row>13</xdr:row>
      <xdr:rowOff>123825</xdr:rowOff>
    </xdr:to>
    <xdr:sp macro="" textlink="">
      <xdr:nvSpPr>
        <xdr:cNvPr id="114" name="Rectangle 1405">
          <a:extLst>
            <a:ext uri="{FF2B5EF4-FFF2-40B4-BE49-F238E27FC236}">
              <a16:creationId xmlns:a16="http://schemas.microsoft.com/office/drawing/2014/main" id="{00000000-0008-0000-0000-000072000000}"/>
            </a:ext>
          </a:extLst>
        </xdr:cNvPr>
        <xdr:cNvSpPr>
          <a:spLocks noChangeArrowheads="1"/>
        </xdr:cNvSpPr>
      </xdr:nvSpPr>
      <xdr:spPr bwMode="auto">
        <a:xfrm>
          <a:off x="3314700" y="21336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13</xdr:row>
      <xdr:rowOff>38100</xdr:rowOff>
    </xdr:from>
    <xdr:to>
      <xdr:col>24</xdr:col>
      <xdr:colOff>161925</xdr:colOff>
      <xdr:row>13</xdr:row>
      <xdr:rowOff>133350</xdr:rowOff>
    </xdr:to>
    <xdr:sp macro="" textlink="">
      <xdr:nvSpPr>
        <xdr:cNvPr id="115" name="AutoShape 1406">
          <a:extLst>
            <a:ext uri="{FF2B5EF4-FFF2-40B4-BE49-F238E27FC236}">
              <a16:creationId xmlns:a16="http://schemas.microsoft.com/office/drawing/2014/main" id="{00000000-0008-0000-0000-000073000000}"/>
            </a:ext>
          </a:extLst>
        </xdr:cNvPr>
        <xdr:cNvSpPr>
          <a:spLocks noChangeArrowheads="1"/>
        </xdr:cNvSpPr>
      </xdr:nvSpPr>
      <xdr:spPr bwMode="auto">
        <a:xfrm>
          <a:off x="4848225" y="21431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43</xdr:row>
      <xdr:rowOff>28575</xdr:rowOff>
    </xdr:from>
    <xdr:to>
      <xdr:col>1</xdr:col>
      <xdr:colOff>142875</xdr:colOff>
      <xdr:row>43</xdr:row>
      <xdr:rowOff>123825</xdr:rowOff>
    </xdr:to>
    <xdr:sp macro="" textlink="">
      <xdr:nvSpPr>
        <xdr:cNvPr id="116" name="Rectangle 1408">
          <a:extLst>
            <a:ext uri="{FF2B5EF4-FFF2-40B4-BE49-F238E27FC236}">
              <a16:creationId xmlns:a16="http://schemas.microsoft.com/office/drawing/2014/main" id="{00000000-0008-0000-0000-000074000000}"/>
            </a:ext>
          </a:extLst>
        </xdr:cNvPr>
        <xdr:cNvSpPr>
          <a:spLocks noChangeArrowheads="1"/>
        </xdr:cNvSpPr>
      </xdr:nvSpPr>
      <xdr:spPr bwMode="auto">
        <a:xfrm>
          <a:off x="219075" y="70294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41</xdr:row>
      <xdr:rowOff>38100</xdr:rowOff>
    </xdr:from>
    <xdr:to>
      <xdr:col>1</xdr:col>
      <xdr:colOff>133350</xdr:colOff>
      <xdr:row>41</xdr:row>
      <xdr:rowOff>123825</xdr:rowOff>
    </xdr:to>
    <xdr:sp macro="" textlink="">
      <xdr:nvSpPr>
        <xdr:cNvPr id="117" name="Oval 1409">
          <a:extLst>
            <a:ext uri="{FF2B5EF4-FFF2-40B4-BE49-F238E27FC236}">
              <a16:creationId xmlns:a16="http://schemas.microsoft.com/office/drawing/2014/main" id="{00000000-0008-0000-0000-000075000000}"/>
            </a:ext>
          </a:extLst>
        </xdr:cNvPr>
        <xdr:cNvSpPr>
          <a:spLocks noChangeArrowheads="1"/>
        </xdr:cNvSpPr>
      </xdr:nvSpPr>
      <xdr:spPr bwMode="auto">
        <a:xfrm>
          <a:off x="219075" y="6715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40</xdr:row>
      <xdr:rowOff>28575</xdr:rowOff>
    </xdr:from>
    <xdr:to>
      <xdr:col>1</xdr:col>
      <xdr:colOff>142875</xdr:colOff>
      <xdr:row>40</xdr:row>
      <xdr:rowOff>123825</xdr:rowOff>
    </xdr:to>
    <xdr:sp macro="" textlink="">
      <xdr:nvSpPr>
        <xdr:cNvPr id="118" name="Rectangle 1410">
          <a:extLst>
            <a:ext uri="{FF2B5EF4-FFF2-40B4-BE49-F238E27FC236}">
              <a16:creationId xmlns:a16="http://schemas.microsoft.com/office/drawing/2014/main" id="{00000000-0008-0000-0000-000076000000}"/>
            </a:ext>
          </a:extLst>
        </xdr:cNvPr>
        <xdr:cNvSpPr>
          <a:spLocks noChangeArrowheads="1"/>
        </xdr:cNvSpPr>
      </xdr:nvSpPr>
      <xdr:spPr bwMode="auto">
        <a:xfrm>
          <a:off x="219075" y="65436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52</xdr:row>
      <xdr:rowOff>38100</xdr:rowOff>
    </xdr:from>
    <xdr:to>
      <xdr:col>1</xdr:col>
      <xdr:colOff>133350</xdr:colOff>
      <xdr:row>52</xdr:row>
      <xdr:rowOff>123825</xdr:rowOff>
    </xdr:to>
    <xdr:sp macro="" textlink="">
      <xdr:nvSpPr>
        <xdr:cNvPr id="119" name="Oval 1411">
          <a:extLst>
            <a:ext uri="{FF2B5EF4-FFF2-40B4-BE49-F238E27FC236}">
              <a16:creationId xmlns:a16="http://schemas.microsoft.com/office/drawing/2014/main" id="{00000000-0008-0000-0000-000077000000}"/>
            </a:ext>
          </a:extLst>
        </xdr:cNvPr>
        <xdr:cNvSpPr>
          <a:spLocks noChangeArrowheads="1"/>
        </xdr:cNvSpPr>
      </xdr:nvSpPr>
      <xdr:spPr bwMode="auto">
        <a:xfrm>
          <a:off x="219075" y="8496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42</xdr:row>
      <xdr:rowOff>38100</xdr:rowOff>
    </xdr:from>
    <xdr:to>
      <xdr:col>1</xdr:col>
      <xdr:colOff>133350</xdr:colOff>
      <xdr:row>42</xdr:row>
      <xdr:rowOff>123825</xdr:rowOff>
    </xdr:to>
    <xdr:sp macro="" textlink="">
      <xdr:nvSpPr>
        <xdr:cNvPr id="120" name="Oval 1414">
          <a:extLst>
            <a:ext uri="{FF2B5EF4-FFF2-40B4-BE49-F238E27FC236}">
              <a16:creationId xmlns:a16="http://schemas.microsoft.com/office/drawing/2014/main" id="{00000000-0008-0000-0000-000078000000}"/>
            </a:ext>
          </a:extLst>
        </xdr:cNvPr>
        <xdr:cNvSpPr>
          <a:spLocks noChangeArrowheads="1"/>
        </xdr:cNvSpPr>
      </xdr:nvSpPr>
      <xdr:spPr bwMode="auto">
        <a:xfrm>
          <a:off x="219075" y="6877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45</xdr:row>
      <xdr:rowOff>38100</xdr:rowOff>
    </xdr:from>
    <xdr:to>
      <xdr:col>13</xdr:col>
      <xdr:colOff>133350</xdr:colOff>
      <xdr:row>45</xdr:row>
      <xdr:rowOff>123825</xdr:rowOff>
    </xdr:to>
    <xdr:sp macro="" textlink="">
      <xdr:nvSpPr>
        <xdr:cNvPr id="121" name="Oval 1415">
          <a:extLst>
            <a:ext uri="{FF2B5EF4-FFF2-40B4-BE49-F238E27FC236}">
              <a16:creationId xmlns:a16="http://schemas.microsoft.com/office/drawing/2014/main" id="{00000000-0008-0000-0000-000079000000}"/>
            </a:ext>
          </a:extLst>
        </xdr:cNvPr>
        <xdr:cNvSpPr>
          <a:spLocks noChangeArrowheads="1"/>
        </xdr:cNvSpPr>
      </xdr:nvSpPr>
      <xdr:spPr bwMode="auto">
        <a:xfrm>
          <a:off x="26955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132</xdr:row>
      <xdr:rowOff>38100</xdr:rowOff>
    </xdr:from>
    <xdr:to>
      <xdr:col>1</xdr:col>
      <xdr:colOff>133350</xdr:colOff>
      <xdr:row>132</xdr:row>
      <xdr:rowOff>123825</xdr:rowOff>
    </xdr:to>
    <xdr:sp macro="" textlink="">
      <xdr:nvSpPr>
        <xdr:cNvPr id="122" name="Oval 1">
          <a:extLst>
            <a:ext uri="{FF2B5EF4-FFF2-40B4-BE49-F238E27FC236}">
              <a16:creationId xmlns:a16="http://schemas.microsoft.com/office/drawing/2014/main" id="{00000000-0008-0000-0000-00007A000000}"/>
            </a:ext>
          </a:extLst>
        </xdr:cNvPr>
        <xdr:cNvSpPr>
          <a:spLocks noChangeArrowheads="1"/>
        </xdr:cNvSpPr>
      </xdr:nvSpPr>
      <xdr:spPr bwMode="auto">
        <a:xfrm>
          <a:off x="219075" y="214217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133</xdr:row>
      <xdr:rowOff>38100</xdr:rowOff>
    </xdr:from>
    <xdr:to>
      <xdr:col>1</xdr:col>
      <xdr:colOff>133350</xdr:colOff>
      <xdr:row>133</xdr:row>
      <xdr:rowOff>123825</xdr:rowOff>
    </xdr:to>
    <xdr:sp macro="" textlink="">
      <xdr:nvSpPr>
        <xdr:cNvPr id="123" name="Oval 2">
          <a:extLst>
            <a:ext uri="{FF2B5EF4-FFF2-40B4-BE49-F238E27FC236}">
              <a16:creationId xmlns:a16="http://schemas.microsoft.com/office/drawing/2014/main" id="{00000000-0008-0000-0000-00007B000000}"/>
            </a:ext>
          </a:extLst>
        </xdr:cNvPr>
        <xdr:cNvSpPr>
          <a:spLocks noChangeArrowheads="1"/>
        </xdr:cNvSpPr>
      </xdr:nvSpPr>
      <xdr:spPr bwMode="auto">
        <a:xfrm>
          <a:off x="219075" y="21583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126</xdr:row>
      <xdr:rowOff>28575</xdr:rowOff>
    </xdr:from>
    <xdr:to>
      <xdr:col>1</xdr:col>
      <xdr:colOff>142875</xdr:colOff>
      <xdr:row>126</xdr:row>
      <xdr:rowOff>123825</xdr:rowOff>
    </xdr:to>
    <xdr:sp macro="" textlink="">
      <xdr:nvSpPr>
        <xdr:cNvPr id="124" name="Rectangle 17">
          <a:extLst>
            <a:ext uri="{FF2B5EF4-FFF2-40B4-BE49-F238E27FC236}">
              <a16:creationId xmlns:a16="http://schemas.microsoft.com/office/drawing/2014/main" id="{00000000-0008-0000-0000-00007C000000}"/>
            </a:ext>
          </a:extLst>
        </xdr:cNvPr>
        <xdr:cNvSpPr>
          <a:spLocks noChangeArrowheads="1"/>
        </xdr:cNvSpPr>
      </xdr:nvSpPr>
      <xdr:spPr bwMode="auto">
        <a:xfrm>
          <a:off x="219075" y="204406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141</xdr:row>
      <xdr:rowOff>28575</xdr:rowOff>
    </xdr:from>
    <xdr:to>
      <xdr:col>19</xdr:col>
      <xdr:colOff>142875</xdr:colOff>
      <xdr:row>141</xdr:row>
      <xdr:rowOff>123825</xdr:rowOff>
    </xdr:to>
    <xdr:sp macro="" textlink="">
      <xdr:nvSpPr>
        <xdr:cNvPr id="125" name="Rectangle 21">
          <a:extLst>
            <a:ext uri="{FF2B5EF4-FFF2-40B4-BE49-F238E27FC236}">
              <a16:creationId xmlns:a16="http://schemas.microsoft.com/office/drawing/2014/main" id="{00000000-0008-0000-0000-00007D000000}"/>
            </a:ext>
          </a:extLst>
        </xdr:cNvPr>
        <xdr:cNvSpPr>
          <a:spLocks noChangeArrowheads="1"/>
        </xdr:cNvSpPr>
      </xdr:nvSpPr>
      <xdr:spPr bwMode="auto">
        <a:xfrm>
          <a:off x="3800475" y="228695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150</xdr:row>
      <xdr:rowOff>28575</xdr:rowOff>
    </xdr:from>
    <xdr:to>
      <xdr:col>19</xdr:col>
      <xdr:colOff>142875</xdr:colOff>
      <xdr:row>150</xdr:row>
      <xdr:rowOff>123825</xdr:rowOff>
    </xdr:to>
    <xdr:sp macro="" textlink="">
      <xdr:nvSpPr>
        <xdr:cNvPr id="126" name="Rectangle 22">
          <a:extLst>
            <a:ext uri="{FF2B5EF4-FFF2-40B4-BE49-F238E27FC236}">
              <a16:creationId xmlns:a16="http://schemas.microsoft.com/office/drawing/2014/main" id="{00000000-0008-0000-0000-00007E000000}"/>
            </a:ext>
          </a:extLst>
        </xdr:cNvPr>
        <xdr:cNvSpPr>
          <a:spLocks noChangeArrowheads="1"/>
        </xdr:cNvSpPr>
      </xdr:nvSpPr>
      <xdr:spPr bwMode="auto">
        <a:xfrm>
          <a:off x="3800475" y="243268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157</xdr:row>
      <xdr:rowOff>28575</xdr:rowOff>
    </xdr:from>
    <xdr:to>
      <xdr:col>19</xdr:col>
      <xdr:colOff>142875</xdr:colOff>
      <xdr:row>157</xdr:row>
      <xdr:rowOff>123825</xdr:rowOff>
    </xdr:to>
    <xdr:sp macro="" textlink="">
      <xdr:nvSpPr>
        <xdr:cNvPr id="127" name="Rectangle 23">
          <a:extLst>
            <a:ext uri="{FF2B5EF4-FFF2-40B4-BE49-F238E27FC236}">
              <a16:creationId xmlns:a16="http://schemas.microsoft.com/office/drawing/2014/main" id="{00000000-0008-0000-0000-00007F000000}"/>
            </a:ext>
          </a:extLst>
        </xdr:cNvPr>
        <xdr:cNvSpPr>
          <a:spLocks noChangeArrowheads="1"/>
        </xdr:cNvSpPr>
      </xdr:nvSpPr>
      <xdr:spPr bwMode="auto">
        <a:xfrm>
          <a:off x="3800475" y="254603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167</xdr:row>
      <xdr:rowOff>28575</xdr:rowOff>
    </xdr:from>
    <xdr:to>
      <xdr:col>19</xdr:col>
      <xdr:colOff>142875</xdr:colOff>
      <xdr:row>167</xdr:row>
      <xdr:rowOff>123825</xdr:rowOff>
    </xdr:to>
    <xdr:sp macro="" textlink="">
      <xdr:nvSpPr>
        <xdr:cNvPr id="128" name="Rectangle 24">
          <a:extLst>
            <a:ext uri="{FF2B5EF4-FFF2-40B4-BE49-F238E27FC236}">
              <a16:creationId xmlns:a16="http://schemas.microsoft.com/office/drawing/2014/main" id="{00000000-0008-0000-0000-000080000000}"/>
            </a:ext>
          </a:extLst>
        </xdr:cNvPr>
        <xdr:cNvSpPr>
          <a:spLocks noChangeArrowheads="1"/>
        </xdr:cNvSpPr>
      </xdr:nvSpPr>
      <xdr:spPr bwMode="auto">
        <a:xfrm>
          <a:off x="3800475" y="270795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130</xdr:row>
      <xdr:rowOff>28575</xdr:rowOff>
    </xdr:from>
    <xdr:to>
      <xdr:col>19</xdr:col>
      <xdr:colOff>142875</xdr:colOff>
      <xdr:row>130</xdr:row>
      <xdr:rowOff>123825</xdr:rowOff>
    </xdr:to>
    <xdr:sp macro="" textlink="">
      <xdr:nvSpPr>
        <xdr:cNvPr id="129" name="Rectangle 33">
          <a:extLst>
            <a:ext uri="{FF2B5EF4-FFF2-40B4-BE49-F238E27FC236}">
              <a16:creationId xmlns:a16="http://schemas.microsoft.com/office/drawing/2014/main" id="{00000000-0008-0000-0000-000081000000}"/>
            </a:ext>
          </a:extLst>
        </xdr:cNvPr>
        <xdr:cNvSpPr>
          <a:spLocks noChangeArrowheads="1"/>
        </xdr:cNvSpPr>
      </xdr:nvSpPr>
      <xdr:spPr bwMode="auto">
        <a:xfrm>
          <a:off x="3800475" y="210883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122</xdr:row>
      <xdr:rowOff>28575</xdr:rowOff>
    </xdr:from>
    <xdr:to>
      <xdr:col>1</xdr:col>
      <xdr:colOff>133350</xdr:colOff>
      <xdr:row>122</xdr:row>
      <xdr:rowOff>123825</xdr:rowOff>
    </xdr:to>
    <xdr:sp macro="" textlink="">
      <xdr:nvSpPr>
        <xdr:cNvPr id="130" name="Rectangle 34">
          <a:extLst>
            <a:ext uri="{FF2B5EF4-FFF2-40B4-BE49-F238E27FC236}">
              <a16:creationId xmlns:a16="http://schemas.microsoft.com/office/drawing/2014/main" id="{00000000-0008-0000-0000-000082000000}"/>
            </a:ext>
          </a:extLst>
        </xdr:cNvPr>
        <xdr:cNvSpPr>
          <a:spLocks noChangeArrowheads="1"/>
        </xdr:cNvSpPr>
      </xdr:nvSpPr>
      <xdr:spPr bwMode="auto">
        <a:xfrm>
          <a:off x="209550" y="197929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161</xdr:row>
      <xdr:rowOff>38100</xdr:rowOff>
    </xdr:from>
    <xdr:to>
      <xdr:col>19</xdr:col>
      <xdr:colOff>133350</xdr:colOff>
      <xdr:row>161</xdr:row>
      <xdr:rowOff>123825</xdr:rowOff>
    </xdr:to>
    <xdr:sp macro="" textlink="">
      <xdr:nvSpPr>
        <xdr:cNvPr id="131" name="Oval 40">
          <a:extLst>
            <a:ext uri="{FF2B5EF4-FFF2-40B4-BE49-F238E27FC236}">
              <a16:creationId xmlns:a16="http://schemas.microsoft.com/office/drawing/2014/main" id="{00000000-0008-0000-0000-000083000000}"/>
            </a:ext>
          </a:extLst>
        </xdr:cNvPr>
        <xdr:cNvSpPr>
          <a:spLocks noChangeArrowheads="1"/>
        </xdr:cNvSpPr>
      </xdr:nvSpPr>
      <xdr:spPr bwMode="auto">
        <a:xfrm>
          <a:off x="3800475" y="261175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156</xdr:row>
      <xdr:rowOff>38100</xdr:rowOff>
    </xdr:from>
    <xdr:to>
      <xdr:col>19</xdr:col>
      <xdr:colOff>133350</xdr:colOff>
      <xdr:row>156</xdr:row>
      <xdr:rowOff>123825</xdr:rowOff>
    </xdr:to>
    <xdr:sp macro="" textlink="">
      <xdr:nvSpPr>
        <xdr:cNvPr id="132" name="Oval 63">
          <a:extLst>
            <a:ext uri="{FF2B5EF4-FFF2-40B4-BE49-F238E27FC236}">
              <a16:creationId xmlns:a16="http://schemas.microsoft.com/office/drawing/2014/main" id="{00000000-0008-0000-0000-000084000000}"/>
            </a:ext>
          </a:extLst>
        </xdr:cNvPr>
        <xdr:cNvSpPr>
          <a:spLocks noChangeArrowheads="1"/>
        </xdr:cNvSpPr>
      </xdr:nvSpPr>
      <xdr:spPr bwMode="auto">
        <a:xfrm>
          <a:off x="3800475" y="253079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163</xdr:row>
      <xdr:rowOff>38100</xdr:rowOff>
    </xdr:from>
    <xdr:to>
      <xdr:col>19</xdr:col>
      <xdr:colOff>133350</xdr:colOff>
      <xdr:row>163</xdr:row>
      <xdr:rowOff>123825</xdr:rowOff>
    </xdr:to>
    <xdr:sp macro="" textlink="">
      <xdr:nvSpPr>
        <xdr:cNvPr id="133" name="Oval 64">
          <a:extLst>
            <a:ext uri="{FF2B5EF4-FFF2-40B4-BE49-F238E27FC236}">
              <a16:creationId xmlns:a16="http://schemas.microsoft.com/office/drawing/2014/main" id="{00000000-0008-0000-0000-000085000000}"/>
            </a:ext>
          </a:extLst>
        </xdr:cNvPr>
        <xdr:cNvSpPr>
          <a:spLocks noChangeArrowheads="1"/>
        </xdr:cNvSpPr>
      </xdr:nvSpPr>
      <xdr:spPr bwMode="auto">
        <a:xfrm>
          <a:off x="3800475" y="264414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164</xdr:row>
      <xdr:rowOff>38100</xdr:rowOff>
    </xdr:from>
    <xdr:to>
      <xdr:col>19</xdr:col>
      <xdr:colOff>133350</xdr:colOff>
      <xdr:row>164</xdr:row>
      <xdr:rowOff>123825</xdr:rowOff>
    </xdr:to>
    <xdr:sp macro="" textlink="">
      <xdr:nvSpPr>
        <xdr:cNvPr id="134" name="Oval 65">
          <a:extLst>
            <a:ext uri="{FF2B5EF4-FFF2-40B4-BE49-F238E27FC236}">
              <a16:creationId xmlns:a16="http://schemas.microsoft.com/office/drawing/2014/main" id="{00000000-0008-0000-0000-000086000000}"/>
            </a:ext>
          </a:extLst>
        </xdr:cNvPr>
        <xdr:cNvSpPr>
          <a:spLocks noChangeArrowheads="1"/>
        </xdr:cNvSpPr>
      </xdr:nvSpPr>
      <xdr:spPr bwMode="auto">
        <a:xfrm>
          <a:off x="3800475" y="266033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165</xdr:row>
      <xdr:rowOff>38100</xdr:rowOff>
    </xdr:from>
    <xdr:to>
      <xdr:col>19</xdr:col>
      <xdr:colOff>133350</xdr:colOff>
      <xdr:row>165</xdr:row>
      <xdr:rowOff>123825</xdr:rowOff>
    </xdr:to>
    <xdr:sp macro="" textlink="">
      <xdr:nvSpPr>
        <xdr:cNvPr id="135" name="Oval 66">
          <a:extLst>
            <a:ext uri="{FF2B5EF4-FFF2-40B4-BE49-F238E27FC236}">
              <a16:creationId xmlns:a16="http://schemas.microsoft.com/office/drawing/2014/main" id="{00000000-0008-0000-0000-000087000000}"/>
            </a:ext>
          </a:extLst>
        </xdr:cNvPr>
        <xdr:cNvSpPr>
          <a:spLocks noChangeArrowheads="1"/>
        </xdr:cNvSpPr>
      </xdr:nvSpPr>
      <xdr:spPr bwMode="auto">
        <a:xfrm>
          <a:off x="3800475" y="267652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166</xdr:row>
      <xdr:rowOff>38100</xdr:rowOff>
    </xdr:from>
    <xdr:to>
      <xdr:col>19</xdr:col>
      <xdr:colOff>133350</xdr:colOff>
      <xdr:row>166</xdr:row>
      <xdr:rowOff>123825</xdr:rowOff>
    </xdr:to>
    <xdr:sp macro="" textlink="">
      <xdr:nvSpPr>
        <xdr:cNvPr id="136" name="Oval 67">
          <a:extLst>
            <a:ext uri="{FF2B5EF4-FFF2-40B4-BE49-F238E27FC236}">
              <a16:creationId xmlns:a16="http://schemas.microsoft.com/office/drawing/2014/main" id="{00000000-0008-0000-0000-000088000000}"/>
            </a:ext>
          </a:extLst>
        </xdr:cNvPr>
        <xdr:cNvSpPr>
          <a:spLocks noChangeArrowheads="1"/>
        </xdr:cNvSpPr>
      </xdr:nvSpPr>
      <xdr:spPr bwMode="auto">
        <a:xfrm>
          <a:off x="3800475" y="269271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131</xdr:row>
      <xdr:rowOff>47625</xdr:rowOff>
    </xdr:from>
    <xdr:to>
      <xdr:col>1</xdr:col>
      <xdr:colOff>133350</xdr:colOff>
      <xdr:row>131</xdr:row>
      <xdr:rowOff>133350</xdr:rowOff>
    </xdr:to>
    <xdr:sp macro="" textlink="">
      <xdr:nvSpPr>
        <xdr:cNvPr id="137" name="Oval 80">
          <a:extLst>
            <a:ext uri="{FF2B5EF4-FFF2-40B4-BE49-F238E27FC236}">
              <a16:creationId xmlns:a16="http://schemas.microsoft.com/office/drawing/2014/main" id="{00000000-0008-0000-0000-000089000000}"/>
            </a:ext>
          </a:extLst>
        </xdr:cNvPr>
        <xdr:cNvSpPr>
          <a:spLocks noChangeArrowheads="1"/>
        </xdr:cNvSpPr>
      </xdr:nvSpPr>
      <xdr:spPr bwMode="auto">
        <a:xfrm>
          <a:off x="219075" y="212693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134</xdr:row>
      <xdr:rowOff>28575</xdr:rowOff>
    </xdr:from>
    <xdr:to>
      <xdr:col>1</xdr:col>
      <xdr:colOff>142875</xdr:colOff>
      <xdr:row>134</xdr:row>
      <xdr:rowOff>123825</xdr:rowOff>
    </xdr:to>
    <xdr:sp macro="" textlink="">
      <xdr:nvSpPr>
        <xdr:cNvPr id="138" name="Rectangle 81">
          <a:extLst>
            <a:ext uri="{FF2B5EF4-FFF2-40B4-BE49-F238E27FC236}">
              <a16:creationId xmlns:a16="http://schemas.microsoft.com/office/drawing/2014/main" id="{00000000-0008-0000-0000-00008A000000}"/>
            </a:ext>
          </a:extLst>
        </xdr:cNvPr>
        <xdr:cNvSpPr>
          <a:spLocks noChangeArrowheads="1"/>
        </xdr:cNvSpPr>
      </xdr:nvSpPr>
      <xdr:spPr bwMode="auto">
        <a:xfrm>
          <a:off x="219075" y="217360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139</xdr:row>
      <xdr:rowOff>38100</xdr:rowOff>
    </xdr:from>
    <xdr:to>
      <xdr:col>1</xdr:col>
      <xdr:colOff>133350</xdr:colOff>
      <xdr:row>139</xdr:row>
      <xdr:rowOff>123825</xdr:rowOff>
    </xdr:to>
    <xdr:sp macro="" textlink="">
      <xdr:nvSpPr>
        <xdr:cNvPr id="139" name="Oval 82">
          <a:extLst>
            <a:ext uri="{FF2B5EF4-FFF2-40B4-BE49-F238E27FC236}">
              <a16:creationId xmlns:a16="http://schemas.microsoft.com/office/drawing/2014/main" id="{00000000-0008-0000-0000-00008B000000}"/>
            </a:ext>
          </a:extLst>
        </xdr:cNvPr>
        <xdr:cNvSpPr>
          <a:spLocks noChangeArrowheads="1"/>
        </xdr:cNvSpPr>
      </xdr:nvSpPr>
      <xdr:spPr bwMode="auto">
        <a:xfrm>
          <a:off x="219075" y="225552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140</xdr:row>
      <xdr:rowOff>28575</xdr:rowOff>
    </xdr:from>
    <xdr:to>
      <xdr:col>1</xdr:col>
      <xdr:colOff>142875</xdr:colOff>
      <xdr:row>140</xdr:row>
      <xdr:rowOff>123825</xdr:rowOff>
    </xdr:to>
    <xdr:sp macro="" textlink="">
      <xdr:nvSpPr>
        <xdr:cNvPr id="140" name="Rectangle 84">
          <a:extLst>
            <a:ext uri="{FF2B5EF4-FFF2-40B4-BE49-F238E27FC236}">
              <a16:creationId xmlns:a16="http://schemas.microsoft.com/office/drawing/2014/main" id="{00000000-0008-0000-0000-00008C000000}"/>
            </a:ext>
          </a:extLst>
        </xdr:cNvPr>
        <xdr:cNvSpPr>
          <a:spLocks noChangeArrowheads="1"/>
        </xdr:cNvSpPr>
      </xdr:nvSpPr>
      <xdr:spPr bwMode="auto">
        <a:xfrm>
          <a:off x="219075" y="227076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38100</xdr:colOff>
      <xdr:row>144</xdr:row>
      <xdr:rowOff>28575</xdr:rowOff>
    </xdr:from>
    <xdr:to>
      <xdr:col>2</xdr:col>
      <xdr:colOff>123825</xdr:colOff>
      <xdr:row>144</xdr:row>
      <xdr:rowOff>114300</xdr:rowOff>
    </xdr:to>
    <xdr:sp macro="" textlink="">
      <xdr:nvSpPr>
        <xdr:cNvPr id="141" name="Oval 85">
          <a:extLst>
            <a:ext uri="{FF2B5EF4-FFF2-40B4-BE49-F238E27FC236}">
              <a16:creationId xmlns:a16="http://schemas.microsoft.com/office/drawing/2014/main" id="{00000000-0008-0000-0000-00008D000000}"/>
            </a:ext>
          </a:extLst>
        </xdr:cNvPr>
        <xdr:cNvSpPr>
          <a:spLocks noChangeArrowheads="1"/>
        </xdr:cNvSpPr>
      </xdr:nvSpPr>
      <xdr:spPr bwMode="auto">
        <a:xfrm>
          <a:off x="381000" y="23355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38100</xdr:colOff>
      <xdr:row>144</xdr:row>
      <xdr:rowOff>28575</xdr:rowOff>
    </xdr:from>
    <xdr:to>
      <xdr:col>9</xdr:col>
      <xdr:colOff>123825</xdr:colOff>
      <xdr:row>144</xdr:row>
      <xdr:rowOff>114300</xdr:rowOff>
    </xdr:to>
    <xdr:sp macro="" textlink="">
      <xdr:nvSpPr>
        <xdr:cNvPr id="142" name="Oval 86">
          <a:extLst>
            <a:ext uri="{FF2B5EF4-FFF2-40B4-BE49-F238E27FC236}">
              <a16:creationId xmlns:a16="http://schemas.microsoft.com/office/drawing/2014/main" id="{00000000-0008-0000-0000-00008E000000}"/>
            </a:ext>
          </a:extLst>
        </xdr:cNvPr>
        <xdr:cNvSpPr>
          <a:spLocks noChangeArrowheads="1"/>
        </xdr:cNvSpPr>
      </xdr:nvSpPr>
      <xdr:spPr bwMode="auto">
        <a:xfrm>
          <a:off x="1847850" y="23355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146</xdr:row>
      <xdr:rowOff>28575</xdr:rowOff>
    </xdr:from>
    <xdr:to>
      <xdr:col>1</xdr:col>
      <xdr:colOff>123825</xdr:colOff>
      <xdr:row>146</xdr:row>
      <xdr:rowOff>114300</xdr:rowOff>
    </xdr:to>
    <xdr:sp macro="" textlink="">
      <xdr:nvSpPr>
        <xdr:cNvPr id="143" name="Oval 87">
          <a:extLst>
            <a:ext uri="{FF2B5EF4-FFF2-40B4-BE49-F238E27FC236}">
              <a16:creationId xmlns:a16="http://schemas.microsoft.com/office/drawing/2014/main" id="{00000000-0008-0000-0000-00008F000000}"/>
            </a:ext>
          </a:extLst>
        </xdr:cNvPr>
        <xdr:cNvSpPr>
          <a:spLocks noChangeArrowheads="1"/>
        </xdr:cNvSpPr>
      </xdr:nvSpPr>
      <xdr:spPr bwMode="auto">
        <a:xfrm>
          <a:off x="209550" y="236791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145</xdr:row>
      <xdr:rowOff>28575</xdr:rowOff>
    </xdr:from>
    <xdr:to>
      <xdr:col>1</xdr:col>
      <xdr:colOff>142875</xdr:colOff>
      <xdr:row>145</xdr:row>
      <xdr:rowOff>123825</xdr:rowOff>
    </xdr:to>
    <xdr:sp macro="" textlink="">
      <xdr:nvSpPr>
        <xdr:cNvPr id="144" name="Rectangle 88">
          <a:extLst>
            <a:ext uri="{FF2B5EF4-FFF2-40B4-BE49-F238E27FC236}">
              <a16:creationId xmlns:a16="http://schemas.microsoft.com/office/drawing/2014/main" id="{00000000-0008-0000-0000-000090000000}"/>
            </a:ext>
          </a:extLst>
        </xdr:cNvPr>
        <xdr:cNvSpPr>
          <a:spLocks noChangeArrowheads="1"/>
        </xdr:cNvSpPr>
      </xdr:nvSpPr>
      <xdr:spPr bwMode="auto">
        <a:xfrm>
          <a:off x="219075" y="235172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14</xdr:col>
      <xdr:colOff>38100</xdr:colOff>
      <xdr:row>145</xdr:row>
      <xdr:rowOff>28575</xdr:rowOff>
    </xdr:from>
    <xdr:to>
      <xdr:col>14</xdr:col>
      <xdr:colOff>123825</xdr:colOff>
      <xdr:row>145</xdr:row>
      <xdr:rowOff>114300</xdr:rowOff>
    </xdr:to>
    <xdr:sp macro="" textlink="">
      <xdr:nvSpPr>
        <xdr:cNvPr id="145" name="Oval 89">
          <a:extLst>
            <a:ext uri="{FF2B5EF4-FFF2-40B4-BE49-F238E27FC236}">
              <a16:creationId xmlns:a16="http://schemas.microsoft.com/office/drawing/2014/main" id="{00000000-0008-0000-0000-000091000000}"/>
            </a:ext>
          </a:extLst>
        </xdr:cNvPr>
        <xdr:cNvSpPr>
          <a:spLocks noChangeArrowheads="1"/>
        </xdr:cNvSpPr>
      </xdr:nvSpPr>
      <xdr:spPr bwMode="auto">
        <a:xfrm>
          <a:off x="2895600" y="23517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38100</xdr:colOff>
      <xdr:row>145</xdr:row>
      <xdr:rowOff>28575</xdr:rowOff>
    </xdr:from>
    <xdr:to>
      <xdr:col>16</xdr:col>
      <xdr:colOff>123825</xdr:colOff>
      <xdr:row>145</xdr:row>
      <xdr:rowOff>114300</xdr:rowOff>
    </xdr:to>
    <xdr:sp macro="" textlink="">
      <xdr:nvSpPr>
        <xdr:cNvPr id="146" name="Oval 90">
          <a:extLst>
            <a:ext uri="{FF2B5EF4-FFF2-40B4-BE49-F238E27FC236}">
              <a16:creationId xmlns:a16="http://schemas.microsoft.com/office/drawing/2014/main" id="{00000000-0008-0000-0000-000092000000}"/>
            </a:ext>
          </a:extLst>
        </xdr:cNvPr>
        <xdr:cNvSpPr>
          <a:spLocks noChangeArrowheads="1"/>
        </xdr:cNvSpPr>
      </xdr:nvSpPr>
      <xdr:spPr bwMode="auto">
        <a:xfrm>
          <a:off x="3314700" y="23517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147</xdr:row>
      <xdr:rowOff>38100</xdr:rowOff>
    </xdr:from>
    <xdr:to>
      <xdr:col>2</xdr:col>
      <xdr:colOff>133350</xdr:colOff>
      <xdr:row>147</xdr:row>
      <xdr:rowOff>123825</xdr:rowOff>
    </xdr:to>
    <xdr:sp macro="" textlink="">
      <xdr:nvSpPr>
        <xdr:cNvPr id="147" name="Oval 91">
          <a:extLst>
            <a:ext uri="{FF2B5EF4-FFF2-40B4-BE49-F238E27FC236}">
              <a16:creationId xmlns:a16="http://schemas.microsoft.com/office/drawing/2014/main" id="{00000000-0008-0000-0000-000093000000}"/>
            </a:ext>
          </a:extLst>
        </xdr:cNvPr>
        <xdr:cNvSpPr>
          <a:spLocks noChangeArrowheads="1"/>
        </xdr:cNvSpPr>
      </xdr:nvSpPr>
      <xdr:spPr bwMode="auto">
        <a:xfrm>
          <a:off x="390525" y="23850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148</xdr:row>
      <xdr:rowOff>38100</xdr:rowOff>
    </xdr:from>
    <xdr:to>
      <xdr:col>2</xdr:col>
      <xdr:colOff>133350</xdr:colOff>
      <xdr:row>148</xdr:row>
      <xdr:rowOff>123825</xdr:rowOff>
    </xdr:to>
    <xdr:sp macro="" textlink="">
      <xdr:nvSpPr>
        <xdr:cNvPr id="148" name="Oval 92">
          <a:extLst>
            <a:ext uri="{FF2B5EF4-FFF2-40B4-BE49-F238E27FC236}">
              <a16:creationId xmlns:a16="http://schemas.microsoft.com/office/drawing/2014/main" id="{00000000-0008-0000-0000-000094000000}"/>
            </a:ext>
          </a:extLst>
        </xdr:cNvPr>
        <xdr:cNvSpPr>
          <a:spLocks noChangeArrowheads="1"/>
        </xdr:cNvSpPr>
      </xdr:nvSpPr>
      <xdr:spPr bwMode="auto">
        <a:xfrm>
          <a:off x="390525" y="24012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150</xdr:row>
      <xdr:rowOff>38100</xdr:rowOff>
    </xdr:from>
    <xdr:to>
      <xdr:col>2</xdr:col>
      <xdr:colOff>133350</xdr:colOff>
      <xdr:row>150</xdr:row>
      <xdr:rowOff>123825</xdr:rowOff>
    </xdr:to>
    <xdr:sp macro="" textlink="">
      <xdr:nvSpPr>
        <xdr:cNvPr id="149" name="Oval 93">
          <a:extLst>
            <a:ext uri="{FF2B5EF4-FFF2-40B4-BE49-F238E27FC236}">
              <a16:creationId xmlns:a16="http://schemas.microsoft.com/office/drawing/2014/main" id="{00000000-0008-0000-0000-000095000000}"/>
            </a:ext>
          </a:extLst>
        </xdr:cNvPr>
        <xdr:cNvSpPr>
          <a:spLocks noChangeArrowheads="1"/>
        </xdr:cNvSpPr>
      </xdr:nvSpPr>
      <xdr:spPr bwMode="auto">
        <a:xfrm>
          <a:off x="390525" y="24336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151</xdr:row>
      <xdr:rowOff>38100</xdr:rowOff>
    </xdr:from>
    <xdr:to>
      <xdr:col>2</xdr:col>
      <xdr:colOff>133350</xdr:colOff>
      <xdr:row>151</xdr:row>
      <xdr:rowOff>123825</xdr:rowOff>
    </xdr:to>
    <xdr:sp macro="" textlink="">
      <xdr:nvSpPr>
        <xdr:cNvPr id="150" name="Oval 94">
          <a:extLst>
            <a:ext uri="{FF2B5EF4-FFF2-40B4-BE49-F238E27FC236}">
              <a16:creationId xmlns:a16="http://schemas.microsoft.com/office/drawing/2014/main" id="{00000000-0008-0000-0000-000096000000}"/>
            </a:ext>
          </a:extLst>
        </xdr:cNvPr>
        <xdr:cNvSpPr>
          <a:spLocks noChangeArrowheads="1"/>
        </xdr:cNvSpPr>
      </xdr:nvSpPr>
      <xdr:spPr bwMode="auto">
        <a:xfrm>
          <a:off x="390525" y="24498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149</xdr:row>
      <xdr:rowOff>38100</xdr:rowOff>
    </xdr:from>
    <xdr:to>
      <xdr:col>2</xdr:col>
      <xdr:colOff>133350</xdr:colOff>
      <xdr:row>149</xdr:row>
      <xdr:rowOff>123825</xdr:rowOff>
    </xdr:to>
    <xdr:sp macro="" textlink="">
      <xdr:nvSpPr>
        <xdr:cNvPr id="151" name="Oval 95">
          <a:extLst>
            <a:ext uri="{FF2B5EF4-FFF2-40B4-BE49-F238E27FC236}">
              <a16:creationId xmlns:a16="http://schemas.microsoft.com/office/drawing/2014/main" id="{00000000-0008-0000-0000-000097000000}"/>
            </a:ext>
          </a:extLst>
        </xdr:cNvPr>
        <xdr:cNvSpPr>
          <a:spLocks noChangeArrowheads="1"/>
        </xdr:cNvSpPr>
      </xdr:nvSpPr>
      <xdr:spPr bwMode="auto">
        <a:xfrm>
          <a:off x="390525" y="241744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154</xdr:row>
      <xdr:rowOff>38100</xdr:rowOff>
    </xdr:from>
    <xdr:to>
      <xdr:col>2</xdr:col>
      <xdr:colOff>133350</xdr:colOff>
      <xdr:row>154</xdr:row>
      <xdr:rowOff>123825</xdr:rowOff>
    </xdr:to>
    <xdr:sp macro="" textlink="">
      <xdr:nvSpPr>
        <xdr:cNvPr id="152" name="Oval 96">
          <a:extLst>
            <a:ext uri="{FF2B5EF4-FFF2-40B4-BE49-F238E27FC236}">
              <a16:creationId xmlns:a16="http://schemas.microsoft.com/office/drawing/2014/main" id="{00000000-0008-0000-0000-000098000000}"/>
            </a:ext>
          </a:extLst>
        </xdr:cNvPr>
        <xdr:cNvSpPr>
          <a:spLocks noChangeArrowheads="1"/>
        </xdr:cNvSpPr>
      </xdr:nvSpPr>
      <xdr:spPr bwMode="auto">
        <a:xfrm>
          <a:off x="390525" y="249840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155</xdr:row>
      <xdr:rowOff>28575</xdr:rowOff>
    </xdr:from>
    <xdr:to>
      <xdr:col>1</xdr:col>
      <xdr:colOff>142875</xdr:colOff>
      <xdr:row>155</xdr:row>
      <xdr:rowOff>123825</xdr:rowOff>
    </xdr:to>
    <xdr:sp macro="" textlink="">
      <xdr:nvSpPr>
        <xdr:cNvPr id="153" name="Rectangle 97">
          <a:extLst>
            <a:ext uri="{FF2B5EF4-FFF2-40B4-BE49-F238E27FC236}">
              <a16:creationId xmlns:a16="http://schemas.microsoft.com/office/drawing/2014/main" id="{00000000-0008-0000-0000-000099000000}"/>
            </a:ext>
          </a:extLst>
        </xdr:cNvPr>
        <xdr:cNvSpPr>
          <a:spLocks noChangeArrowheads="1"/>
        </xdr:cNvSpPr>
      </xdr:nvSpPr>
      <xdr:spPr bwMode="auto">
        <a:xfrm>
          <a:off x="219075" y="251364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165</xdr:row>
      <xdr:rowOff>38100</xdr:rowOff>
    </xdr:from>
    <xdr:to>
      <xdr:col>1</xdr:col>
      <xdr:colOff>133350</xdr:colOff>
      <xdr:row>165</xdr:row>
      <xdr:rowOff>123825</xdr:rowOff>
    </xdr:to>
    <xdr:sp macro="" textlink="">
      <xdr:nvSpPr>
        <xdr:cNvPr id="154" name="Oval 98">
          <a:extLst>
            <a:ext uri="{FF2B5EF4-FFF2-40B4-BE49-F238E27FC236}">
              <a16:creationId xmlns:a16="http://schemas.microsoft.com/office/drawing/2014/main" id="{00000000-0008-0000-0000-00009A000000}"/>
            </a:ext>
          </a:extLst>
        </xdr:cNvPr>
        <xdr:cNvSpPr>
          <a:spLocks noChangeArrowheads="1"/>
        </xdr:cNvSpPr>
      </xdr:nvSpPr>
      <xdr:spPr bwMode="auto">
        <a:xfrm>
          <a:off x="219075" y="267652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166</xdr:row>
      <xdr:rowOff>38100</xdr:rowOff>
    </xdr:from>
    <xdr:to>
      <xdr:col>1</xdr:col>
      <xdr:colOff>133350</xdr:colOff>
      <xdr:row>166</xdr:row>
      <xdr:rowOff>123825</xdr:rowOff>
    </xdr:to>
    <xdr:sp macro="" textlink="">
      <xdr:nvSpPr>
        <xdr:cNvPr id="155" name="Oval 99">
          <a:extLst>
            <a:ext uri="{FF2B5EF4-FFF2-40B4-BE49-F238E27FC236}">
              <a16:creationId xmlns:a16="http://schemas.microsoft.com/office/drawing/2014/main" id="{00000000-0008-0000-0000-00009B000000}"/>
            </a:ext>
          </a:extLst>
        </xdr:cNvPr>
        <xdr:cNvSpPr>
          <a:spLocks noChangeArrowheads="1"/>
        </xdr:cNvSpPr>
      </xdr:nvSpPr>
      <xdr:spPr bwMode="auto">
        <a:xfrm>
          <a:off x="219075" y="269271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122</xdr:row>
      <xdr:rowOff>28575</xdr:rowOff>
    </xdr:from>
    <xdr:to>
      <xdr:col>19</xdr:col>
      <xdr:colOff>142875</xdr:colOff>
      <xdr:row>122</xdr:row>
      <xdr:rowOff>123825</xdr:rowOff>
    </xdr:to>
    <xdr:sp macro="" textlink="">
      <xdr:nvSpPr>
        <xdr:cNvPr id="156" name="Rectangle 100">
          <a:extLst>
            <a:ext uri="{FF2B5EF4-FFF2-40B4-BE49-F238E27FC236}">
              <a16:creationId xmlns:a16="http://schemas.microsoft.com/office/drawing/2014/main" id="{00000000-0008-0000-0000-00009C000000}"/>
            </a:ext>
          </a:extLst>
        </xdr:cNvPr>
        <xdr:cNvSpPr>
          <a:spLocks noChangeArrowheads="1"/>
        </xdr:cNvSpPr>
      </xdr:nvSpPr>
      <xdr:spPr bwMode="auto">
        <a:xfrm>
          <a:off x="3800475" y="197929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124</xdr:row>
      <xdr:rowOff>28575</xdr:rowOff>
    </xdr:from>
    <xdr:to>
      <xdr:col>25</xdr:col>
      <xdr:colOff>142875</xdr:colOff>
      <xdr:row>124</xdr:row>
      <xdr:rowOff>123825</xdr:rowOff>
    </xdr:to>
    <xdr:sp macro="" textlink="">
      <xdr:nvSpPr>
        <xdr:cNvPr id="157" name="Rectangle 101">
          <a:extLst>
            <a:ext uri="{FF2B5EF4-FFF2-40B4-BE49-F238E27FC236}">
              <a16:creationId xmlns:a16="http://schemas.microsoft.com/office/drawing/2014/main" id="{00000000-0008-0000-0000-00009D000000}"/>
            </a:ext>
          </a:extLst>
        </xdr:cNvPr>
        <xdr:cNvSpPr>
          <a:spLocks noChangeArrowheads="1"/>
        </xdr:cNvSpPr>
      </xdr:nvSpPr>
      <xdr:spPr bwMode="auto">
        <a:xfrm>
          <a:off x="5057775" y="201168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28</xdr:col>
      <xdr:colOff>47625</xdr:colOff>
      <xdr:row>124</xdr:row>
      <xdr:rowOff>28575</xdr:rowOff>
    </xdr:from>
    <xdr:to>
      <xdr:col>28</xdr:col>
      <xdr:colOff>142875</xdr:colOff>
      <xdr:row>124</xdr:row>
      <xdr:rowOff>123825</xdr:rowOff>
    </xdr:to>
    <xdr:sp macro="" textlink="">
      <xdr:nvSpPr>
        <xdr:cNvPr id="158" name="Rectangle 102">
          <a:extLst>
            <a:ext uri="{FF2B5EF4-FFF2-40B4-BE49-F238E27FC236}">
              <a16:creationId xmlns:a16="http://schemas.microsoft.com/office/drawing/2014/main" id="{00000000-0008-0000-0000-00009E000000}"/>
            </a:ext>
          </a:extLst>
        </xdr:cNvPr>
        <xdr:cNvSpPr>
          <a:spLocks noChangeArrowheads="1"/>
        </xdr:cNvSpPr>
      </xdr:nvSpPr>
      <xdr:spPr bwMode="auto">
        <a:xfrm>
          <a:off x="5686425" y="201168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167</xdr:row>
      <xdr:rowOff>28575</xdr:rowOff>
    </xdr:from>
    <xdr:to>
      <xdr:col>1</xdr:col>
      <xdr:colOff>133350</xdr:colOff>
      <xdr:row>167</xdr:row>
      <xdr:rowOff>123825</xdr:rowOff>
    </xdr:to>
    <xdr:sp macro="" textlink="">
      <xdr:nvSpPr>
        <xdr:cNvPr id="159" name="Rectangle 105">
          <a:extLst>
            <a:ext uri="{FF2B5EF4-FFF2-40B4-BE49-F238E27FC236}">
              <a16:creationId xmlns:a16="http://schemas.microsoft.com/office/drawing/2014/main" id="{00000000-0008-0000-0000-00009F000000}"/>
            </a:ext>
          </a:extLst>
        </xdr:cNvPr>
        <xdr:cNvSpPr>
          <a:spLocks noChangeArrowheads="1"/>
        </xdr:cNvSpPr>
      </xdr:nvSpPr>
      <xdr:spPr bwMode="auto">
        <a:xfrm>
          <a:off x="209550" y="270795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170</xdr:row>
      <xdr:rowOff>47625</xdr:rowOff>
    </xdr:from>
    <xdr:to>
      <xdr:col>1</xdr:col>
      <xdr:colOff>133350</xdr:colOff>
      <xdr:row>170</xdr:row>
      <xdr:rowOff>133350</xdr:rowOff>
    </xdr:to>
    <xdr:sp macro="" textlink="">
      <xdr:nvSpPr>
        <xdr:cNvPr id="160" name="Oval 109">
          <a:extLst>
            <a:ext uri="{FF2B5EF4-FFF2-40B4-BE49-F238E27FC236}">
              <a16:creationId xmlns:a16="http://schemas.microsoft.com/office/drawing/2014/main" id="{00000000-0008-0000-0000-0000A0000000}"/>
            </a:ext>
          </a:extLst>
        </xdr:cNvPr>
        <xdr:cNvSpPr>
          <a:spLocks noChangeArrowheads="1"/>
        </xdr:cNvSpPr>
      </xdr:nvSpPr>
      <xdr:spPr bwMode="auto">
        <a:xfrm>
          <a:off x="219075" y="275844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170</xdr:row>
      <xdr:rowOff>47625</xdr:rowOff>
    </xdr:from>
    <xdr:to>
      <xdr:col>1</xdr:col>
      <xdr:colOff>133350</xdr:colOff>
      <xdr:row>170</xdr:row>
      <xdr:rowOff>133350</xdr:rowOff>
    </xdr:to>
    <xdr:sp macro="" textlink="">
      <xdr:nvSpPr>
        <xdr:cNvPr id="161" name="Oval 110">
          <a:extLst>
            <a:ext uri="{FF2B5EF4-FFF2-40B4-BE49-F238E27FC236}">
              <a16:creationId xmlns:a16="http://schemas.microsoft.com/office/drawing/2014/main" id="{00000000-0008-0000-0000-0000A1000000}"/>
            </a:ext>
          </a:extLst>
        </xdr:cNvPr>
        <xdr:cNvSpPr>
          <a:spLocks noChangeArrowheads="1"/>
        </xdr:cNvSpPr>
      </xdr:nvSpPr>
      <xdr:spPr bwMode="auto">
        <a:xfrm>
          <a:off x="219075" y="275844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171</xdr:row>
      <xdr:rowOff>47625</xdr:rowOff>
    </xdr:from>
    <xdr:to>
      <xdr:col>1</xdr:col>
      <xdr:colOff>133350</xdr:colOff>
      <xdr:row>171</xdr:row>
      <xdr:rowOff>133350</xdr:rowOff>
    </xdr:to>
    <xdr:sp macro="" textlink="">
      <xdr:nvSpPr>
        <xdr:cNvPr id="162" name="Oval 111">
          <a:extLst>
            <a:ext uri="{FF2B5EF4-FFF2-40B4-BE49-F238E27FC236}">
              <a16:creationId xmlns:a16="http://schemas.microsoft.com/office/drawing/2014/main" id="{00000000-0008-0000-0000-0000A2000000}"/>
            </a:ext>
          </a:extLst>
        </xdr:cNvPr>
        <xdr:cNvSpPr>
          <a:spLocks noChangeArrowheads="1"/>
        </xdr:cNvSpPr>
      </xdr:nvSpPr>
      <xdr:spPr bwMode="auto">
        <a:xfrm>
          <a:off x="219075" y="27736800"/>
          <a:ext cx="85725" cy="0"/>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21</xdr:col>
      <xdr:colOff>47625</xdr:colOff>
      <xdr:row>126</xdr:row>
      <xdr:rowOff>47625</xdr:rowOff>
    </xdr:from>
    <xdr:to>
      <xdr:col>21</xdr:col>
      <xdr:colOff>133350</xdr:colOff>
      <xdr:row>126</xdr:row>
      <xdr:rowOff>133350</xdr:rowOff>
    </xdr:to>
    <xdr:sp macro="" textlink="">
      <xdr:nvSpPr>
        <xdr:cNvPr id="163" name="Oval 112">
          <a:extLst>
            <a:ext uri="{FF2B5EF4-FFF2-40B4-BE49-F238E27FC236}">
              <a16:creationId xmlns:a16="http://schemas.microsoft.com/office/drawing/2014/main" id="{00000000-0008-0000-0000-0000A3000000}"/>
            </a:ext>
          </a:extLst>
        </xdr:cNvPr>
        <xdr:cNvSpPr>
          <a:spLocks noChangeArrowheads="1"/>
        </xdr:cNvSpPr>
      </xdr:nvSpPr>
      <xdr:spPr bwMode="auto">
        <a:xfrm>
          <a:off x="4219575" y="204597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20</xdr:col>
      <xdr:colOff>47625</xdr:colOff>
      <xdr:row>142</xdr:row>
      <xdr:rowOff>47625</xdr:rowOff>
    </xdr:from>
    <xdr:to>
      <xdr:col>20</xdr:col>
      <xdr:colOff>142875</xdr:colOff>
      <xdr:row>142</xdr:row>
      <xdr:rowOff>142875</xdr:rowOff>
    </xdr:to>
    <xdr:sp macro="" textlink="">
      <xdr:nvSpPr>
        <xdr:cNvPr id="164" name="Rectangle 114">
          <a:extLst>
            <a:ext uri="{FF2B5EF4-FFF2-40B4-BE49-F238E27FC236}">
              <a16:creationId xmlns:a16="http://schemas.microsoft.com/office/drawing/2014/main" id="{00000000-0008-0000-0000-0000A4000000}"/>
            </a:ext>
          </a:extLst>
        </xdr:cNvPr>
        <xdr:cNvSpPr>
          <a:spLocks noChangeArrowheads="1"/>
        </xdr:cNvSpPr>
      </xdr:nvSpPr>
      <xdr:spPr bwMode="auto">
        <a:xfrm>
          <a:off x="4010025" y="230505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142</xdr:row>
      <xdr:rowOff>47625</xdr:rowOff>
    </xdr:from>
    <xdr:to>
      <xdr:col>25</xdr:col>
      <xdr:colOff>142875</xdr:colOff>
      <xdr:row>142</xdr:row>
      <xdr:rowOff>142875</xdr:rowOff>
    </xdr:to>
    <xdr:sp macro="" textlink="">
      <xdr:nvSpPr>
        <xdr:cNvPr id="165" name="Rectangle 115">
          <a:extLst>
            <a:ext uri="{FF2B5EF4-FFF2-40B4-BE49-F238E27FC236}">
              <a16:creationId xmlns:a16="http://schemas.microsoft.com/office/drawing/2014/main" id="{00000000-0008-0000-0000-0000A5000000}"/>
            </a:ext>
          </a:extLst>
        </xdr:cNvPr>
        <xdr:cNvSpPr>
          <a:spLocks noChangeArrowheads="1"/>
        </xdr:cNvSpPr>
      </xdr:nvSpPr>
      <xdr:spPr bwMode="auto">
        <a:xfrm>
          <a:off x="5057775" y="230505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145</xdr:row>
      <xdr:rowOff>47625</xdr:rowOff>
    </xdr:from>
    <xdr:to>
      <xdr:col>24</xdr:col>
      <xdr:colOff>142875</xdr:colOff>
      <xdr:row>145</xdr:row>
      <xdr:rowOff>142875</xdr:rowOff>
    </xdr:to>
    <xdr:sp macro="" textlink="">
      <xdr:nvSpPr>
        <xdr:cNvPr id="166" name="Rectangle 116">
          <a:extLst>
            <a:ext uri="{FF2B5EF4-FFF2-40B4-BE49-F238E27FC236}">
              <a16:creationId xmlns:a16="http://schemas.microsoft.com/office/drawing/2014/main" id="{00000000-0008-0000-0000-0000A6000000}"/>
            </a:ext>
          </a:extLst>
        </xdr:cNvPr>
        <xdr:cNvSpPr>
          <a:spLocks noChangeArrowheads="1"/>
        </xdr:cNvSpPr>
      </xdr:nvSpPr>
      <xdr:spPr bwMode="auto">
        <a:xfrm>
          <a:off x="4848225" y="235362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146</xdr:row>
      <xdr:rowOff>47625</xdr:rowOff>
    </xdr:from>
    <xdr:to>
      <xdr:col>24</xdr:col>
      <xdr:colOff>142875</xdr:colOff>
      <xdr:row>146</xdr:row>
      <xdr:rowOff>142875</xdr:rowOff>
    </xdr:to>
    <xdr:sp macro="" textlink="">
      <xdr:nvSpPr>
        <xdr:cNvPr id="167" name="Rectangle 117">
          <a:extLst>
            <a:ext uri="{FF2B5EF4-FFF2-40B4-BE49-F238E27FC236}">
              <a16:creationId xmlns:a16="http://schemas.microsoft.com/office/drawing/2014/main" id="{00000000-0008-0000-0000-0000A7000000}"/>
            </a:ext>
          </a:extLst>
        </xdr:cNvPr>
        <xdr:cNvSpPr>
          <a:spLocks noChangeArrowheads="1"/>
        </xdr:cNvSpPr>
      </xdr:nvSpPr>
      <xdr:spPr bwMode="auto">
        <a:xfrm>
          <a:off x="4848225" y="236982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29</xdr:col>
      <xdr:colOff>47625</xdr:colOff>
      <xdr:row>145</xdr:row>
      <xdr:rowOff>47625</xdr:rowOff>
    </xdr:from>
    <xdr:to>
      <xdr:col>29</xdr:col>
      <xdr:colOff>142875</xdr:colOff>
      <xdr:row>145</xdr:row>
      <xdr:rowOff>142875</xdr:rowOff>
    </xdr:to>
    <xdr:sp macro="" textlink="">
      <xdr:nvSpPr>
        <xdr:cNvPr id="168" name="Rectangle 118">
          <a:extLst>
            <a:ext uri="{FF2B5EF4-FFF2-40B4-BE49-F238E27FC236}">
              <a16:creationId xmlns:a16="http://schemas.microsoft.com/office/drawing/2014/main" id="{00000000-0008-0000-0000-0000A8000000}"/>
            </a:ext>
          </a:extLst>
        </xdr:cNvPr>
        <xdr:cNvSpPr>
          <a:spLocks noChangeArrowheads="1"/>
        </xdr:cNvSpPr>
      </xdr:nvSpPr>
      <xdr:spPr bwMode="auto">
        <a:xfrm>
          <a:off x="5895975" y="235362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29</xdr:col>
      <xdr:colOff>47625</xdr:colOff>
      <xdr:row>146</xdr:row>
      <xdr:rowOff>47625</xdr:rowOff>
    </xdr:from>
    <xdr:to>
      <xdr:col>29</xdr:col>
      <xdr:colOff>142875</xdr:colOff>
      <xdr:row>146</xdr:row>
      <xdr:rowOff>142875</xdr:rowOff>
    </xdr:to>
    <xdr:sp macro="" textlink="">
      <xdr:nvSpPr>
        <xdr:cNvPr id="169" name="Rectangle 119">
          <a:extLst>
            <a:ext uri="{FF2B5EF4-FFF2-40B4-BE49-F238E27FC236}">
              <a16:creationId xmlns:a16="http://schemas.microsoft.com/office/drawing/2014/main" id="{00000000-0008-0000-0000-0000A9000000}"/>
            </a:ext>
          </a:extLst>
        </xdr:cNvPr>
        <xdr:cNvSpPr>
          <a:spLocks noChangeArrowheads="1"/>
        </xdr:cNvSpPr>
      </xdr:nvSpPr>
      <xdr:spPr bwMode="auto">
        <a:xfrm>
          <a:off x="5895975" y="236982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6</xdr:col>
      <xdr:colOff>57150</xdr:colOff>
      <xdr:row>6</xdr:row>
      <xdr:rowOff>28575</xdr:rowOff>
    </xdr:from>
    <xdr:to>
      <xdr:col>6</xdr:col>
      <xdr:colOff>142875</xdr:colOff>
      <xdr:row>6</xdr:row>
      <xdr:rowOff>114300</xdr:rowOff>
    </xdr:to>
    <xdr:sp macro="" textlink="">
      <xdr:nvSpPr>
        <xdr:cNvPr id="170" name="Oval 169">
          <a:extLst>
            <a:ext uri="{FF2B5EF4-FFF2-40B4-BE49-F238E27FC236}">
              <a16:creationId xmlns:a16="http://schemas.microsoft.com/office/drawing/2014/main" id="{00000000-0008-0000-0000-0000AA000000}"/>
            </a:ext>
          </a:extLst>
        </xdr:cNvPr>
        <xdr:cNvSpPr>
          <a:spLocks noChangeArrowheads="1"/>
        </xdr:cNvSpPr>
      </xdr:nvSpPr>
      <xdr:spPr bwMode="auto">
        <a:xfrm>
          <a:off x="1238250" y="1000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11</xdr:col>
      <xdr:colOff>47625</xdr:colOff>
      <xdr:row>6</xdr:row>
      <xdr:rowOff>38100</xdr:rowOff>
    </xdr:from>
    <xdr:to>
      <xdr:col>11</xdr:col>
      <xdr:colOff>133350</xdr:colOff>
      <xdr:row>6</xdr:row>
      <xdr:rowOff>123825</xdr:rowOff>
    </xdr:to>
    <xdr:sp macro="" textlink="">
      <xdr:nvSpPr>
        <xdr:cNvPr id="171" name="Oval 170">
          <a:extLst>
            <a:ext uri="{FF2B5EF4-FFF2-40B4-BE49-F238E27FC236}">
              <a16:creationId xmlns:a16="http://schemas.microsoft.com/office/drawing/2014/main" id="{00000000-0008-0000-0000-0000AB000000}"/>
            </a:ext>
          </a:extLst>
        </xdr:cNvPr>
        <xdr:cNvSpPr>
          <a:spLocks noChangeArrowheads="1"/>
        </xdr:cNvSpPr>
      </xdr:nvSpPr>
      <xdr:spPr bwMode="auto">
        <a:xfrm>
          <a:off x="227647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47625</xdr:colOff>
      <xdr:row>6</xdr:row>
      <xdr:rowOff>38100</xdr:rowOff>
    </xdr:from>
    <xdr:to>
      <xdr:col>16</xdr:col>
      <xdr:colOff>133350</xdr:colOff>
      <xdr:row>6</xdr:row>
      <xdr:rowOff>123825</xdr:rowOff>
    </xdr:to>
    <xdr:sp macro="" textlink="">
      <xdr:nvSpPr>
        <xdr:cNvPr id="172" name="Oval 171">
          <a:extLst>
            <a:ext uri="{FF2B5EF4-FFF2-40B4-BE49-F238E27FC236}">
              <a16:creationId xmlns:a16="http://schemas.microsoft.com/office/drawing/2014/main" id="{00000000-0008-0000-0000-0000AC000000}"/>
            </a:ext>
          </a:extLst>
        </xdr:cNvPr>
        <xdr:cNvSpPr>
          <a:spLocks noChangeArrowheads="1"/>
        </xdr:cNvSpPr>
      </xdr:nvSpPr>
      <xdr:spPr bwMode="auto">
        <a:xfrm>
          <a:off x="332422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xdr:row>
      <xdr:rowOff>38100</xdr:rowOff>
    </xdr:from>
    <xdr:to>
      <xdr:col>1</xdr:col>
      <xdr:colOff>133350</xdr:colOff>
      <xdr:row>17</xdr:row>
      <xdr:rowOff>123825</xdr:rowOff>
    </xdr:to>
    <xdr:sp macro="" textlink="">
      <xdr:nvSpPr>
        <xdr:cNvPr id="173" name="Oval 172">
          <a:extLst>
            <a:ext uri="{FF2B5EF4-FFF2-40B4-BE49-F238E27FC236}">
              <a16:creationId xmlns:a16="http://schemas.microsoft.com/office/drawing/2014/main" id="{00000000-0008-0000-0000-0000AD000000}"/>
            </a:ext>
          </a:extLst>
        </xdr:cNvPr>
        <xdr:cNvSpPr>
          <a:spLocks noChangeArrowheads="1"/>
        </xdr:cNvSpPr>
      </xdr:nvSpPr>
      <xdr:spPr bwMode="auto">
        <a:xfrm>
          <a:off x="219075" y="2790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19</xdr:row>
      <xdr:rowOff>38100</xdr:rowOff>
    </xdr:from>
    <xdr:to>
      <xdr:col>1</xdr:col>
      <xdr:colOff>133350</xdr:colOff>
      <xdr:row>19</xdr:row>
      <xdr:rowOff>123825</xdr:rowOff>
    </xdr:to>
    <xdr:sp macro="" textlink="">
      <xdr:nvSpPr>
        <xdr:cNvPr id="174" name="Oval 173">
          <a:extLst>
            <a:ext uri="{FF2B5EF4-FFF2-40B4-BE49-F238E27FC236}">
              <a16:creationId xmlns:a16="http://schemas.microsoft.com/office/drawing/2014/main" id="{00000000-0008-0000-0000-0000AE000000}"/>
            </a:ext>
          </a:extLst>
        </xdr:cNvPr>
        <xdr:cNvSpPr>
          <a:spLocks noChangeArrowheads="1"/>
        </xdr:cNvSpPr>
      </xdr:nvSpPr>
      <xdr:spPr bwMode="auto">
        <a:xfrm>
          <a:off x="219075" y="31146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20</xdr:row>
      <xdr:rowOff>38100</xdr:rowOff>
    </xdr:from>
    <xdr:to>
      <xdr:col>1</xdr:col>
      <xdr:colOff>133350</xdr:colOff>
      <xdr:row>20</xdr:row>
      <xdr:rowOff>123825</xdr:rowOff>
    </xdr:to>
    <xdr:sp macro="" textlink="">
      <xdr:nvSpPr>
        <xdr:cNvPr id="175" name="Oval 174">
          <a:extLst>
            <a:ext uri="{FF2B5EF4-FFF2-40B4-BE49-F238E27FC236}">
              <a16:creationId xmlns:a16="http://schemas.microsoft.com/office/drawing/2014/main" id="{00000000-0008-0000-0000-0000AF000000}"/>
            </a:ext>
          </a:extLst>
        </xdr:cNvPr>
        <xdr:cNvSpPr>
          <a:spLocks noChangeArrowheads="1"/>
        </xdr:cNvSpPr>
      </xdr:nvSpPr>
      <xdr:spPr bwMode="auto">
        <a:xfrm>
          <a:off x="219075" y="3276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22</xdr:row>
      <xdr:rowOff>38100</xdr:rowOff>
    </xdr:from>
    <xdr:to>
      <xdr:col>1</xdr:col>
      <xdr:colOff>133350</xdr:colOff>
      <xdr:row>22</xdr:row>
      <xdr:rowOff>123825</xdr:rowOff>
    </xdr:to>
    <xdr:sp macro="" textlink="">
      <xdr:nvSpPr>
        <xdr:cNvPr id="176" name="Oval 175">
          <a:extLst>
            <a:ext uri="{FF2B5EF4-FFF2-40B4-BE49-F238E27FC236}">
              <a16:creationId xmlns:a16="http://schemas.microsoft.com/office/drawing/2014/main" id="{00000000-0008-0000-0000-0000B0000000}"/>
            </a:ext>
          </a:extLst>
        </xdr:cNvPr>
        <xdr:cNvSpPr>
          <a:spLocks noChangeArrowheads="1"/>
        </xdr:cNvSpPr>
      </xdr:nvSpPr>
      <xdr:spPr bwMode="auto">
        <a:xfrm>
          <a:off x="219075" y="36004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23</xdr:row>
      <xdr:rowOff>38100</xdr:rowOff>
    </xdr:from>
    <xdr:to>
      <xdr:col>1</xdr:col>
      <xdr:colOff>133350</xdr:colOff>
      <xdr:row>23</xdr:row>
      <xdr:rowOff>123825</xdr:rowOff>
    </xdr:to>
    <xdr:sp macro="" textlink="">
      <xdr:nvSpPr>
        <xdr:cNvPr id="177" name="Oval 176">
          <a:extLst>
            <a:ext uri="{FF2B5EF4-FFF2-40B4-BE49-F238E27FC236}">
              <a16:creationId xmlns:a16="http://schemas.microsoft.com/office/drawing/2014/main" id="{00000000-0008-0000-0000-0000B1000000}"/>
            </a:ext>
          </a:extLst>
        </xdr:cNvPr>
        <xdr:cNvSpPr>
          <a:spLocks noChangeArrowheads="1"/>
        </xdr:cNvSpPr>
      </xdr:nvSpPr>
      <xdr:spPr bwMode="auto">
        <a:xfrm>
          <a:off x="219075" y="3762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24</xdr:row>
      <xdr:rowOff>38100</xdr:rowOff>
    </xdr:from>
    <xdr:to>
      <xdr:col>1</xdr:col>
      <xdr:colOff>133350</xdr:colOff>
      <xdr:row>24</xdr:row>
      <xdr:rowOff>123825</xdr:rowOff>
    </xdr:to>
    <xdr:sp macro="" textlink="">
      <xdr:nvSpPr>
        <xdr:cNvPr id="178" name="Oval 177">
          <a:extLst>
            <a:ext uri="{FF2B5EF4-FFF2-40B4-BE49-F238E27FC236}">
              <a16:creationId xmlns:a16="http://schemas.microsoft.com/office/drawing/2014/main" id="{00000000-0008-0000-0000-0000B2000000}"/>
            </a:ext>
          </a:extLst>
        </xdr:cNvPr>
        <xdr:cNvSpPr>
          <a:spLocks noChangeArrowheads="1"/>
        </xdr:cNvSpPr>
      </xdr:nvSpPr>
      <xdr:spPr bwMode="auto">
        <a:xfrm>
          <a:off x="219075" y="3924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25</xdr:row>
      <xdr:rowOff>38100</xdr:rowOff>
    </xdr:from>
    <xdr:to>
      <xdr:col>1</xdr:col>
      <xdr:colOff>133350</xdr:colOff>
      <xdr:row>25</xdr:row>
      <xdr:rowOff>123825</xdr:rowOff>
    </xdr:to>
    <xdr:sp macro="" textlink="">
      <xdr:nvSpPr>
        <xdr:cNvPr id="179" name="Oval 178">
          <a:extLst>
            <a:ext uri="{FF2B5EF4-FFF2-40B4-BE49-F238E27FC236}">
              <a16:creationId xmlns:a16="http://schemas.microsoft.com/office/drawing/2014/main" id="{00000000-0008-0000-0000-0000B3000000}"/>
            </a:ext>
          </a:extLst>
        </xdr:cNvPr>
        <xdr:cNvSpPr>
          <a:spLocks noChangeArrowheads="1"/>
        </xdr:cNvSpPr>
      </xdr:nvSpPr>
      <xdr:spPr bwMode="auto">
        <a:xfrm>
          <a:off x="219075" y="4086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180" name="Oval 179">
          <a:extLst>
            <a:ext uri="{FF2B5EF4-FFF2-40B4-BE49-F238E27FC236}">
              <a16:creationId xmlns:a16="http://schemas.microsoft.com/office/drawing/2014/main" id="{00000000-0008-0000-0000-0000B4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181" name="Oval 14">
          <a:extLst>
            <a:ext uri="{FF2B5EF4-FFF2-40B4-BE49-F238E27FC236}">
              <a16:creationId xmlns:a16="http://schemas.microsoft.com/office/drawing/2014/main" id="{00000000-0008-0000-0000-0000B5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182" name="Oval 15">
          <a:extLst>
            <a:ext uri="{FF2B5EF4-FFF2-40B4-BE49-F238E27FC236}">
              <a16:creationId xmlns:a16="http://schemas.microsoft.com/office/drawing/2014/main" id="{00000000-0008-0000-0000-0000B6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183" name="Oval 16">
          <a:extLst>
            <a:ext uri="{FF2B5EF4-FFF2-40B4-BE49-F238E27FC236}">
              <a16:creationId xmlns:a16="http://schemas.microsoft.com/office/drawing/2014/main" id="{00000000-0008-0000-0000-0000B7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48</xdr:row>
      <xdr:rowOff>38100</xdr:rowOff>
    </xdr:from>
    <xdr:to>
      <xdr:col>5</xdr:col>
      <xdr:colOff>133350</xdr:colOff>
      <xdr:row>48</xdr:row>
      <xdr:rowOff>123825</xdr:rowOff>
    </xdr:to>
    <xdr:sp macro="" textlink="">
      <xdr:nvSpPr>
        <xdr:cNvPr id="184" name="Oval 17">
          <a:extLst>
            <a:ext uri="{FF2B5EF4-FFF2-40B4-BE49-F238E27FC236}">
              <a16:creationId xmlns:a16="http://schemas.microsoft.com/office/drawing/2014/main" id="{00000000-0008-0000-0000-0000B8000000}"/>
            </a:ext>
          </a:extLst>
        </xdr:cNvPr>
        <xdr:cNvSpPr>
          <a:spLocks noChangeArrowheads="1"/>
        </xdr:cNvSpPr>
      </xdr:nvSpPr>
      <xdr:spPr bwMode="auto">
        <a:xfrm>
          <a:off x="1019175" y="7848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8</xdr:col>
      <xdr:colOff>47625</xdr:colOff>
      <xdr:row>49</xdr:row>
      <xdr:rowOff>38100</xdr:rowOff>
    </xdr:from>
    <xdr:to>
      <xdr:col>8</xdr:col>
      <xdr:colOff>133350</xdr:colOff>
      <xdr:row>49</xdr:row>
      <xdr:rowOff>123825</xdr:rowOff>
    </xdr:to>
    <xdr:sp macro="" textlink="">
      <xdr:nvSpPr>
        <xdr:cNvPr id="185" name="Oval 18">
          <a:extLst>
            <a:ext uri="{FF2B5EF4-FFF2-40B4-BE49-F238E27FC236}">
              <a16:creationId xmlns:a16="http://schemas.microsoft.com/office/drawing/2014/main" id="{00000000-0008-0000-0000-0000B9000000}"/>
            </a:ext>
          </a:extLst>
        </xdr:cNvPr>
        <xdr:cNvSpPr>
          <a:spLocks noChangeArrowheads="1"/>
        </xdr:cNvSpPr>
      </xdr:nvSpPr>
      <xdr:spPr bwMode="auto">
        <a:xfrm>
          <a:off x="164782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49</xdr:row>
      <xdr:rowOff>38100</xdr:rowOff>
    </xdr:from>
    <xdr:to>
      <xdr:col>13</xdr:col>
      <xdr:colOff>133350</xdr:colOff>
      <xdr:row>49</xdr:row>
      <xdr:rowOff>123825</xdr:rowOff>
    </xdr:to>
    <xdr:sp macro="" textlink="">
      <xdr:nvSpPr>
        <xdr:cNvPr id="186" name="Oval 19">
          <a:extLst>
            <a:ext uri="{FF2B5EF4-FFF2-40B4-BE49-F238E27FC236}">
              <a16:creationId xmlns:a16="http://schemas.microsoft.com/office/drawing/2014/main" id="{00000000-0008-0000-0000-0000BA000000}"/>
            </a:ext>
          </a:extLst>
        </xdr:cNvPr>
        <xdr:cNvSpPr>
          <a:spLocks noChangeArrowheads="1"/>
        </xdr:cNvSpPr>
      </xdr:nvSpPr>
      <xdr:spPr bwMode="auto">
        <a:xfrm>
          <a:off x="26955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49</xdr:row>
      <xdr:rowOff>38100</xdr:rowOff>
    </xdr:from>
    <xdr:to>
      <xdr:col>19</xdr:col>
      <xdr:colOff>133350</xdr:colOff>
      <xdr:row>49</xdr:row>
      <xdr:rowOff>123825</xdr:rowOff>
    </xdr:to>
    <xdr:sp macro="" textlink="">
      <xdr:nvSpPr>
        <xdr:cNvPr id="187" name="Oval 20">
          <a:extLst>
            <a:ext uri="{FF2B5EF4-FFF2-40B4-BE49-F238E27FC236}">
              <a16:creationId xmlns:a16="http://schemas.microsoft.com/office/drawing/2014/main" id="{00000000-0008-0000-0000-0000BB000000}"/>
            </a:ext>
          </a:extLst>
        </xdr:cNvPr>
        <xdr:cNvSpPr>
          <a:spLocks noChangeArrowheads="1"/>
        </xdr:cNvSpPr>
      </xdr:nvSpPr>
      <xdr:spPr bwMode="auto">
        <a:xfrm>
          <a:off x="38004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27</xdr:row>
      <xdr:rowOff>28575</xdr:rowOff>
    </xdr:from>
    <xdr:to>
      <xdr:col>1</xdr:col>
      <xdr:colOff>142875</xdr:colOff>
      <xdr:row>27</xdr:row>
      <xdr:rowOff>133350</xdr:rowOff>
    </xdr:to>
    <xdr:sp macro="" textlink="">
      <xdr:nvSpPr>
        <xdr:cNvPr id="188" name="Rectangle 21">
          <a:extLst>
            <a:ext uri="{FF2B5EF4-FFF2-40B4-BE49-F238E27FC236}">
              <a16:creationId xmlns:a16="http://schemas.microsoft.com/office/drawing/2014/main" id="{00000000-0008-0000-0000-0000BC000000}"/>
            </a:ext>
          </a:extLst>
        </xdr:cNvPr>
        <xdr:cNvSpPr>
          <a:spLocks noChangeArrowheads="1"/>
        </xdr:cNvSpPr>
      </xdr:nvSpPr>
      <xdr:spPr bwMode="auto">
        <a:xfrm>
          <a:off x="219075" y="44100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28</xdr:row>
      <xdr:rowOff>28575</xdr:rowOff>
    </xdr:from>
    <xdr:to>
      <xdr:col>1</xdr:col>
      <xdr:colOff>142875</xdr:colOff>
      <xdr:row>28</xdr:row>
      <xdr:rowOff>123825</xdr:rowOff>
    </xdr:to>
    <xdr:sp macro="" textlink="">
      <xdr:nvSpPr>
        <xdr:cNvPr id="189" name="Rectangle 22">
          <a:extLst>
            <a:ext uri="{FF2B5EF4-FFF2-40B4-BE49-F238E27FC236}">
              <a16:creationId xmlns:a16="http://schemas.microsoft.com/office/drawing/2014/main" id="{00000000-0008-0000-0000-0000BD000000}"/>
            </a:ext>
          </a:extLst>
        </xdr:cNvPr>
        <xdr:cNvSpPr>
          <a:spLocks noChangeArrowheads="1"/>
        </xdr:cNvSpPr>
      </xdr:nvSpPr>
      <xdr:spPr bwMode="auto">
        <a:xfrm>
          <a:off x="219075" y="45815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31</xdr:row>
      <xdr:rowOff>28575</xdr:rowOff>
    </xdr:from>
    <xdr:to>
      <xdr:col>1</xdr:col>
      <xdr:colOff>142875</xdr:colOff>
      <xdr:row>31</xdr:row>
      <xdr:rowOff>123825</xdr:rowOff>
    </xdr:to>
    <xdr:sp macro="" textlink="">
      <xdr:nvSpPr>
        <xdr:cNvPr id="190" name="Rectangle 23">
          <a:extLst>
            <a:ext uri="{FF2B5EF4-FFF2-40B4-BE49-F238E27FC236}">
              <a16:creationId xmlns:a16="http://schemas.microsoft.com/office/drawing/2014/main" id="{00000000-0008-0000-0000-0000BE000000}"/>
            </a:ext>
          </a:extLst>
        </xdr:cNvPr>
        <xdr:cNvSpPr>
          <a:spLocks noChangeArrowheads="1"/>
        </xdr:cNvSpPr>
      </xdr:nvSpPr>
      <xdr:spPr bwMode="auto">
        <a:xfrm>
          <a:off x="219075" y="50673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32</xdr:row>
      <xdr:rowOff>28575</xdr:rowOff>
    </xdr:from>
    <xdr:to>
      <xdr:col>1</xdr:col>
      <xdr:colOff>142875</xdr:colOff>
      <xdr:row>32</xdr:row>
      <xdr:rowOff>133350</xdr:rowOff>
    </xdr:to>
    <xdr:sp macro="" textlink="">
      <xdr:nvSpPr>
        <xdr:cNvPr id="191" name="Rectangle 24">
          <a:extLst>
            <a:ext uri="{FF2B5EF4-FFF2-40B4-BE49-F238E27FC236}">
              <a16:creationId xmlns:a16="http://schemas.microsoft.com/office/drawing/2014/main" id="{00000000-0008-0000-0000-0000BF000000}"/>
            </a:ext>
          </a:extLst>
        </xdr:cNvPr>
        <xdr:cNvSpPr>
          <a:spLocks noChangeArrowheads="1"/>
        </xdr:cNvSpPr>
      </xdr:nvSpPr>
      <xdr:spPr bwMode="auto">
        <a:xfrm>
          <a:off x="219075" y="52292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33</xdr:row>
      <xdr:rowOff>28575</xdr:rowOff>
    </xdr:from>
    <xdr:to>
      <xdr:col>1</xdr:col>
      <xdr:colOff>142875</xdr:colOff>
      <xdr:row>33</xdr:row>
      <xdr:rowOff>133350</xdr:rowOff>
    </xdr:to>
    <xdr:sp macro="" textlink="">
      <xdr:nvSpPr>
        <xdr:cNvPr id="192" name="Rectangle 25">
          <a:extLst>
            <a:ext uri="{FF2B5EF4-FFF2-40B4-BE49-F238E27FC236}">
              <a16:creationId xmlns:a16="http://schemas.microsoft.com/office/drawing/2014/main" id="{00000000-0008-0000-0000-0000C0000000}"/>
            </a:ext>
          </a:extLst>
        </xdr:cNvPr>
        <xdr:cNvSpPr>
          <a:spLocks noChangeArrowheads="1"/>
        </xdr:cNvSpPr>
      </xdr:nvSpPr>
      <xdr:spPr bwMode="auto">
        <a:xfrm>
          <a:off x="219075" y="54006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35</xdr:row>
      <xdr:rowOff>28575</xdr:rowOff>
    </xdr:from>
    <xdr:to>
      <xdr:col>1</xdr:col>
      <xdr:colOff>142875</xdr:colOff>
      <xdr:row>35</xdr:row>
      <xdr:rowOff>123825</xdr:rowOff>
    </xdr:to>
    <xdr:sp macro="" textlink="">
      <xdr:nvSpPr>
        <xdr:cNvPr id="193" name="Rectangle 26">
          <a:extLst>
            <a:ext uri="{FF2B5EF4-FFF2-40B4-BE49-F238E27FC236}">
              <a16:creationId xmlns:a16="http://schemas.microsoft.com/office/drawing/2014/main" id="{00000000-0008-0000-0000-0000C1000000}"/>
            </a:ext>
          </a:extLst>
        </xdr:cNvPr>
        <xdr:cNvSpPr>
          <a:spLocks noChangeArrowheads="1"/>
        </xdr:cNvSpPr>
      </xdr:nvSpPr>
      <xdr:spPr bwMode="auto">
        <a:xfrm>
          <a:off x="219075" y="57340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36</xdr:row>
      <xdr:rowOff>28575</xdr:rowOff>
    </xdr:from>
    <xdr:to>
      <xdr:col>1</xdr:col>
      <xdr:colOff>142875</xdr:colOff>
      <xdr:row>36</xdr:row>
      <xdr:rowOff>123825</xdr:rowOff>
    </xdr:to>
    <xdr:sp macro="" textlink="">
      <xdr:nvSpPr>
        <xdr:cNvPr id="194" name="Rectangle 27">
          <a:extLst>
            <a:ext uri="{FF2B5EF4-FFF2-40B4-BE49-F238E27FC236}">
              <a16:creationId xmlns:a16="http://schemas.microsoft.com/office/drawing/2014/main" id="{00000000-0008-0000-0000-0000C2000000}"/>
            </a:ext>
          </a:extLst>
        </xdr:cNvPr>
        <xdr:cNvSpPr>
          <a:spLocks noChangeArrowheads="1"/>
        </xdr:cNvSpPr>
      </xdr:nvSpPr>
      <xdr:spPr bwMode="auto">
        <a:xfrm>
          <a:off x="219075" y="58959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37</xdr:row>
      <xdr:rowOff>28575</xdr:rowOff>
    </xdr:from>
    <xdr:to>
      <xdr:col>1</xdr:col>
      <xdr:colOff>142875</xdr:colOff>
      <xdr:row>37</xdr:row>
      <xdr:rowOff>123825</xdr:rowOff>
    </xdr:to>
    <xdr:sp macro="" textlink="">
      <xdr:nvSpPr>
        <xdr:cNvPr id="195" name="Rectangle 28">
          <a:extLst>
            <a:ext uri="{FF2B5EF4-FFF2-40B4-BE49-F238E27FC236}">
              <a16:creationId xmlns:a16="http://schemas.microsoft.com/office/drawing/2014/main" id="{00000000-0008-0000-0000-0000C3000000}"/>
            </a:ext>
          </a:extLst>
        </xdr:cNvPr>
        <xdr:cNvSpPr>
          <a:spLocks noChangeArrowheads="1"/>
        </xdr:cNvSpPr>
      </xdr:nvSpPr>
      <xdr:spPr bwMode="auto">
        <a:xfrm>
          <a:off x="219075" y="60579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38</xdr:row>
      <xdr:rowOff>28575</xdr:rowOff>
    </xdr:from>
    <xdr:to>
      <xdr:col>1</xdr:col>
      <xdr:colOff>142875</xdr:colOff>
      <xdr:row>38</xdr:row>
      <xdr:rowOff>123825</xdr:rowOff>
    </xdr:to>
    <xdr:sp macro="" textlink="">
      <xdr:nvSpPr>
        <xdr:cNvPr id="196" name="Rectangle 29">
          <a:extLst>
            <a:ext uri="{FF2B5EF4-FFF2-40B4-BE49-F238E27FC236}">
              <a16:creationId xmlns:a16="http://schemas.microsoft.com/office/drawing/2014/main" id="{00000000-0008-0000-0000-0000C4000000}"/>
            </a:ext>
          </a:extLst>
        </xdr:cNvPr>
        <xdr:cNvSpPr>
          <a:spLocks noChangeArrowheads="1"/>
        </xdr:cNvSpPr>
      </xdr:nvSpPr>
      <xdr:spPr bwMode="auto">
        <a:xfrm>
          <a:off x="219075" y="62198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39</xdr:row>
      <xdr:rowOff>28575</xdr:rowOff>
    </xdr:from>
    <xdr:to>
      <xdr:col>1</xdr:col>
      <xdr:colOff>142875</xdr:colOff>
      <xdr:row>39</xdr:row>
      <xdr:rowOff>123825</xdr:rowOff>
    </xdr:to>
    <xdr:sp macro="" textlink="">
      <xdr:nvSpPr>
        <xdr:cNvPr id="197" name="Rectangle 30">
          <a:extLst>
            <a:ext uri="{FF2B5EF4-FFF2-40B4-BE49-F238E27FC236}">
              <a16:creationId xmlns:a16="http://schemas.microsoft.com/office/drawing/2014/main" id="{00000000-0008-0000-0000-0000C5000000}"/>
            </a:ext>
          </a:extLst>
        </xdr:cNvPr>
        <xdr:cNvSpPr>
          <a:spLocks noChangeArrowheads="1"/>
        </xdr:cNvSpPr>
      </xdr:nvSpPr>
      <xdr:spPr bwMode="auto">
        <a:xfrm>
          <a:off x="219075" y="63817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18</xdr:row>
      <xdr:rowOff>28575</xdr:rowOff>
    </xdr:from>
    <xdr:to>
      <xdr:col>1</xdr:col>
      <xdr:colOff>152400</xdr:colOff>
      <xdr:row>18</xdr:row>
      <xdr:rowOff>123825</xdr:rowOff>
    </xdr:to>
    <xdr:sp macro="" textlink="">
      <xdr:nvSpPr>
        <xdr:cNvPr id="198" name="AutoShape 31">
          <a:extLst>
            <a:ext uri="{FF2B5EF4-FFF2-40B4-BE49-F238E27FC236}">
              <a16:creationId xmlns:a16="http://schemas.microsoft.com/office/drawing/2014/main" id="{00000000-0008-0000-0000-0000C6000000}"/>
            </a:ext>
          </a:extLst>
        </xdr:cNvPr>
        <xdr:cNvSpPr>
          <a:spLocks noChangeArrowheads="1"/>
        </xdr:cNvSpPr>
      </xdr:nvSpPr>
      <xdr:spPr bwMode="auto">
        <a:xfrm>
          <a:off x="209550" y="29432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34</xdr:row>
      <xdr:rowOff>28575</xdr:rowOff>
    </xdr:from>
    <xdr:to>
      <xdr:col>1</xdr:col>
      <xdr:colOff>142875</xdr:colOff>
      <xdr:row>34</xdr:row>
      <xdr:rowOff>133350</xdr:rowOff>
    </xdr:to>
    <xdr:sp macro="" textlink="">
      <xdr:nvSpPr>
        <xdr:cNvPr id="199" name="Rectangle 32">
          <a:extLst>
            <a:ext uri="{FF2B5EF4-FFF2-40B4-BE49-F238E27FC236}">
              <a16:creationId xmlns:a16="http://schemas.microsoft.com/office/drawing/2014/main" id="{00000000-0008-0000-0000-0000C7000000}"/>
            </a:ext>
          </a:extLst>
        </xdr:cNvPr>
        <xdr:cNvSpPr>
          <a:spLocks noChangeArrowheads="1"/>
        </xdr:cNvSpPr>
      </xdr:nvSpPr>
      <xdr:spPr bwMode="auto">
        <a:xfrm>
          <a:off x="219075" y="55721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30</xdr:row>
      <xdr:rowOff>38100</xdr:rowOff>
    </xdr:from>
    <xdr:to>
      <xdr:col>1</xdr:col>
      <xdr:colOff>133350</xdr:colOff>
      <xdr:row>30</xdr:row>
      <xdr:rowOff>123825</xdr:rowOff>
    </xdr:to>
    <xdr:sp macro="" textlink="">
      <xdr:nvSpPr>
        <xdr:cNvPr id="200" name="Oval 33">
          <a:extLst>
            <a:ext uri="{FF2B5EF4-FFF2-40B4-BE49-F238E27FC236}">
              <a16:creationId xmlns:a16="http://schemas.microsoft.com/office/drawing/2014/main" id="{00000000-0008-0000-0000-0000C8000000}"/>
            </a:ext>
          </a:extLst>
        </xdr:cNvPr>
        <xdr:cNvSpPr>
          <a:spLocks noChangeArrowheads="1"/>
        </xdr:cNvSpPr>
      </xdr:nvSpPr>
      <xdr:spPr bwMode="auto">
        <a:xfrm>
          <a:off x="219075" y="49149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26</xdr:row>
      <xdr:rowOff>28575</xdr:rowOff>
    </xdr:from>
    <xdr:to>
      <xdr:col>1</xdr:col>
      <xdr:colOff>142875</xdr:colOff>
      <xdr:row>26</xdr:row>
      <xdr:rowOff>133350</xdr:rowOff>
    </xdr:to>
    <xdr:sp macro="" textlink="">
      <xdr:nvSpPr>
        <xdr:cNvPr id="201" name="Rectangle 34">
          <a:extLst>
            <a:ext uri="{FF2B5EF4-FFF2-40B4-BE49-F238E27FC236}">
              <a16:creationId xmlns:a16="http://schemas.microsoft.com/office/drawing/2014/main" id="{00000000-0008-0000-0000-0000C9000000}"/>
            </a:ext>
          </a:extLst>
        </xdr:cNvPr>
        <xdr:cNvSpPr>
          <a:spLocks noChangeArrowheads="1"/>
        </xdr:cNvSpPr>
      </xdr:nvSpPr>
      <xdr:spPr bwMode="auto">
        <a:xfrm>
          <a:off x="219075" y="42386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66675</xdr:colOff>
      <xdr:row>13</xdr:row>
      <xdr:rowOff>38100</xdr:rowOff>
    </xdr:from>
    <xdr:to>
      <xdr:col>10</xdr:col>
      <xdr:colOff>152400</xdr:colOff>
      <xdr:row>13</xdr:row>
      <xdr:rowOff>123825</xdr:rowOff>
    </xdr:to>
    <xdr:sp macro="" textlink="">
      <xdr:nvSpPr>
        <xdr:cNvPr id="202" name="Oval 35">
          <a:extLst>
            <a:ext uri="{FF2B5EF4-FFF2-40B4-BE49-F238E27FC236}">
              <a16:creationId xmlns:a16="http://schemas.microsoft.com/office/drawing/2014/main" id="{00000000-0008-0000-0000-0000CA000000}"/>
            </a:ext>
          </a:extLst>
        </xdr:cNvPr>
        <xdr:cNvSpPr>
          <a:spLocks noChangeArrowheads="1"/>
        </xdr:cNvSpPr>
      </xdr:nvSpPr>
      <xdr:spPr bwMode="auto">
        <a:xfrm>
          <a:off x="2085975" y="2143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38100</xdr:colOff>
      <xdr:row>13</xdr:row>
      <xdr:rowOff>28575</xdr:rowOff>
    </xdr:from>
    <xdr:to>
      <xdr:col>16</xdr:col>
      <xdr:colOff>133350</xdr:colOff>
      <xdr:row>13</xdr:row>
      <xdr:rowOff>123825</xdr:rowOff>
    </xdr:to>
    <xdr:sp macro="" textlink="">
      <xdr:nvSpPr>
        <xdr:cNvPr id="203" name="Rectangle 36">
          <a:extLst>
            <a:ext uri="{FF2B5EF4-FFF2-40B4-BE49-F238E27FC236}">
              <a16:creationId xmlns:a16="http://schemas.microsoft.com/office/drawing/2014/main" id="{00000000-0008-0000-0000-0000CB000000}"/>
            </a:ext>
          </a:extLst>
        </xdr:cNvPr>
        <xdr:cNvSpPr>
          <a:spLocks noChangeArrowheads="1"/>
        </xdr:cNvSpPr>
      </xdr:nvSpPr>
      <xdr:spPr bwMode="auto">
        <a:xfrm>
          <a:off x="3314700" y="21336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13</xdr:row>
      <xdr:rowOff>38100</xdr:rowOff>
    </xdr:from>
    <xdr:to>
      <xdr:col>24</xdr:col>
      <xdr:colOff>161925</xdr:colOff>
      <xdr:row>13</xdr:row>
      <xdr:rowOff>133350</xdr:rowOff>
    </xdr:to>
    <xdr:sp macro="" textlink="">
      <xdr:nvSpPr>
        <xdr:cNvPr id="204" name="AutoShape 37">
          <a:extLst>
            <a:ext uri="{FF2B5EF4-FFF2-40B4-BE49-F238E27FC236}">
              <a16:creationId xmlns:a16="http://schemas.microsoft.com/office/drawing/2014/main" id="{00000000-0008-0000-0000-0000CC000000}"/>
            </a:ext>
          </a:extLst>
        </xdr:cNvPr>
        <xdr:cNvSpPr>
          <a:spLocks noChangeArrowheads="1"/>
        </xdr:cNvSpPr>
      </xdr:nvSpPr>
      <xdr:spPr bwMode="auto">
        <a:xfrm>
          <a:off x="4848225" y="21431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43</xdr:row>
      <xdr:rowOff>28575</xdr:rowOff>
    </xdr:from>
    <xdr:to>
      <xdr:col>1</xdr:col>
      <xdr:colOff>142875</xdr:colOff>
      <xdr:row>43</xdr:row>
      <xdr:rowOff>123825</xdr:rowOff>
    </xdr:to>
    <xdr:sp macro="" textlink="">
      <xdr:nvSpPr>
        <xdr:cNvPr id="205" name="Rectangle 38">
          <a:extLst>
            <a:ext uri="{FF2B5EF4-FFF2-40B4-BE49-F238E27FC236}">
              <a16:creationId xmlns:a16="http://schemas.microsoft.com/office/drawing/2014/main" id="{00000000-0008-0000-0000-0000CD000000}"/>
            </a:ext>
          </a:extLst>
        </xdr:cNvPr>
        <xdr:cNvSpPr>
          <a:spLocks noChangeArrowheads="1"/>
        </xdr:cNvSpPr>
      </xdr:nvSpPr>
      <xdr:spPr bwMode="auto">
        <a:xfrm>
          <a:off x="219075" y="70294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41</xdr:row>
      <xdr:rowOff>38100</xdr:rowOff>
    </xdr:from>
    <xdr:to>
      <xdr:col>1</xdr:col>
      <xdr:colOff>133350</xdr:colOff>
      <xdr:row>41</xdr:row>
      <xdr:rowOff>123825</xdr:rowOff>
    </xdr:to>
    <xdr:sp macro="" textlink="">
      <xdr:nvSpPr>
        <xdr:cNvPr id="206" name="Oval 39">
          <a:extLst>
            <a:ext uri="{FF2B5EF4-FFF2-40B4-BE49-F238E27FC236}">
              <a16:creationId xmlns:a16="http://schemas.microsoft.com/office/drawing/2014/main" id="{00000000-0008-0000-0000-0000CE000000}"/>
            </a:ext>
          </a:extLst>
        </xdr:cNvPr>
        <xdr:cNvSpPr>
          <a:spLocks noChangeArrowheads="1"/>
        </xdr:cNvSpPr>
      </xdr:nvSpPr>
      <xdr:spPr bwMode="auto">
        <a:xfrm>
          <a:off x="219075" y="6715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40</xdr:row>
      <xdr:rowOff>28575</xdr:rowOff>
    </xdr:from>
    <xdr:to>
      <xdr:col>1</xdr:col>
      <xdr:colOff>142875</xdr:colOff>
      <xdr:row>40</xdr:row>
      <xdr:rowOff>123825</xdr:rowOff>
    </xdr:to>
    <xdr:sp macro="" textlink="">
      <xdr:nvSpPr>
        <xdr:cNvPr id="207" name="Rectangle 40">
          <a:extLst>
            <a:ext uri="{FF2B5EF4-FFF2-40B4-BE49-F238E27FC236}">
              <a16:creationId xmlns:a16="http://schemas.microsoft.com/office/drawing/2014/main" id="{00000000-0008-0000-0000-0000CF000000}"/>
            </a:ext>
          </a:extLst>
        </xdr:cNvPr>
        <xdr:cNvSpPr>
          <a:spLocks noChangeArrowheads="1"/>
        </xdr:cNvSpPr>
      </xdr:nvSpPr>
      <xdr:spPr bwMode="auto">
        <a:xfrm>
          <a:off x="219075" y="65436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52</xdr:row>
      <xdr:rowOff>38100</xdr:rowOff>
    </xdr:from>
    <xdr:to>
      <xdr:col>1</xdr:col>
      <xdr:colOff>133350</xdr:colOff>
      <xdr:row>52</xdr:row>
      <xdr:rowOff>123825</xdr:rowOff>
    </xdr:to>
    <xdr:sp macro="" textlink="">
      <xdr:nvSpPr>
        <xdr:cNvPr id="208" name="Oval 41">
          <a:extLst>
            <a:ext uri="{FF2B5EF4-FFF2-40B4-BE49-F238E27FC236}">
              <a16:creationId xmlns:a16="http://schemas.microsoft.com/office/drawing/2014/main" id="{00000000-0008-0000-0000-0000D0000000}"/>
            </a:ext>
          </a:extLst>
        </xdr:cNvPr>
        <xdr:cNvSpPr>
          <a:spLocks noChangeArrowheads="1"/>
        </xdr:cNvSpPr>
      </xdr:nvSpPr>
      <xdr:spPr bwMode="auto">
        <a:xfrm>
          <a:off x="219075" y="8496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42</xdr:row>
      <xdr:rowOff>38100</xdr:rowOff>
    </xdr:from>
    <xdr:to>
      <xdr:col>1</xdr:col>
      <xdr:colOff>133350</xdr:colOff>
      <xdr:row>42</xdr:row>
      <xdr:rowOff>123825</xdr:rowOff>
    </xdr:to>
    <xdr:sp macro="" textlink="">
      <xdr:nvSpPr>
        <xdr:cNvPr id="209" name="Oval 42">
          <a:extLst>
            <a:ext uri="{FF2B5EF4-FFF2-40B4-BE49-F238E27FC236}">
              <a16:creationId xmlns:a16="http://schemas.microsoft.com/office/drawing/2014/main" id="{00000000-0008-0000-0000-0000D1000000}"/>
            </a:ext>
          </a:extLst>
        </xdr:cNvPr>
        <xdr:cNvSpPr>
          <a:spLocks noChangeArrowheads="1"/>
        </xdr:cNvSpPr>
      </xdr:nvSpPr>
      <xdr:spPr bwMode="auto">
        <a:xfrm>
          <a:off x="219075" y="6877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210" name="Oval 43">
          <a:extLst>
            <a:ext uri="{FF2B5EF4-FFF2-40B4-BE49-F238E27FC236}">
              <a16:creationId xmlns:a16="http://schemas.microsoft.com/office/drawing/2014/main" id="{00000000-0008-0000-0000-0000D2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211" name="Oval 44">
          <a:extLst>
            <a:ext uri="{FF2B5EF4-FFF2-40B4-BE49-F238E27FC236}">
              <a16:creationId xmlns:a16="http://schemas.microsoft.com/office/drawing/2014/main" id="{00000000-0008-0000-0000-0000D3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212" name="Oval 45">
          <a:extLst>
            <a:ext uri="{FF2B5EF4-FFF2-40B4-BE49-F238E27FC236}">
              <a16:creationId xmlns:a16="http://schemas.microsoft.com/office/drawing/2014/main" id="{00000000-0008-0000-0000-0000D4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213" name="Oval 46">
          <a:extLst>
            <a:ext uri="{FF2B5EF4-FFF2-40B4-BE49-F238E27FC236}">
              <a16:creationId xmlns:a16="http://schemas.microsoft.com/office/drawing/2014/main" id="{00000000-0008-0000-0000-0000D5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45</xdr:row>
      <xdr:rowOff>38100</xdr:rowOff>
    </xdr:from>
    <xdr:to>
      <xdr:col>13</xdr:col>
      <xdr:colOff>133350</xdr:colOff>
      <xdr:row>45</xdr:row>
      <xdr:rowOff>123825</xdr:rowOff>
    </xdr:to>
    <xdr:sp macro="" textlink="">
      <xdr:nvSpPr>
        <xdr:cNvPr id="214" name="Oval 47">
          <a:extLst>
            <a:ext uri="{FF2B5EF4-FFF2-40B4-BE49-F238E27FC236}">
              <a16:creationId xmlns:a16="http://schemas.microsoft.com/office/drawing/2014/main" id="{00000000-0008-0000-0000-0000D6000000}"/>
            </a:ext>
          </a:extLst>
        </xdr:cNvPr>
        <xdr:cNvSpPr>
          <a:spLocks noChangeArrowheads="1"/>
        </xdr:cNvSpPr>
      </xdr:nvSpPr>
      <xdr:spPr bwMode="auto">
        <a:xfrm>
          <a:off x="26955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mc:AlternateContent xmlns:mc="http://schemas.openxmlformats.org/markup-compatibility/2006">
    <mc:Choice xmlns:a14="http://schemas.microsoft.com/office/drawing/2010/main" Requires="a14">
      <xdr:twoCellAnchor>
        <xdr:from>
          <xdr:col>25</xdr:col>
          <xdr:colOff>0</xdr:colOff>
          <xdr:row>17</xdr:row>
          <xdr:rowOff>19050</xdr:rowOff>
        </xdr:from>
        <xdr:to>
          <xdr:col>31</xdr:col>
          <xdr:colOff>9525</xdr:colOff>
          <xdr:row>19</xdr:row>
          <xdr:rowOff>152400</xdr:rowOff>
        </xdr:to>
        <xdr:sp macro="" textlink="">
          <xdr:nvSpPr>
            <xdr:cNvPr id="13313" name="Button 1" hidden="1">
              <a:extLst>
                <a:ext uri="{63B3BB69-23CF-44E3-9099-C40C66FF867C}">
                  <a14:compatExt spid="_x0000_s13313"/>
                </a:ext>
                <a:ext uri="{FF2B5EF4-FFF2-40B4-BE49-F238E27FC236}">
                  <a16:creationId xmlns:a16="http://schemas.microsoft.com/office/drawing/2014/main" id="{00000000-0008-0000-0000-000001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CALCULAR NOVA ROTAÇÃO</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40</xdr:col>
          <xdr:colOff>161925</xdr:colOff>
          <xdr:row>17</xdr:row>
          <xdr:rowOff>133350</xdr:rowOff>
        </xdr:from>
        <xdr:to>
          <xdr:col>41</xdr:col>
          <xdr:colOff>514350</xdr:colOff>
          <xdr:row>19</xdr:row>
          <xdr:rowOff>57150</xdr:rowOff>
        </xdr:to>
        <xdr:sp macro="" textlink="">
          <xdr:nvSpPr>
            <xdr:cNvPr id="13314" name="Button 2" hidden="1">
              <a:extLst>
                <a:ext uri="{63B3BB69-23CF-44E3-9099-C40C66FF867C}">
                  <a14:compatExt spid="_x0000_s13314"/>
                </a:ext>
                <a:ext uri="{FF2B5EF4-FFF2-40B4-BE49-F238E27FC236}">
                  <a16:creationId xmlns:a16="http://schemas.microsoft.com/office/drawing/2014/main" id="{00000000-0008-0000-0000-000002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OK</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17</xdr:col>
      <xdr:colOff>28575</xdr:colOff>
      <xdr:row>6</xdr:row>
      <xdr:rowOff>9525</xdr:rowOff>
    </xdr:from>
    <xdr:to>
      <xdr:col>30</xdr:col>
      <xdr:colOff>485775</xdr:colOff>
      <xdr:row>31</xdr:row>
      <xdr:rowOff>104775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68175" y="1466850"/>
          <a:ext cx="8382000" cy="504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28575</xdr:colOff>
      <xdr:row>6</xdr:row>
      <xdr:rowOff>9525</xdr:rowOff>
    </xdr:from>
    <xdr:to>
      <xdr:col>30</xdr:col>
      <xdr:colOff>485775</xdr:colOff>
      <xdr:row>31</xdr:row>
      <xdr:rowOff>104775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68175" y="1466850"/>
          <a:ext cx="8382000" cy="504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51</xdr:col>
      <xdr:colOff>180975</xdr:colOff>
      <xdr:row>0</xdr:row>
      <xdr:rowOff>0</xdr:rowOff>
    </xdr:from>
    <xdr:to>
      <xdr:col>71</xdr:col>
      <xdr:colOff>238125</xdr:colOff>
      <xdr:row>16</xdr:row>
      <xdr:rowOff>38100</xdr:rowOff>
    </xdr:to>
    <xdr:graphicFrame macro="">
      <xdr:nvGraphicFramePr>
        <xdr:cNvPr id="2" name="SEC1-HEAD">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71</xdr:col>
      <xdr:colOff>400050</xdr:colOff>
      <xdr:row>0</xdr:row>
      <xdr:rowOff>0</xdr:rowOff>
    </xdr:from>
    <xdr:to>
      <xdr:col>93</xdr:col>
      <xdr:colOff>47625</xdr:colOff>
      <xdr:row>16</xdr:row>
      <xdr:rowOff>28575</xdr:rowOff>
    </xdr:to>
    <xdr:graphicFrame macro="">
      <xdr:nvGraphicFramePr>
        <xdr:cNvPr id="3" name="SEC1-EFF">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190500</xdr:colOff>
      <xdr:row>0</xdr:row>
      <xdr:rowOff>0</xdr:rowOff>
    </xdr:from>
    <xdr:to>
      <xdr:col>51</xdr:col>
      <xdr:colOff>38100</xdr:colOff>
      <xdr:row>16</xdr:row>
      <xdr:rowOff>38100</xdr:rowOff>
    </xdr:to>
    <xdr:graphicFrame macro="">
      <xdr:nvGraphicFramePr>
        <xdr:cNvPr id="4" name="SEC1-POWER">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9525</xdr:colOff>
      <xdr:row>0</xdr:row>
      <xdr:rowOff>28575</xdr:rowOff>
    </xdr:from>
    <xdr:to>
      <xdr:col>29</xdr:col>
      <xdr:colOff>57150</xdr:colOff>
      <xdr:row>16</xdr:row>
      <xdr:rowOff>76200</xdr:rowOff>
    </xdr:to>
    <xdr:graphicFrame macro="">
      <xdr:nvGraphicFramePr>
        <xdr:cNvPr id="8" name="SEC1-DISCHPRES">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128</xdr:col>
      <xdr:colOff>247650</xdr:colOff>
      <xdr:row>30</xdr:row>
      <xdr:rowOff>133350</xdr:rowOff>
    </xdr:from>
    <xdr:to>
      <xdr:col>133</xdr:col>
      <xdr:colOff>323850</xdr:colOff>
      <xdr:row>47</xdr:row>
      <xdr:rowOff>95250</xdr:rowOff>
    </xdr:to>
    <xdr:graphicFrame macro="">
      <xdr:nvGraphicFramePr>
        <xdr:cNvPr id="10" name="Gráfico 1">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60</xdr:row>
      <xdr:rowOff>0</xdr:rowOff>
    </xdr:from>
    <xdr:to>
      <xdr:col>27</xdr:col>
      <xdr:colOff>122131</xdr:colOff>
      <xdr:row>75</xdr:row>
      <xdr:rowOff>42346</xdr:rowOff>
    </xdr:to>
    <xdr:graphicFrame macro="">
      <xdr:nvGraphicFramePr>
        <xdr:cNvPr id="16" name="SEC2-DISCHPRES">
          <a:extLst>
            <a:ext uri="{FF2B5EF4-FFF2-40B4-BE49-F238E27FC236}">
              <a16:creationId xmlns:a16="http://schemas.microsoft.com/office/drawing/2014/main" id="{00000000-0008-0000-03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0</xdr:colOff>
      <xdr:row>60</xdr:row>
      <xdr:rowOff>0</xdr:rowOff>
    </xdr:from>
    <xdr:to>
      <xdr:col>49</xdr:col>
      <xdr:colOff>123731</xdr:colOff>
      <xdr:row>75</xdr:row>
      <xdr:rowOff>47293</xdr:rowOff>
    </xdr:to>
    <xdr:graphicFrame macro="">
      <xdr:nvGraphicFramePr>
        <xdr:cNvPr id="17" name="SEC2-POWER">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50</xdr:col>
      <xdr:colOff>0</xdr:colOff>
      <xdr:row>60</xdr:row>
      <xdr:rowOff>0</xdr:rowOff>
    </xdr:from>
    <xdr:to>
      <xdr:col>71</xdr:col>
      <xdr:colOff>123732</xdr:colOff>
      <xdr:row>75</xdr:row>
      <xdr:rowOff>47293</xdr:rowOff>
    </xdr:to>
    <xdr:graphicFrame macro="">
      <xdr:nvGraphicFramePr>
        <xdr:cNvPr id="18" name="SEC2-HEAD">
          <a:extLst>
            <a:ext uri="{FF2B5EF4-FFF2-40B4-BE49-F238E27FC236}">
              <a16:creationId xmlns:a16="http://schemas.microsoft.com/office/drawing/2014/main" id="{00000000-0008-0000-03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72</xdr:col>
      <xdr:colOff>0</xdr:colOff>
      <xdr:row>60</xdr:row>
      <xdr:rowOff>0</xdr:rowOff>
    </xdr:from>
    <xdr:to>
      <xdr:col>93</xdr:col>
      <xdr:colOff>101543</xdr:colOff>
      <xdr:row>75</xdr:row>
      <xdr:rowOff>47294</xdr:rowOff>
    </xdr:to>
    <xdr:graphicFrame macro="">
      <xdr:nvGraphicFramePr>
        <xdr:cNvPr id="19" name="SEC2-EFF">
          <a:extLst>
            <a:ext uri="{FF2B5EF4-FFF2-40B4-BE49-F238E27FC236}">
              <a16:creationId xmlns:a16="http://schemas.microsoft.com/office/drawing/2014/main" id="{00000000-0008-0000-03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43</xdr:row>
      <xdr:rowOff>0</xdr:rowOff>
    </xdr:from>
    <xdr:to>
      <xdr:col>27</xdr:col>
      <xdr:colOff>122131</xdr:colOff>
      <xdr:row>58</xdr:row>
      <xdr:rowOff>42346</xdr:rowOff>
    </xdr:to>
    <xdr:graphicFrame macro="">
      <xdr:nvGraphicFramePr>
        <xdr:cNvPr id="13" name="SEC2-DISCHPRES">
          <a:extLst>
            <a:ext uri="{FF2B5EF4-FFF2-40B4-BE49-F238E27FC236}">
              <a16:creationId xmlns:a16="http://schemas.microsoft.com/office/drawing/2014/main"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28</xdr:col>
      <xdr:colOff>0</xdr:colOff>
      <xdr:row>43</xdr:row>
      <xdr:rowOff>0</xdr:rowOff>
    </xdr:from>
    <xdr:to>
      <xdr:col>49</xdr:col>
      <xdr:colOff>123731</xdr:colOff>
      <xdr:row>58</xdr:row>
      <xdr:rowOff>47293</xdr:rowOff>
    </xdr:to>
    <xdr:graphicFrame macro="">
      <xdr:nvGraphicFramePr>
        <xdr:cNvPr id="14" name="SEC2-POWER">
          <a:extLst>
            <a:ext uri="{FF2B5EF4-FFF2-40B4-BE49-F238E27FC236}">
              <a16:creationId xmlns:a16="http://schemas.microsoft.com/office/drawing/2014/main" id="{00000000-0008-0000-0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50</xdr:col>
      <xdr:colOff>0</xdr:colOff>
      <xdr:row>43</xdr:row>
      <xdr:rowOff>0</xdr:rowOff>
    </xdr:from>
    <xdr:to>
      <xdr:col>71</xdr:col>
      <xdr:colOff>123732</xdr:colOff>
      <xdr:row>58</xdr:row>
      <xdr:rowOff>47293</xdr:rowOff>
    </xdr:to>
    <xdr:graphicFrame macro="">
      <xdr:nvGraphicFramePr>
        <xdr:cNvPr id="15" name="SEC2-HEAD">
          <a:extLst>
            <a:ext uri="{FF2B5EF4-FFF2-40B4-BE49-F238E27FC236}">
              <a16:creationId xmlns:a16="http://schemas.microsoft.com/office/drawing/2014/main" id="{00000000-0008-0000-03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72</xdr:col>
      <xdr:colOff>38661</xdr:colOff>
      <xdr:row>42</xdr:row>
      <xdr:rowOff>152400</xdr:rowOff>
    </xdr:from>
    <xdr:to>
      <xdr:col>93</xdr:col>
      <xdr:colOff>140204</xdr:colOff>
      <xdr:row>58</xdr:row>
      <xdr:rowOff>37769</xdr:rowOff>
    </xdr:to>
    <xdr:graphicFrame macro="">
      <xdr:nvGraphicFramePr>
        <xdr:cNvPr id="20" name="SEC2-EFF">
          <a:extLst>
            <a:ext uri="{FF2B5EF4-FFF2-40B4-BE49-F238E27FC236}">
              <a16:creationId xmlns:a16="http://schemas.microsoft.com/office/drawing/2014/main" id="{00000000-0008-0000-03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447260</xdr:colOff>
      <xdr:row>332</xdr:row>
      <xdr:rowOff>33129</xdr:rowOff>
    </xdr:from>
    <xdr:to>
      <xdr:col>12</xdr:col>
      <xdr:colOff>120120</xdr:colOff>
      <xdr:row>348</xdr:row>
      <xdr:rowOff>161462</xdr:rowOff>
    </xdr:to>
    <xdr:graphicFrame macro="">
      <xdr:nvGraphicFramePr>
        <xdr:cNvPr id="17" name="Chart 3">
          <a:extLst>
            <a:ext uri="{FF2B5EF4-FFF2-40B4-BE49-F238E27FC236}">
              <a16:creationId xmlns:a16="http://schemas.microsoft.com/office/drawing/2014/main" id="{00000000-0008-0000-0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574098</xdr:colOff>
      <xdr:row>314</xdr:row>
      <xdr:rowOff>142875</xdr:rowOff>
    </xdr:from>
    <xdr:to>
      <xdr:col>11</xdr:col>
      <xdr:colOff>633825</xdr:colOff>
      <xdr:row>329</xdr:row>
      <xdr:rowOff>165375</xdr:rowOff>
    </xdr:to>
    <xdr:graphicFrame macro="">
      <xdr:nvGraphicFramePr>
        <xdr:cNvPr id="13" name="SEC1-DISCHTEMP-K">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298</xdr:row>
      <xdr:rowOff>0</xdr:rowOff>
    </xdr:from>
    <xdr:to>
      <xdr:col>4</xdr:col>
      <xdr:colOff>388773</xdr:colOff>
      <xdr:row>313</xdr:row>
      <xdr:rowOff>39818</xdr:rowOff>
    </xdr:to>
    <xdr:graphicFrame macro="">
      <xdr:nvGraphicFramePr>
        <xdr:cNvPr id="14" name="SEC1-HEAD-K">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574098</xdr:colOff>
      <xdr:row>298</xdr:row>
      <xdr:rowOff>0</xdr:rowOff>
    </xdr:from>
    <xdr:to>
      <xdr:col>11</xdr:col>
      <xdr:colOff>633825</xdr:colOff>
      <xdr:row>313</xdr:row>
      <xdr:rowOff>39818</xdr:rowOff>
    </xdr:to>
    <xdr:graphicFrame macro="">
      <xdr:nvGraphicFramePr>
        <xdr:cNvPr id="16" name="SEC1-DISCHPRES-K">
          <a:extLst>
            <a:ext uri="{FF2B5EF4-FFF2-40B4-BE49-F238E27FC236}">
              <a16:creationId xmlns:a16="http://schemas.microsoft.com/office/drawing/2014/main" id="{00000000-0008-0000-0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332</xdr:row>
      <xdr:rowOff>0</xdr:rowOff>
    </xdr:from>
    <xdr:to>
      <xdr:col>4</xdr:col>
      <xdr:colOff>388773</xdr:colOff>
      <xdr:row>347</xdr:row>
      <xdr:rowOff>5182</xdr:rowOff>
    </xdr:to>
    <xdr:graphicFrame macro="">
      <xdr:nvGraphicFramePr>
        <xdr:cNvPr id="22" name="SEC1-POWER-K">
          <a:extLst>
            <a:ext uri="{FF2B5EF4-FFF2-40B4-BE49-F238E27FC236}">
              <a16:creationId xmlns:a16="http://schemas.microsoft.com/office/drawing/2014/main" id="{00000000-0008-0000-0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314</xdr:row>
      <xdr:rowOff>142875</xdr:rowOff>
    </xdr:from>
    <xdr:to>
      <xdr:col>4</xdr:col>
      <xdr:colOff>388773</xdr:colOff>
      <xdr:row>329</xdr:row>
      <xdr:rowOff>165375</xdr:rowOff>
    </xdr:to>
    <xdr:graphicFrame macro="">
      <xdr:nvGraphicFramePr>
        <xdr:cNvPr id="23" name="SEC1-EFF-K">
          <a:extLst>
            <a:ext uri="{FF2B5EF4-FFF2-40B4-BE49-F238E27FC236}">
              <a16:creationId xmlns:a16="http://schemas.microsoft.com/office/drawing/2014/main" id="{00000000-0008-0000-04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193098</xdr:colOff>
      <xdr:row>314</xdr:row>
      <xdr:rowOff>142875</xdr:rowOff>
    </xdr:from>
    <xdr:to>
      <xdr:col>27</xdr:col>
      <xdr:colOff>564552</xdr:colOff>
      <xdr:row>329</xdr:row>
      <xdr:rowOff>165375</xdr:rowOff>
    </xdr:to>
    <xdr:graphicFrame macro="">
      <xdr:nvGraphicFramePr>
        <xdr:cNvPr id="19" name="SEC1-DISCHTEMP-N">
          <a:extLst>
            <a:ext uri="{FF2B5EF4-FFF2-40B4-BE49-F238E27FC236}">
              <a16:creationId xmlns:a16="http://schemas.microsoft.com/office/drawing/2014/main" id="{00000000-0008-0000-04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298</xdr:row>
      <xdr:rowOff>0</xdr:rowOff>
    </xdr:from>
    <xdr:to>
      <xdr:col>20</xdr:col>
      <xdr:colOff>7773</xdr:colOff>
      <xdr:row>313</xdr:row>
      <xdr:rowOff>39818</xdr:rowOff>
    </xdr:to>
    <xdr:graphicFrame macro="">
      <xdr:nvGraphicFramePr>
        <xdr:cNvPr id="20" name="SEC1-HEAD-N">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193098</xdr:colOff>
      <xdr:row>298</xdr:row>
      <xdr:rowOff>0</xdr:rowOff>
    </xdr:from>
    <xdr:to>
      <xdr:col>27</xdr:col>
      <xdr:colOff>564552</xdr:colOff>
      <xdr:row>313</xdr:row>
      <xdr:rowOff>39818</xdr:rowOff>
    </xdr:to>
    <xdr:graphicFrame macro="">
      <xdr:nvGraphicFramePr>
        <xdr:cNvPr id="21" name="SEC1-DISCHPRES-N">
          <a:extLst>
            <a:ext uri="{FF2B5EF4-FFF2-40B4-BE49-F238E27FC236}">
              <a16:creationId xmlns:a16="http://schemas.microsoft.com/office/drawing/2014/main" id="{00000000-0008-0000-04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0</xdr:colOff>
      <xdr:row>332</xdr:row>
      <xdr:rowOff>0</xdr:rowOff>
    </xdr:from>
    <xdr:to>
      <xdr:col>20</xdr:col>
      <xdr:colOff>7773</xdr:colOff>
      <xdr:row>347</xdr:row>
      <xdr:rowOff>5182</xdr:rowOff>
    </xdr:to>
    <xdr:graphicFrame macro="">
      <xdr:nvGraphicFramePr>
        <xdr:cNvPr id="24" name="SEC1-POWER-N">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314</xdr:row>
      <xdr:rowOff>142875</xdr:rowOff>
    </xdr:from>
    <xdr:to>
      <xdr:col>20</xdr:col>
      <xdr:colOff>7773</xdr:colOff>
      <xdr:row>329</xdr:row>
      <xdr:rowOff>165375</xdr:rowOff>
    </xdr:to>
    <xdr:graphicFrame macro="">
      <xdr:nvGraphicFramePr>
        <xdr:cNvPr id="26" name="SEC1-EFF-N">
          <a:extLst>
            <a:ext uri="{FF2B5EF4-FFF2-40B4-BE49-F238E27FC236}">
              <a16:creationId xmlns:a16="http://schemas.microsoft.com/office/drawing/2014/main" id="{00000000-0008-0000-04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xdr:from>
          <xdr:col>29</xdr:col>
          <xdr:colOff>38100</xdr:colOff>
          <xdr:row>340</xdr:row>
          <xdr:rowOff>57150</xdr:rowOff>
        </xdr:from>
        <xdr:to>
          <xdr:col>32</xdr:col>
          <xdr:colOff>247650</xdr:colOff>
          <xdr:row>342</xdr:row>
          <xdr:rowOff>133350</xdr:rowOff>
        </xdr:to>
        <xdr:sp macro="" textlink="">
          <xdr:nvSpPr>
            <xdr:cNvPr id="17409" name="Button 1" hidden="1">
              <a:extLst>
                <a:ext uri="{63B3BB69-23CF-44E3-9099-C40C66FF867C}">
                  <a14:compatExt spid="_x0000_s17409"/>
                </a:ext>
                <a:ext uri="{FF2B5EF4-FFF2-40B4-BE49-F238E27FC236}">
                  <a16:creationId xmlns:a16="http://schemas.microsoft.com/office/drawing/2014/main" id="{00000000-0008-0000-0400-0000014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CALCULAR VELOCIDADE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29</xdr:col>
          <xdr:colOff>38100</xdr:colOff>
          <xdr:row>342</xdr:row>
          <xdr:rowOff>180975</xdr:rowOff>
        </xdr:from>
        <xdr:to>
          <xdr:col>32</xdr:col>
          <xdr:colOff>247650</xdr:colOff>
          <xdr:row>345</xdr:row>
          <xdr:rowOff>85725</xdr:rowOff>
        </xdr:to>
        <xdr:sp macro="" textlink="">
          <xdr:nvSpPr>
            <xdr:cNvPr id="17410" name="Button 2" hidden="1">
              <a:extLst>
                <a:ext uri="{63B3BB69-23CF-44E3-9099-C40C66FF867C}">
                  <a14:compatExt spid="_x0000_s17410"/>
                </a:ext>
                <a:ext uri="{FF2B5EF4-FFF2-40B4-BE49-F238E27FC236}">
                  <a16:creationId xmlns:a16="http://schemas.microsoft.com/office/drawing/2014/main" id="{00000000-0008-0000-0400-0000024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ATUALIZAR GRÁFICOS</a:t>
              </a:r>
            </a:p>
          </xdr:txBody>
        </xdr:sp>
        <xdr:clientData fPrint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0</xdr:col>
      <xdr:colOff>0</xdr:colOff>
      <xdr:row>299</xdr:row>
      <xdr:rowOff>9525</xdr:rowOff>
    </xdr:from>
    <xdr:to>
      <xdr:col>5</xdr:col>
      <xdr:colOff>377190</xdr:colOff>
      <xdr:row>315</xdr:row>
      <xdr:rowOff>102870</xdr:rowOff>
    </xdr:to>
    <xdr:graphicFrame macro="">
      <xdr:nvGraphicFramePr>
        <xdr:cNvPr id="12" name="SEC1-HEAD-K">
          <a:extLst>
            <a:ext uri="{FF2B5EF4-FFF2-40B4-BE49-F238E27FC236}">
              <a16:creationId xmlns:a16="http://schemas.microsoft.com/office/drawing/2014/main" id="{00000000-0008-0000-05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491490</xdr:colOff>
      <xdr:row>299</xdr:row>
      <xdr:rowOff>0</xdr:rowOff>
    </xdr:from>
    <xdr:to>
      <xdr:col>12</xdr:col>
      <xdr:colOff>419100</xdr:colOff>
      <xdr:row>315</xdr:row>
      <xdr:rowOff>93345</xdr:rowOff>
    </xdr:to>
    <xdr:graphicFrame macro="">
      <xdr:nvGraphicFramePr>
        <xdr:cNvPr id="13" name="SEC1-DISCHPRES-K">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316</xdr:row>
      <xdr:rowOff>81915</xdr:rowOff>
    </xdr:from>
    <xdr:to>
      <xdr:col>5</xdr:col>
      <xdr:colOff>377190</xdr:colOff>
      <xdr:row>332</xdr:row>
      <xdr:rowOff>175260</xdr:rowOff>
    </xdr:to>
    <xdr:graphicFrame macro="">
      <xdr:nvGraphicFramePr>
        <xdr:cNvPr id="14" name="SEC1-EFF-K">
          <a:extLst>
            <a:ext uri="{FF2B5EF4-FFF2-40B4-BE49-F238E27FC236}">
              <a16:creationId xmlns:a16="http://schemas.microsoft.com/office/drawing/2014/main" id="{00000000-0008-0000-05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491490</xdr:colOff>
      <xdr:row>316</xdr:row>
      <xdr:rowOff>81915</xdr:rowOff>
    </xdr:from>
    <xdr:to>
      <xdr:col>12</xdr:col>
      <xdr:colOff>419100</xdr:colOff>
      <xdr:row>332</xdr:row>
      <xdr:rowOff>175260</xdr:rowOff>
    </xdr:to>
    <xdr:graphicFrame macro="">
      <xdr:nvGraphicFramePr>
        <xdr:cNvPr id="15" name="SEC1-DISCHTEMP-K">
          <a:extLst>
            <a:ext uri="{FF2B5EF4-FFF2-40B4-BE49-F238E27FC236}">
              <a16:creationId xmlns:a16="http://schemas.microsoft.com/office/drawing/2014/main" id="{00000000-0008-0000-05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334</xdr:row>
      <xdr:rowOff>76200</xdr:rowOff>
    </xdr:from>
    <xdr:to>
      <xdr:col>5</xdr:col>
      <xdr:colOff>358140</xdr:colOff>
      <xdr:row>350</xdr:row>
      <xdr:rowOff>169545</xdr:rowOff>
    </xdr:to>
    <xdr:graphicFrame macro="">
      <xdr:nvGraphicFramePr>
        <xdr:cNvPr id="16" name="SEC1-POWER-K">
          <a:extLst>
            <a:ext uri="{FF2B5EF4-FFF2-40B4-BE49-F238E27FC236}">
              <a16:creationId xmlns:a16="http://schemas.microsoft.com/office/drawing/2014/main" id="{00000000-0008-0000-05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716280</xdr:colOff>
      <xdr:row>299</xdr:row>
      <xdr:rowOff>9525</xdr:rowOff>
    </xdr:from>
    <xdr:to>
      <xdr:col>20</xdr:col>
      <xdr:colOff>601980</xdr:colOff>
      <xdr:row>315</xdr:row>
      <xdr:rowOff>102870</xdr:rowOff>
    </xdr:to>
    <xdr:graphicFrame macro="">
      <xdr:nvGraphicFramePr>
        <xdr:cNvPr id="17" name="SEC1-HEAD-N">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716280</xdr:colOff>
      <xdr:row>299</xdr:row>
      <xdr:rowOff>0</xdr:rowOff>
    </xdr:from>
    <xdr:to>
      <xdr:col>28</xdr:col>
      <xdr:colOff>476250</xdr:colOff>
      <xdr:row>315</xdr:row>
      <xdr:rowOff>93345</xdr:rowOff>
    </xdr:to>
    <xdr:graphicFrame macro="">
      <xdr:nvGraphicFramePr>
        <xdr:cNvPr id="18" name="SEC1-DISCHPRES-N">
          <a:extLst>
            <a:ext uri="{FF2B5EF4-FFF2-40B4-BE49-F238E27FC236}">
              <a16:creationId xmlns:a16="http://schemas.microsoft.com/office/drawing/2014/main" id="{00000000-0008-0000-0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716280</xdr:colOff>
      <xdr:row>316</xdr:row>
      <xdr:rowOff>81915</xdr:rowOff>
    </xdr:from>
    <xdr:to>
      <xdr:col>20</xdr:col>
      <xdr:colOff>601980</xdr:colOff>
      <xdr:row>332</xdr:row>
      <xdr:rowOff>175260</xdr:rowOff>
    </xdr:to>
    <xdr:graphicFrame macro="">
      <xdr:nvGraphicFramePr>
        <xdr:cNvPr id="19" name="SEC1-EFF-N">
          <a:extLst>
            <a:ext uri="{FF2B5EF4-FFF2-40B4-BE49-F238E27FC236}">
              <a16:creationId xmlns:a16="http://schemas.microsoft.com/office/drawing/2014/main" id="{00000000-0008-0000-05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716280</xdr:colOff>
      <xdr:row>316</xdr:row>
      <xdr:rowOff>81915</xdr:rowOff>
    </xdr:from>
    <xdr:to>
      <xdr:col>28</xdr:col>
      <xdr:colOff>476250</xdr:colOff>
      <xdr:row>332</xdr:row>
      <xdr:rowOff>175260</xdr:rowOff>
    </xdr:to>
    <xdr:graphicFrame macro="">
      <xdr:nvGraphicFramePr>
        <xdr:cNvPr id="20" name="SEC1-DISCHTEMP-N">
          <a:extLst>
            <a:ext uri="{FF2B5EF4-FFF2-40B4-BE49-F238E27FC236}">
              <a16:creationId xmlns:a16="http://schemas.microsoft.com/office/drawing/2014/main" id="{00000000-0008-0000-05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716280</xdr:colOff>
      <xdr:row>334</xdr:row>
      <xdr:rowOff>76200</xdr:rowOff>
    </xdr:from>
    <xdr:to>
      <xdr:col>20</xdr:col>
      <xdr:colOff>582930</xdr:colOff>
      <xdr:row>350</xdr:row>
      <xdr:rowOff>169545</xdr:rowOff>
    </xdr:to>
    <xdr:graphicFrame macro="">
      <xdr:nvGraphicFramePr>
        <xdr:cNvPr id="21" name="SEC1-POWER-N">
          <a:extLst>
            <a:ext uri="{FF2B5EF4-FFF2-40B4-BE49-F238E27FC236}">
              <a16:creationId xmlns:a16="http://schemas.microsoft.com/office/drawing/2014/main" id="{00000000-0008-0000-05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xdr:from>
          <xdr:col>29</xdr:col>
          <xdr:colOff>66675</xdr:colOff>
          <xdr:row>340</xdr:row>
          <xdr:rowOff>85725</xdr:rowOff>
        </xdr:from>
        <xdr:to>
          <xdr:col>32</xdr:col>
          <xdr:colOff>333375</xdr:colOff>
          <xdr:row>342</xdr:row>
          <xdr:rowOff>171450</xdr:rowOff>
        </xdr:to>
        <xdr:sp macro="" textlink="">
          <xdr:nvSpPr>
            <xdr:cNvPr id="18433" name="Button 1" hidden="1">
              <a:extLst>
                <a:ext uri="{63B3BB69-23CF-44E3-9099-C40C66FF867C}">
                  <a14:compatExt spid="_x0000_s18433"/>
                </a:ext>
                <a:ext uri="{FF2B5EF4-FFF2-40B4-BE49-F238E27FC236}">
                  <a16:creationId xmlns:a16="http://schemas.microsoft.com/office/drawing/2014/main" id="{00000000-0008-0000-0500-0000014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CALCULAR VELOCIDADE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36</xdr:col>
          <xdr:colOff>514350</xdr:colOff>
          <xdr:row>22</xdr:row>
          <xdr:rowOff>28575</xdr:rowOff>
        </xdr:from>
        <xdr:to>
          <xdr:col>41</xdr:col>
          <xdr:colOff>123825</xdr:colOff>
          <xdr:row>24</xdr:row>
          <xdr:rowOff>104775</xdr:rowOff>
        </xdr:to>
        <xdr:sp macro="" textlink="">
          <xdr:nvSpPr>
            <xdr:cNvPr id="18437" name="Button 2" hidden="1">
              <a:extLst>
                <a:ext uri="{63B3BB69-23CF-44E3-9099-C40C66FF867C}">
                  <a14:compatExt spid="_x0000_s18437"/>
                </a:ext>
                <a:ext uri="{FF2B5EF4-FFF2-40B4-BE49-F238E27FC236}">
                  <a16:creationId xmlns:a16="http://schemas.microsoft.com/office/drawing/2014/main" id="{00000000-0008-0000-0500-0000054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ATUALIZAR GRÁFICOS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29</xdr:col>
          <xdr:colOff>47625</xdr:colOff>
          <xdr:row>343</xdr:row>
          <xdr:rowOff>47625</xdr:rowOff>
        </xdr:from>
        <xdr:to>
          <xdr:col>33</xdr:col>
          <xdr:colOff>247650</xdr:colOff>
          <xdr:row>345</xdr:row>
          <xdr:rowOff>142875</xdr:rowOff>
        </xdr:to>
        <xdr:sp macro="" textlink="">
          <xdr:nvSpPr>
            <xdr:cNvPr id="18438" name="Button 2" hidden="1">
              <a:extLst>
                <a:ext uri="{63B3BB69-23CF-44E3-9099-C40C66FF867C}">
                  <a14:compatExt spid="_x0000_s18438"/>
                </a:ext>
                <a:ext uri="{FF2B5EF4-FFF2-40B4-BE49-F238E27FC236}">
                  <a16:creationId xmlns:a16="http://schemas.microsoft.com/office/drawing/2014/main" id="{00000000-0008-0000-0500-0000064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ATUALIZAR GRÁFICOS</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0</xdr:col>
      <xdr:colOff>0</xdr:colOff>
      <xdr:row>300</xdr:row>
      <xdr:rowOff>9525</xdr:rowOff>
    </xdr:from>
    <xdr:to>
      <xdr:col>5</xdr:col>
      <xdr:colOff>323850</xdr:colOff>
      <xdr:row>315</xdr:row>
      <xdr:rowOff>171450</xdr:rowOff>
    </xdr:to>
    <xdr:graphicFrame macro="">
      <xdr:nvGraphicFramePr>
        <xdr:cNvPr id="2" name="SEC1-HEAD-K">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438150</xdr:colOff>
      <xdr:row>300</xdr:row>
      <xdr:rowOff>0</xdr:rowOff>
    </xdr:from>
    <xdr:to>
      <xdr:col>12</xdr:col>
      <xdr:colOff>419100</xdr:colOff>
      <xdr:row>315</xdr:row>
      <xdr:rowOff>161925</xdr:rowOff>
    </xdr:to>
    <xdr:graphicFrame macro="">
      <xdr:nvGraphicFramePr>
        <xdr:cNvPr id="3" name="SEC1-DISCHPRES-K">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316</xdr:row>
      <xdr:rowOff>142875</xdr:rowOff>
    </xdr:from>
    <xdr:to>
      <xdr:col>5</xdr:col>
      <xdr:colOff>323850</xdr:colOff>
      <xdr:row>332</xdr:row>
      <xdr:rowOff>114300</xdr:rowOff>
    </xdr:to>
    <xdr:graphicFrame macro="">
      <xdr:nvGraphicFramePr>
        <xdr:cNvPr id="4" name="SEC1-EFF-K">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438150</xdr:colOff>
      <xdr:row>316</xdr:row>
      <xdr:rowOff>142875</xdr:rowOff>
    </xdr:from>
    <xdr:to>
      <xdr:col>12</xdr:col>
      <xdr:colOff>419100</xdr:colOff>
      <xdr:row>332</xdr:row>
      <xdr:rowOff>114300</xdr:rowOff>
    </xdr:to>
    <xdr:graphicFrame macro="">
      <xdr:nvGraphicFramePr>
        <xdr:cNvPr id="5" name="SEC1-DISCHTEMP-K">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334</xdr:row>
      <xdr:rowOff>0</xdr:rowOff>
    </xdr:from>
    <xdr:to>
      <xdr:col>5</xdr:col>
      <xdr:colOff>304800</xdr:colOff>
      <xdr:row>349</xdr:row>
      <xdr:rowOff>161925</xdr:rowOff>
    </xdr:to>
    <xdr:graphicFrame macro="">
      <xdr:nvGraphicFramePr>
        <xdr:cNvPr id="6" name="SEC1-POWER-K">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300</xdr:row>
      <xdr:rowOff>9525</xdr:rowOff>
    </xdr:from>
    <xdr:to>
      <xdr:col>20</xdr:col>
      <xdr:colOff>666750</xdr:colOff>
      <xdr:row>315</xdr:row>
      <xdr:rowOff>171450</xdr:rowOff>
    </xdr:to>
    <xdr:graphicFrame macro="">
      <xdr:nvGraphicFramePr>
        <xdr:cNvPr id="7" name="SEC1-HEAD-N">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57150</xdr:colOff>
      <xdr:row>300</xdr:row>
      <xdr:rowOff>0</xdr:rowOff>
    </xdr:from>
    <xdr:to>
      <xdr:col>28</xdr:col>
      <xdr:colOff>495300</xdr:colOff>
      <xdr:row>315</xdr:row>
      <xdr:rowOff>161925</xdr:rowOff>
    </xdr:to>
    <xdr:graphicFrame macro="">
      <xdr:nvGraphicFramePr>
        <xdr:cNvPr id="8" name="SEC1-DISCHPRES-N">
          <a:extLst>
            <a:ext uri="{FF2B5EF4-FFF2-40B4-BE49-F238E27FC236}">
              <a16:creationId xmlns:a16="http://schemas.microsoft.com/office/drawing/2014/main"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316</xdr:row>
      <xdr:rowOff>142875</xdr:rowOff>
    </xdr:from>
    <xdr:to>
      <xdr:col>20</xdr:col>
      <xdr:colOff>666750</xdr:colOff>
      <xdr:row>332</xdr:row>
      <xdr:rowOff>114300</xdr:rowOff>
    </xdr:to>
    <xdr:graphicFrame macro="">
      <xdr:nvGraphicFramePr>
        <xdr:cNvPr id="9" name="SEC1-EFF-N">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57150</xdr:colOff>
      <xdr:row>316</xdr:row>
      <xdr:rowOff>142875</xdr:rowOff>
    </xdr:from>
    <xdr:to>
      <xdr:col>28</xdr:col>
      <xdr:colOff>495300</xdr:colOff>
      <xdr:row>332</xdr:row>
      <xdr:rowOff>114300</xdr:rowOff>
    </xdr:to>
    <xdr:graphicFrame macro="">
      <xdr:nvGraphicFramePr>
        <xdr:cNvPr id="10" name="SEC1-DISCHTEMP-N">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0</xdr:colOff>
      <xdr:row>334</xdr:row>
      <xdr:rowOff>0</xdr:rowOff>
    </xdr:from>
    <xdr:to>
      <xdr:col>20</xdr:col>
      <xdr:colOff>647700</xdr:colOff>
      <xdr:row>349</xdr:row>
      <xdr:rowOff>161925</xdr:rowOff>
    </xdr:to>
    <xdr:graphicFrame macro="">
      <xdr:nvGraphicFramePr>
        <xdr:cNvPr id="11" name="SEC1-POWER-N">
          <a:extLst>
            <a:ext uri="{FF2B5EF4-FFF2-40B4-BE49-F238E27FC236}">
              <a16:creationId xmlns:a16="http://schemas.microsoft.com/office/drawing/2014/main" id="{00000000-0008-0000-0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300</xdr:row>
      <xdr:rowOff>9525</xdr:rowOff>
    </xdr:from>
    <xdr:to>
      <xdr:col>5</xdr:col>
      <xdr:colOff>323850</xdr:colOff>
      <xdr:row>315</xdr:row>
      <xdr:rowOff>171450</xdr:rowOff>
    </xdr:to>
    <xdr:graphicFrame macro="">
      <xdr:nvGraphicFramePr>
        <xdr:cNvPr id="2" name="SEC1-HEAD-K">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438150</xdr:colOff>
      <xdr:row>300</xdr:row>
      <xdr:rowOff>0</xdr:rowOff>
    </xdr:from>
    <xdr:to>
      <xdr:col>12</xdr:col>
      <xdr:colOff>419100</xdr:colOff>
      <xdr:row>315</xdr:row>
      <xdr:rowOff>161925</xdr:rowOff>
    </xdr:to>
    <xdr:graphicFrame macro="">
      <xdr:nvGraphicFramePr>
        <xdr:cNvPr id="3" name="SEC1-DISCHPRES-K">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316</xdr:row>
      <xdr:rowOff>142875</xdr:rowOff>
    </xdr:from>
    <xdr:to>
      <xdr:col>5</xdr:col>
      <xdr:colOff>323850</xdr:colOff>
      <xdr:row>332</xdr:row>
      <xdr:rowOff>114300</xdr:rowOff>
    </xdr:to>
    <xdr:graphicFrame macro="">
      <xdr:nvGraphicFramePr>
        <xdr:cNvPr id="4" name="SEC1-EFF-K">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438150</xdr:colOff>
      <xdr:row>316</xdr:row>
      <xdr:rowOff>142875</xdr:rowOff>
    </xdr:from>
    <xdr:to>
      <xdr:col>12</xdr:col>
      <xdr:colOff>419100</xdr:colOff>
      <xdr:row>332</xdr:row>
      <xdr:rowOff>114300</xdr:rowOff>
    </xdr:to>
    <xdr:graphicFrame macro="">
      <xdr:nvGraphicFramePr>
        <xdr:cNvPr id="5" name="SEC1-DISCHTEMP-K">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334</xdr:row>
      <xdr:rowOff>0</xdr:rowOff>
    </xdr:from>
    <xdr:to>
      <xdr:col>5</xdr:col>
      <xdr:colOff>304800</xdr:colOff>
      <xdr:row>349</xdr:row>
      <xdr:rowOff>161925</xdr:rowOff>
    </xdr:to>
    <xdr:graphicFrame macro="">
      <xdr:nvGraphicFramePr>
        <xdr:cNvPr id="6" name="SEC1-POWER-K">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300</xdr:row>
      <xdr:rowOff>9525</xdr:rowOff>
    </xdr:from>
    <xdr:to>
      <xdr:col>20</xdr:col>
      <xdr:colOff>666750</xdr:colOff>
      <xdr:row>315</xdr:row>
      <xdr:rowOff>171450</xdr:rowOff>
    </xdr:to>
    <xdr:graphicFrame macro="">
      <xdr:nvGraphicFramePr>
        <xdr:cNvPr id="7" name="SEC1-HEAD-N">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57150</xdr:colOff>
      <xdr:row>300</xdr:row>
      <xdr:rowOff>0</xdr:rowOff>
    </xdr:from>
    <xdr:to>
      <xdr:col>28</xdr:col>
      <xdr:colOff>495300</xdr:colOff>
      <xdr:row>315</xdr:row>
      <xdr:rowOff>161925</xdr:rowOff>
    </xdr:to>
    <xdr:graphicFrame macro="">
      <xdr:nvGraphicFramePr>
        <xdr:cNvPr id="8" name="SEC1-DISCHPRES-N">
          <a:extLst>
            <a:ext uri="{FF2B5EF4-FFF2-40B4-BE49-F238E27FC236}">
              <a16:creationId xmlns:a16="http://schemas.microsoft.com/office/drawing/2014/main" id="{00000000-0008-0000-07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316</xdr:row>
      <xdr:rowOff>142875</xdr:rowOff>
    </xdr:from>
    <xdr:to>
      <xdr:col>20</xdr:col>
      <xdr:colOff>666750</xdr:colOff>
      <xdr:row>332</xdr:row>
      <xdr:rowOff>114300</xdr:rowOff>
    </xdr:to>
    <xdr:graphicFrame macro="">
      <xdr:nvGraphicFramePr>
        <xdr:cNvPr id="9" name="SEC1-EFF-N">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57150</xdr:colOff>
      <xdr:row>316</xdr:row>
      <xdr:rowOff>142875</xdr:rowOff>
    </xdr:from>
    <xdr:to>
      <xdr:col>28</xdr:col>
      <xdr:colOff>495300</xdr:colOff>
      <xdr:row>332</xdr:row>
      <xdr:rowOff>114300</xdr:rowOff>
    </xdr:to>
    <xdr:graphicFrame macro="">
      <xdr:nvGraphicFramePr>
        <xdr:cNvPr id="10" name="SEC1-DISCHTEMP-N">
          <a:extLst>
            <a:ext uri="{FF2B5EF4-FFF2-40B4-BE49-F238E27FC236}">
              <a16:creationId xmlns:a16="http://schemas.microsoft.com/office/drawing/2014/main" id="{00000000-0008-0000-0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0</xdr:colOff>
      <xdr:row>334</xdr:row>
      <xdr:rowOff>0</xdr:rowOff>
    </xdr:from>
    <xdr:to>
      <xdr:col>20</xdr:col>
      <xdr:colOff>647700</xdr:colOff>
      <xdr:row>349</xdr:row>
      <xdr:rowOff>161925</xdr:rowOff>
    </xdr:to>
    <xdr:graphicFrame macro="">
      <xdr:nvGraphicFramePr>
        <xdr:cNvPr id="11" name="SEC1-POWER-N">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schemas.openxmlformats.org/officeDocument/2006/relationships" r:id="rId1"/>
  </wetp:taskpane>
  <wetp:taskpane dockstate="right" visibility="0" width="350" row="2">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1472F5D-35AE-4593-893C-3BE79C0F4FB3}">
  <we:reference id="wa104051163" version="1.2.0.2" store="en-US"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0EC81862-9D8B-4D93-81A3-A0D936CCEDFB}">
  <we:reference id="wa104019807" version="1.0.0.0" store="en-us" storeType="OMEX"/>
  <we:alternateReferences>
    <we:reference id="WA104019807" version="1.0.0.0" store="WA104019807"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ctrlProp" Target="../ctrlProps/ctrlProp7.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pageSetUpPr autoPageBreaks="0" fitToPage="1"/>
  </sheetPr>
  <dimension ref="A1:AY411"/>
  <sheetViews>
    <sheetView topLeftCell="A123" zoomScale="124" zoomScaleNormal="124" workbookViewId="0">
      <selection activeCell="A133" sqref="A133:XFD133"/>
    </sheetView>
  </sheetViews>
  <sheetFormatPr defaultRowHeight="12.75" x14ac:dyDescent="0.2"/>
  <cols>
    <col min="1" max="2" width="2.5703125" style="17" customWidth="1"/>
    <col min="3" max="18" width="3.140625" style="17" customWidth="1"/>
    <col min="19" max="19" width="0.85546875" style="17" customWidth="1"/>
    <col min="20" max="37" width="3.140625" style="17" customWidth="1"/>
    <col min="38" max="38" width="0" style="17" hidden="1" customWidth="1"/>
    <col min="39" max="39" width="0.85546875" style="17" customWidth="1"/>
    <col min="40" max="40" width="9.5703125" style="17" bestFit="1" customWidth="1"/>
    <col min="41" max="41" width="2.5703125" style="17" customWidth="1"/>
    <col min="42" max="50" width="9.140625" style="17"/>
    <col min="51" max="51" width="10.28515625" style="17" bestFit="1" customWidth="1"/>
    <col min="52" max="256" width="9.140625" style="17"/>
    <col min="257" max="258" width="2.5703125" style="17" customWidth="1"/>
    <col min="259" max="274" width="3.140625" style="17" customWidth="1"/>
    <col min="275" max="275" width="0.85546875" style="17" customWidth="1"/>
    <col min="276" max="293" width="3.140625" style="17" customWidth="1"/>
    <col min="294" max="294" width="0" style="17" hidden="1" customWidth="1"/>
    <col min="295" max="295" width="0.85546875" style="17" customWidth="1"/>
    <col min="296" max="296" width="9.5703125" style="17" bestFit="1" customWidth="1"/>
    <col min="297" max="297" width="2.5703125" style="17" customWidth="1"/>
    <col min="298" max="306" width="9.140625" style="17"/>
    <col min="307" max="307" width="10.28515625" style="17" bestFit="1" customWidth="1"/>
    <col min="308" max="512" width="9.140625" style="17"/>
    <col min="513" max="514" width="2.5703125" style="17" customWidth="1"/>
    <col min="515" max="530" width="3.140625" style="17" customWidth="1"/>
    <col min="531" max="531" width="0.85546875" style="17" customWidth="1"/>
    <col min="532" max="549" width="3.140625" style="17" customWidth="1"/>
    <col min="550" max="550" width="0" style="17" hidden="1" customWidth="1"/>
    <col min="551" max="551" width="0.85546875" style="17" customWidth="1"/>
    <col min="552" max="552" width="9.5703125" style="17" bestFit="1" customWidth="1"/>
    <col min="553" max="553" width="2.5703125" style="17" customWidth="1"/>
    <col min="554" max="562" width="9.140625" style="17"/>
    <col min="563" max="563" width="10.28515625" style="17" bestFit="1" customWidth="1"/>
    <col min="564" max="768" width="9.140625" style="17"/>
    <col min="769" max="770" width="2.5703125" style="17" customWidth="1"/>
    <col min="771" max="786" width="3.140625" style="17" customWidth="1"/>
    <col min="787" max="787" width="0.85546875" style="17" customWidth="1"/>
    <col min="788" max="805" width="3.140625" style="17" customWidth="1"/>
    <col min="806" max="806" width="0" style="17" hidden="1" customWidth="1"/>
    <col min="807" max="807" width="0.85546875" style="17" customWidth="1"/>
    <col min="808" max="808" width="9.5703125" style="17" bestFit="1" customWidth="1"/>
    <col min="809" max="809" width="2.5703125" style="17" customWidth="1"/>
    <col min="810" max="818" width="9.140625" style="17"/>
    <col min="819" max="819" width="10.28515625" style="17" bestFit="1" customWidth="1"/>
    <col min="820" max="1024" width="9.140625" style="17"/>
    <col min="1025" max="1026" width="2.5703125" style="17" customWidth="1"/>
    <col min="1027" max="1042" width="3.140625" style="17" customWidth="1"/>
    <col min="1043" max="1043" width="0.85546875" style="17" customWidth="1"/>
    <col min="1044" max="1061" width="3.140625" style="17" customWidth="1"/>
    <col min="1062" max="1062" width="0" style="17" hidden="1" customWidth="1"/>
    <col min="1063" max="1063" width="0.85546875" style="17" customWidth="1"/>
    <col min="1064" max="1064" width="9.5703125" style="17" bestFit="1" customWidth="1"/>
    <col min="1065" max="1065" width="2.5703125" style="17" customWidth="1"/>
    <col min="1066" max="1074" width="9.140625" style="17"/>
    <col min="1075" max="1075" width="10.28515625" style="17" bestFit="1" customWidth="1"/>
    <col min="1076" max="1280" width="9.140625" style="17"/>
    <col min="1281" max="1282" width="2.5703125" style="17" customWidth="1"/>
    <col min="1283" max="1298" width="3.140625" style="17" customWidth="1"/>
    <col min="1299" max="1299" width="0.85546875" style="17" customWidth="1"/>
    <col min="1300" max="1317" width="3.140625" style="17" customWidth="1"/>
    <col min="1318" max="1318" width="0" style="17" hidden="1" customWidth="1"/>
    <col min="1319" max="1319" width="0.85546875" style="17" customWidth="1"/>
    <col min="1320" max="1320" width="9.5703125" style="17" bestFit="1" customWidth="1"/>
    <col min="1321" max="1321" width="2.5703125" style="17" customWidth="1"/>
    <col min="1322" max="1330" width="9.140625" style="17"/>
    <col min="1331" max="1331" width="10.28515625" style="17" bestFit="1" customWidth="1"/>
    <col min="1332" max="1536" width="9.140625" style="17"/>
    <col min="1537" max="1538" width="2.5703125" style="17" customWidth="1"/>
    <col min="1539" max="1554" width="3.140625" style="17" customWidth="1"/>
    <col min="1555" max="1555" width="0.85546875" style="17" customWidth="1"/>
    <col min="1556" max="1573" width="3.140625" style="17" customWidth="1"/>
    <col min="1574" max="1574" width="0" style="17" hidden="1" customWidth="1"/>
    <col min="1575" max="1575" width="0.85546875" style="17" customWidth="1"/>
    <col min="1576" max="1576" width="9.5703125" style="17" bestFit="1" customWidth="1"/>
    <col min="1577" max="1577" width="2.5703125" style="17" customWidth="1"/>
    <col min="1578" max="1586" width="9.140625" style="17"/>
    <col min="1587" max="1587" width="10.28515625" style="17" bestFit="1" customWidth="1"/>
    <col min="1588" max="1792" width="9.140625" style="17"/>
    <col min="1793" max="1794" width="2.5703125" style="17" customWidth="1"/>
    <col min="1795" max="1810" width="3.140625" style="17" customWidth="1"/>
    <col min="1811" max="1811" width="0.85546875" style="17" customWidth="1"/>
    <col min="1812" max="1829" width="3.140625" style="17" customWidth="1"/>
    <col min="1830" max="1830" width="0" style="17" hidden="1" customWidth="1"/>
    <col min="1831" max="1831" width="0.85546875" style="17" customWidth="1"/>
    <col min="1832" max="1832" width="9.5703125" style="17" bestFit="1" customWidth="1"/>
    <col min="1833" max="1833" width="2.5703125" style="17" customWidth="1"/>
    <col min="1834" max="1842" width="9.140625" style="17"/>
    <col min="1843" max="1843" width="10.28515625" style="17" bestFit="1" customWidth="1"/>
    <col min="1844" max="2048" width="9.140625" style="17"/>
    <col min="2049" max="2050" width="2.5703125" style="17" customWidth="1"/>
    <col min="2051" max="2066" width="3.140625" style="17" customWidth="1"/>
    <col min="2067" max="2067" width="0.85546875" style="17" customWidth="1"/>
    <col min="2068" max="2085" width="3.140625" style="17" customWidth="1"/>
    <col min="2086" max="2086" width="0" style="17" hidden="1" customWidth="1"/>
    <col min="2087" max="2087" width="0.85546875" style="17" customWidth="1"/>
    <col min="2088" max="2088" width="9.5703125" style="17" bestFit="1" customWidth="1"/>
    <col min="2089" max="2089" width="2.5703125" style="17" customWidth="1"/>
    <col min="2090" max="2098" width="9.140625" style="17"/>
    <col min="2099" max="2099" width="10.28515625" style="17" bestFit="1" customWidth="1"/>
    <col min="2100" max="2304" width="9.140625" style="17"/>
    <col min="2305" max="2306" width="2.5703125" style="17" customWidth="1"/>
    <col min="2307" max="2322" width="3.140625" style="17" customWidth="1"/>
    <col min="2323" max="2323" width="0.85546875" style="17" customWidth="1"/>
    <col min="2324" max="2341" width="3.140625" style="17" customWidth="1"/>
    <col min="2342" max="2342" width="0" style="17" hidden="1" customWidth="1"/>
    <col min="2343" max="2343" width="0.85546875" style="17" customWidth="1"/>
    <col min="2344" max="2344" width="9.5703125" style="17" bestFit="1" customWidth="1"/>
    <col min="2345" max="2345" width="2.5703125" style="17" customWidth="1"/>
    <col min="2346" max="2354" width="9.140625" style="17"/>
    <col min="2355" max="2355" width="10.28515625" style="17" bestFit="1" customWidth="1"/>
    <col min="2356" max="2560" width="9.140625" style="17"/>
    <col min="2561" max="2562" width="2.5703125" style="17" customWidth="1"/>
    <col min="2563" max="2578" width="3.140625" style="17" customWidth="1"/>
    <col min="2579" max="2579" width="0.85546875" style="17" customWidth="1"/>
    <col min="2580" max="2597" width="3.140625" style="17" customWidth="1"/>
    <col min="2598" max="2598" width="0" style="17" hidden="1" customWidth="1"/>
    <col min="2599" max="2599" width="0.85546875" style="17" customWidth="1"/>
    <col min="2600" max="2600" width="9.5703125" style="17" bestFit="1" customWidth="1"/>
    <col min="2601" max="2601" width="2.5703125" style="17" customWidth="1"/>
    <col min="2602" max="2610" width="9.140625" style="17"/>
    <col min="2611" max="2611" width="10.28515625" style="17" bestFit="1" customWidth="1"/>
    <col min="2612" max="2816" width="9.140625" style="17"/>
    <col min="2817" max="2818" width="2.5703125" style="17" customWidth="1"/>
    <col min="2819" max="2834" width="3.140625" style="17" customWidth="1"/>
    <col min="2835" max="2835" width="0.85546875" style="17" customWidth="1"/>
    <col min="2836" max="2853" width="3.140625" style="17" customWidth="1"/>
    <col min="2854" max="2854" width="0" style="17" hidden="1" customWidth="1"/>
    <col min="2855" max="2855" width="0.85546875" style="17" customWidth="1"/>
    <col min="2856" max="2856" width="9.5703125" style="17" bestFit="1" customWidth="1"/>
    <col min="2857" max="2857" width="2.5703125" style="17" customWidth="1"/>
    <col min="2858" max="2866" width="9.140625" style="17"/>
    <col min="2867" max="2867" width="10.28515625" style="17" bestFit="1" customWidth="1"/>
    <col min="2868" max="3072" width="9.140625" style="17"/>
    <col min="3073" max="3074" width="2.5703125" style="17" customWidth="1"/>
    <col min="3075" max="3090" width="3.140625" style="17" customWidth="1"/>
    <col min="3091" max="3091" width="0.85546875" style="17" customWidth="1"/>
    <col min="3092" max="3109" width="3.140625" style="17" customWidth="1"/>
    <col min="3110" max="3110" width="0" style="17" hidden="1" customWidth="1"/>
    <col min="3111" max="3111" width="0.85546875" style="17" customWidth="1"/>
    <col min="3112" max="3112" width="9.5703125" style="17" bestFit="1" customWidth="1"/>
    <col min="3113" max="3113" width="2.5703125" style="17" customWidth="1"/>
    <col min="3114" max="3122" width="9.140625" style="17"/>
    <col min="3123" max="3123" width="10.28515625" style="17" bestFit="1" customWidth="1"/>
    <col min="3124" max="3328" width="9.140625" style="17"/>
    <col min="3329" max="3330" width="2.5703125" style="17" customWidth="1"/>
    <col min="3331" max="3346" width="3.140625" style="17" customWidth="1"/>
    <col min="3347" max="3347" width="0.85546875" style="17" customWidth="1"/>
    <col min="3348" max="3365" width="3.140625" style="17" customWidth="1"/>
    <col min="3366" max="3366" width="0" style="17" hidden="1" customWidth="1"/>
    <col min="3367" max="3367" width="0.85546875" style="17" customWidth="1"/>
    <col min="3368" max="3368" width="9.5703125" style="17" bestFit="1" customWidth="1"/>
    <col min="3369" max="3369" width="2.5703125" style="17" customWidth="1"/>
    <col min="3370" max="3378" width="9.140625" style="17"/>
    <col min="3379" max="3379" width="10.28515625" style="17" bestFit="1" customWidth="1"/>
    <col min="3380" max="3584" width="9.140625" style="17"/>
    <col min="3585" max="3586" width="2.5703125" style="17" customWidth="1"/>
    <col min="3587" max="3602" width="3.140625" style="17" customWidth="1"/>
    <col min="3603" max="3603" width="0.85546875" style="17" customWidth="1"/>
    <col min="3604" max="3621" width="3.140625" style="17" customWidth="1"/>
    <col min="3622" max="3622" width="0" style="17" hidden="1" customWidth="1"/>
    <col min="3623" max="3623" width="0.85546875" style="17" customWidth="1"/>
    <col min="3624" max="3624" width="9.5703125" style="17" bestFit="1" customWidth="1"/>
    <col min="3625" max="3625" width="2.5703125" style="17" customWidth="1"/>
    <col min="3626" max="3634" width="9.140625" style="17"/>
    <col min="3635" max="3635" width="10.28515625" style="17" bestFit="1" customWidth="1"/>
    <col min="3636" max="3840" width="9.140625" style="17"/>
    <col min="3841" max="3842" width="2.5703125" style="17" customWidth="1"/>
    <col min="3843" max="3858" width="3.140625" style="17" customWidth="1"/>
    <col min="3859" max="3859" width="0.85546875" style="17" customWidth="1"/>
    <col min="3860" max="3877" width="3.140625" style="17" customWidth="1"/>
    <col min="3878" max="3878" width="0" style="17" hidden="1" customWidth="1"/>
    <col min="3879" max="3879" width="0.85546875" style="17" customWidth="1"/>
    <col min="3880" max="3880" width="9.5703125" style="17" bestFit="1" customWidth="1"/>
    <col min="3881" max="3881" width="2.5703125" style="17" customWidth="1"/>
    <col min="3882" max="3890" width="9.140625" style="17"/>
    <col min="3891" max="3891" width="10.28515625" style="17" bestFit="1" customWidth="1"/>
    <col min="3892" max="4096" width="9.140625" style="17"/>
    <col min="4097" max="4098" width="2.5703125" style="17" customWidth="1"/>
    <col min="4099" max="4114" width="3.140625" style="17" customWidth="1"/>
    <col min="4115" max="4115" width="0.85546875" style="17" customWidth="1"/>
    <col min="4116" max="4133" width="3.140625" style="17" customWidth="1"/>
    <col min="4134" max="4134" width="0" style="17" hidden="1" customWidth="1"/>
    <col min="4135" max="4135" width="0.85546875" style="17" customWidth="1"/>
    <col min="4136" max="4136" width="9.5703125" style="17" bestFit="1" customWidth="1"/>
    <col min="4137" max="4137" width="2.5703125" style="17" customWidth="1"/>
    <col min="4138" max="4146" width="9.140625" style="17"/>
    <col min="4147" max="4147" width="10.28515625" style="17" bestFit="1" customWidth="1"/>
    <col min="4148" max="4352" width="9.140625" style="17"/>
    <col min="4353" max="4354" width="2.5703125" style="17" customWidth="1"/>
    <col min="4355" max="4370" width="3.140625" style="17" customWidth="1"/>
    <col min="4371" max="4371" width="0.85546875" style="17" customWidth="1"/>
    <col min="4372" max="4389" width="3.140625" style="17" customWidth="1"/>
    <col min="4390" max="4390" width="0" style="17" hidden="1" customWidth="1"/>
    <col min="4391" max="4391" width="0.85546875" style="17" customWidth="1"/>
    <col min="4392" max="4392" width="9.5703125" style="17" bestFit="1" customWidth="1"/>
    <col min="4393" max="4393" width="2.5703125" style="17" customWidth="1"/>
    <col min="4394" max="4402" width="9.140625" style="17"/>
    <col min="4403" max="4403" width="10.28515625" style="17" bestFit="1" customWidth="1"/>
    <col min="4404" max="4608" width="9.140625" style="17"/>
    <col min="4609" max="4610" width="2.5703125" style="17" customWidth="1"/>
    <col min="4611" max="4626" width="3.140625" style="17" customWidth="1"/>
    <col min="4627" max="4627" width="0.85546875" style="17" customWidth="1"/>
    <col min="4628" max="4645" width="3.140625" style="17" customWidth="1"/>
    <col min="4646" max="4646" width="0" style="17" hidden="1" customWidth="1"/>
    <col min="4647" max="4647" width="0.85546875" style="17" customWidth="1"/>
    <col min="4648" max="4648" width="9.5703125" style="17" bestFit="1" customWidth="1"/>
    <col min="4649" max="4649" width="2.5703125" style="17" customWidth="1"/>
    <col min="4650" max="4658" width="9.140625" style="17"/>
    <col min="4659" max="4659" width="10.28515625" style="17" bestFit="1" customWidth="1"/>
    <col min="4660" max="4864" width="9.140625" style="17"/>
    <col min="4865" max="4866" width="2.5703125" style="17" customWidth="1"/>
    <col min="4867" max="4882" width="3.140625" style="17" customWidth="1"/>
    <col min="4883" max="4883" width="0.85546875" style="17" customWidth="1"/>
    <col min="4884" max="4901" width="3.140625" style="17" customWidth="1"/>
    <col min="4902" max="4902" width="0" style="17" hidden="1" customWidth="1"/>
    <col min="4903" max="4903" width="0.85546875" style="17" customWidth="1"/>
    <col min="4904" max="4904" width="9.5703125" style="17" bestFit="1" customWidth="1"/>
    <col min="4905" max="4905" width="2.5703125" style="17" customWidth="1"/>
    <col min="4906" max="4914" width="9.140625" style="17"/>
    <col min="4915" max="4915" width="10.28515625" style="17" bestFit="1" customWidth="1"/>
    <col min="4916" max="5120" width="9.140625" style="17"/>
    <col min="5121" max="5122" width="2.5703125" style="17" customWidth="1"/>
    <col min="5123" max="5138" width="3.140625" style="17" customWidth="1"/>
    <col min="5139" max="5139" width="0.85546875" style="17" customWidth="1"/>
    <col min="5140" max="5157" width="3.140625" style="17" customWidth="1"/>
    <col min="5158" max="5158" width="0" style="17" hidden="1" customWidth="1"/>
    <col min="5159" max="5159" width="0.85546875" style="17" customWidth="1"/>
    <col min="5160" max="5160" width="9.5703125" style="17" bestFit="1" customWidth="1"/>
    <col min="5161" max="5161" width="2.5703125" style="17" customWidth="1"/>
    <col min="5162" max="5170" width="9.140625" style="17"/>
    <col min="5171" max="5171" width="10.28515625" style="17" bestFit="1" customWidth="1"/>
    <col min="5172" max="5376" width="9.140625" style="17"/>
    <col min="5377" max="5378" width="2.5703125" style="17" customWidth="1"/>
    <col min="5379" max="5394" width="3.140625" style="17" customWidth="1"/>
    <col min="5395" max="5395" width="0.85546875" style="17" customWidth="1"/>
    <col min="5396" max="5413" width="3.140625" style="17" customWidth="1"/>
    <col min="5414" max="5414" width="0" style="17" hidden="1" customWidth="1"/>
    <col min="5415" max="5415" width="0.85546875" style="17" customWidth="1"/>
    <col min="5416" max="5416" width="9.5703125" style="17" bestFit="1" customWidth="1"/>
    <col min="5417" max="5417" width="2.5703125" style="17" customWidth="1"/>
    <col min="5418" max="5426" width="9.140625" style="17"/>
    <col min="5427" max="5427" width="10.28515625" style="17" bestFit="1" customWidth="1"/>
    <col min="5428" max="5632" width="9.140625" style="17"/>
    <col min="5633" max="5634" width="2.5703125" style="17" customWidth="1"/>
    <col min="5635" max="5650" width="3.140625" style="17" customWidth="1"/>
    <col min="5651" max="5651" width="0.85546875" style="17" customWidth="1"/>
    <col min="5652" max="5669" width="3.140625" style="17" customWidth="1"/>
    <col min="5670" max="5670" width="0" style="17" hidden="1" customWidth="1"/>
    <col min="5671" max="5671" width="0.85546875" style="17" customWidth="1"/>
    <col min="5672" max="5672" width="9.5703125" style="17" bestFit="1" customWidth="1"/>
    <col min="5673" max="5673" width="2.5703125" style="17" customWidth="1"/>
    <col min="5674" max="5682" width="9.140625" style="17"/>
    <col min="5683" max="5683" width="10.28515625" style="17" bestFit="1" customWidth="1"/>
    <col min="5684" max="5888" width="9.140625" style="17"/>
    <col min="5889" max="5890" width="2.5703125" style="17" customWidth="1"/>
    <col min="5891" max="5906" width="3.140625" style="17" customWidth="1"/>
    <col min="5907" max="5907" width="0.85546875" style="17" customWidth="1"/>
    <col min="5908" max="5925" width="3.140625" style="17" customWidth="1"/>
    <col min="5926" max="5926" width="0" style="17" hidden="1" customWidth="1"/>
    <col min="5927" max="5927" width="0.85546875" style="17" customWidth="1"/>
    <col min="5928" max="5928" width="9.5703125" style="17" bestFit="1" customWidth="1"/>
    <col min="5929" max="5929" width="2.5703125" style="17" customWidth="1"/>
    <col min="5930" max="5938" width="9.140625" style="17"/>
    <col min="5939" max="5939" width="10.28515625" style="17" bestFit="1" customWidth="1"/>
    <col min="5940" max="6144" width="9.140625" style="17"/>
    <col min="6145" max="6146" width="2.5703125" style="17" customWidth="1"/>
    <col min="6147" max="6162" width="3.140625" style="17" customWidth="1"/>
    <col min="6163" max="6163" width="0.85546875" style="17" customWidth="1"/>
    <col min="6164" max="6181" width="3.140625" style="17" customWidth="1"/>
    <col min="6182" max="6182" width="0" style="17" hidden="1" customWidth="1"/>
    <col min="6183" max="6183" width="0.85546875" style="17" customWidth="1"/>
    <col min="6184" max="6184" width="9.5703125" style="17" bestFit="1" customWidth="1"/>
    <col min="6185" max="6185" width="2.5703125" style="17" customWidth="1"/>
    <col min="6186" max="6194" width="9.140625" style="17"/>
    <col min="6195" max="6195" width="10.28515625" style="17" bestFit="1" customWidth="1"/>
    <col min="6196" max="6400" width="9.140625" style="17"/>
    <col min="6401" max="6402" width="2.5703125" style="17" customWidth="1"/>
    <col min="6403" max="6418" width="3.140625" style="17" customWidth="1"/>
    <col min="6419" max="6419" width="0.85546875" style="17" customWidth="1"/>
    <col min="6420" max="6437" width="3.140625" style="17" customWidth="1"/>
    <col min="6438" max="6438" width="0" style="17" hidden="1" customWidth="1"/>
    <col min="6439" max="6439" width="0.85546875" style="17" customWidth="1"/>
    <col min="6440" max="6440" width="9.5703125" style="17" bestFit="1" customWidth="1"/>
    <col min="6441" max="6441" width="2.5703125" style="17" customWidth="1"/>
    <col min="6442" max="6450" width="9.140625" style="17"/>
    <col min="6451" max="6451" width="10.28515625" style="17" bestFit="1" customWidth="1"/>
    <col min="6452" max="6656" width="9.140625" style="17"/>
    <col min="6657" max="6658" width="2.5703125" style="17" customWidth="1"/>
    <col min="6659" max="6674" width="3.140625" style="17" customWidth="1"/>
    <col min="6675" max="6675" width="0.85546875" style="17" customWidth="1"/>
    <col min="6676" max="6693" width="3.140625" style="17" customWidth="1"/>
    <col min="6694" max="6694" width="0" style="17" hidden="1" customWidth="1"/>
    <col min="6695" max="6695" width="0.85546875" style="17" customWidth="1"/>
    <col min="6696" max="6696" width="9.5703125" style="17" bestFit="1" customWidth="1"/>
    <col min="6697" max="6697" width="2.5703125" style="17" customWidth="1"/>
    <col min="6698" max="6706" width="9.140625" style="17"/>
    <col min="6707" max="6707" width="10.28515625" style="17" bestFit="1" customWidth="1"/>
    <col min="6708" max="6912" width="9.140625" style="17"/>
    <col min="6913" max="6914" width="2.5703125" style="17" customWidth="1"/>
    <col min="6915" max="6930" width="3.140625" style="17" customWidth="1"/>
    <col min="6931" max="6931" width="0.85546875" style="17" customWidth="1"/>
    <col min="6932" max="6949" width="3.140625" style="17" customWidth="1"/>
    <col min="6950" max="6950" width="0" style="17" hidden="1" customWidth="1"/>
    <col min="6951" max="6951" width="0.85546875" style="17" customWidth="1"/>
    <col min="6952" max="6952" width="9.5703125" style="17" bestFit="1" customWidth="1"/>
    <col min="6953" max="6953" width="2.5703125" style="17" customWidth="1"/>
    <col min="6954" max="6962" width="9.140625" style="17"/>
    <col min="6963" max="6963" width="10.28515625" style="17" bestFit="1" customWidth="1"/>
    <col min="6964" max="7168" width="9.140625" style="17"/>
    <col min="7169" max="7170" width="2.5703125" style="17" customWidth="1"/>
    <col min="7171" max="7186" width="3.140625" style="17" customWidth="1"/>
    <col min="7187" max="7187" width="0.85546875" style="17" customWidth="1"/>
    <col min="7188" max="7205" width="3.140625" style="17" customWidth="1"/>
    <col min="7206" max="7206" width="0" style="17" hidden="1" customWidth="1"/>
    <col min="7207" max="7207" width="0.85546875" style="17" customWidth="1"/>
    <col min="7208" max="7208" width="9.5703125" style="17" bestFit="1" customWidth="1"/>
    <col min="7209" max="7209" width="2.5703125" style="17" customWidth="1"/>
    <col min="7210" max="7218" width="9.140625" style="17"/>
    <col min="7219" max="7219" width="10.28515625" style="17" bestFit="1" customWidth="1"/>
    <col min="7220" max="7424" width="9.140625" style="17"/>
    <col min="7425" max="7426" width="2.5703125" style="17" customWidth="1"/>
    <col min="7427" max="7442" width="3.140625" style="17" customWidth="1"/>
    <col min="7443" max="7443" width="0.85546875" style="17" customWidth="1"/>
    <col min="7444" max="7461" width="3.140625" style="17" customWidth="1"/>
    <col min="7462" max="7462" width="0" style="17" hidden="1" customWidth="1"/>
    <col min="7463" max="7463" width="0.85546875" style="17" customWidth="1"/>
    <col min="7464" max="7464" width="9.5703125" style="17" bestFit="1" customWidth="1"/>
    <col min="7465" max="7465" width="2.5703125" style="17" customWidth="1"/>
    <col min="7466" max="7474" width="9.140625" style="17"/>
    <col min="7475" max="7475" width="10.28515625" style="17" bestFit="1" customWidth="1"/>
    <col min="7476" max="7680" width="9.140625" style="17"/>
    <col min="7681" max="7682" width="2.5703125" style="17" customWidth="1"/>
    <col min="7683" max="7698" width="3.140625" style="17" customWidth="1"/>
    <col min="7699" max="7699" width="0.85546875" style="17" customWidth="1"/>
    <col min="7700" max="7717" width="3.140625" style="17" customWidth="1"/>
    <col min="7718" max="7718" width="0" style="17" hidden="1" customWidth="1"/>
    <col min="7719" max="7719" width="0.85546875" style="17" customWidth="1"/>
    <col min="7720" max="7720" width="9.5703125" style="17" bestFit="1" customWidth="1"/>
    <col min="7721" max="7721" width="2.5703125" style="17" customWidth="1"/>
    <col min="7722" max="7730" width="9.140625" style="17"/>
    <col min="7731" max="7731" width="10.28515625" style="17" bestFit="1" customWidth="1"/>
    <col min="7732" max="7936" width="9.140625" style="17"/>
    <col min="7937" max="7938" width="2.5703125" style="17" customWidth="1"/>
    <col min="7939" max="7954" width="3.140625" style="17" customWidth="1"/>
    <col min="7955" max="7955" width="0.85546875" style="17" customWidth="1"/>
    <col min="7956" max="7973" width="3.140625" style="17" customWidth="1"/>
    <col min="7974" max="7974" width="0" style="17" hidden="1" customWidth="1"/>
    <col min="7975" max="7975" width="0.85546875" style="17" customWidth="1"/>
    <col min="7976" max="7976" width="9.5703125" style="17" bestFit="1" customWidth="1"/>
    <col min="7977" max="7977" width="2.5703125" style="17" customWidth="1"/>
    <col min="7978" max="7986" width="9.140625" style="17"/>
    <col min="7987" max="7987" width="10.28515625" style="17" bestFit="1" customWidth="1"/>
    <col min="7988" max="8192" width="9.140625" style="17"/>
    <col min="8193" max="8194" width="2.5703125" style="17" customWidth="1"/>
    <col min="8195" max="8210" width="3.140625" style="17" customWidth="1"/>
    <col min="8211" max="8211" width="0.85546875" style="17" customWidth="1"/>
    <col min="8212" max="8229" width="3.140625" style="17" customWidth="1"/>
    <col min="8230" max="8230" width="0" style="17" hidden="1" customWidth="1"/>
    <col min="8231" max="8231" width="0.85546875" style="17" customWidth="1"/>
    <col min="8232" max="8232" width="9.5703125" style="17" bestFit="1" customWidth="1"/>
    <col min="8233" max="8233" width="2.5703125" style="17" customWidth="1"/>
    <col min="8234" max="8242" width="9.140625" style="17"/>
    <col min="8243" max="8243" width="10.28515625" style="17" bestFit="1" customWidth="1"/>
    <col min="8244" max="8448" width="9.140625" style="17"/>
    <col min="8449" max="8450" width="2.5703125" style="17" customWidth="1"/>
    <col min="8451" max="8466" width="3.140625" style="17" customWidth="1"/>
    <col min="8467" max="8467" width="0.85546875" style="17" customWidth="1"/>
    <col min="8468" max="8485" width="3.140625" style="17" customWidth="1"/>
    <col min="8486" max="8486" width="0" style="17" hidden="1" customWidth="1"/>
    <col min="8487" max="8487" width="0.85546875" style="17" customWidth="1"/>
    <col min="8488" max="8488" width="9.5703125" style="17" bestFit="1" customWidth="1"/>
    <col min="8489" max="8489" width="2.5703125" style="17" customWidth="1"/>
    <col min="8490" max="8498" width="9.140625" style="17"/>
    <col min="8499" max="8499" width="10.28515625" style="17" bestFit="1" customWidth="1"/>
    <col min="8500" max="8704" width="9.140625" style="17"/>
    <col min="8705" max="8706" width="2.5703125" style="17" customWidth="1"/>
    <col min="8707" max="8722" width="3.140625" style="17" customWidth="1"/>
    <col min="8723" max="8723" width="0.85546875" style="17" customWidth="1"/>
    <col min="8724" max="8741" width="3.140625" style="17" customWidth="1"/>
    <col min="8742" max="8742" width="0" style="17" hidden="1" customWidth="1"/>
    <col min="8743" max="8743" width="0.85546875" style="17" customWidth="1"/>
    <col min="8744" max="8744" width="9.5703125" style="17" bestFit="1" customWidth="1"/>
    <col min="8745" max="8745" width="2.5703125" style="17" customWidth="1"/>
    <col min="8746" max="8754" width="9.140625" style="17"/>
    <col min="8755" max="8755" width="10.28515625" style="17" bestFit="1" customWidth="1"/>
    <col min="8756" max="8960" width="9.140625" style="17"/>
    <col min="8961" max="8962" width="2.5703125" style="17" customWidth="1"/>
    <col min="8963" max="8978" width="3.140625" style="17" customWidth="1"/>
    <col min="8979" max="8979" width="0.85546875" style="17" customWidth="1"/>
    <col min="8980" max="8997" width="3.140625" style="17" customWidth="1"/>
    <col min="8998" max="8998" width="0" style="17" hidden="1" customWidth="1"/>
    <col min="8999" max="8999" width="0.85546875" style="17" customWidth="1"/>
    <col min="9000" max="9000" width="9.5703125" style="17" bestFit="1" customWidth="1"/>
    <col min="9001" max="9001" width="2.5703125" style="17" customWidth="1"/>
    <col min="9002" max="9010" width="9.140625" style="17"/>
    <col min="9011" max="9011" width="10.28515625" style="17" bestFit="1" customWidth="1"/>
    <col min="9012" max="9216" width="9.140625" style="17"/>
    <col min="9217" max="9218" width="2.5703125" style="17" customWidth="1"/>
    <col min="9219" max="9234" width="3.140625" style="17" customWidth="1"/>
    <col min="9235" max="9235" width="0.85546875" style="17" customWidth="1"/>
    <col min="9236" max="9253" width="3.140625" style="17" customWidth="1"/>
    <col min="9254" max="9254" width="0" style="17" hidden="1" customWidth="1"/>
    <col min="9255" max="9255" width="0.85546875" style="17" customWidth="1"/>
    <col min="9256" max="9256" width="9.5703125" style="17" bestFit="1" customWidth="1"/>
    <col min="9257" max="9257" width="2.5703125" style="17" customWidth="1"/>
    <col min="9258" max="9266" width="9.140625" style="17"/>
    <col min="9267" max="9267" width="10.28515625" style="17" bestFit="1" customWidth="1"/>
    <col min="9268" max="9472" width="9.140625" style="17"/>
    <col min="9473" max="9474" width="2.5703125" style="17" customWidth="1"/>
    <col min="9475" max="9490" width="3.140625" style="17" customWidth="1"/>
    <col min="9491" max="9491" width="0.85546875" style="17" customWidth="1"/>
    <col min="9492" max="9509" width="3.140625" style="17" customWidth="1"/>
    <col min="9510" max="9510" width="0" style="17" hidden="1" customWidth="1"/>
    <col min="9511" max="9511" width="0.85546875" style="17" customWidth="1"/>
    <col min="9512" max="9512" width="9.5703125" style="17" bestFit="1" customWidth="1"/>
    <col min="9513" max="9513" width="2.5703125" style="17" customWidth="1"/>
    <col min="9514" max="9522" width="9.140625" style="17"/>
    <col min="9523" max="9523" width="10.28515625" style="17" bestFit="1" customWidth="1"/>
    <col min="9524" max="9728" width="9.140625" style="17"/>
    <col min="9729" max="9730" width="2.5703125" style="17" customWidth="1"/>
    <col min="9731" max="9746" width="3.140625" style="17" customWidth="1"/>
    <col min="9747" max="9747" width="0.85546875" style="17" customWidth="1"/>
    <col min="9748" max="9765" width="3.140625" style="17" customWidth="1"/>
    <col min="9766" max="9766" width="0" style="17" hidden="1" customWidth="1"/>
    <col min="9767" max="9767" width="0.85546875" style="17" customWidth="1"/>
    <col min="9768" max="9768" width="9.5703125" style="17" bestFit="1" customWidth="1"/>
    <col min="9769" max="9769" width="2.5703125" style="17" customWidth="1"/>
    <col min="9770" max="9778" width="9.140625" style="17"/>
    <col min="9779" max="9779" width="10.28515625" style="17" bestFit="1" customWidth="1"/>
    <col min="9780" max="9984" width="9.140625" style="17"/>
    <col min="9985" max="9986" width="2.5703125" style="17" customWidth="1"/>
    <col min="9987" max="10002" width="3.140625" style="17" customWidth="1"/>
    <col min="10003" max="10003" width="0.85546875" style="17" customWidth="1"/>
    <col min="10004" max="10021" width="3.140625" style="17" customWidth="1"/>
    <col min="10022" max="10022" width="0" style="17" hidden="1" customWidth="1"/>
    <col min="10023" max="10023" width="0.85546875" style="17" customWidth="1"/>
    <col min="10024" max="10024" width="9.5703125" style="17" bestFit="1" customWidth="1"/>
    <col min="10025" max="10025" width="2.5703125" style="17" customWidth="1"/>
    <col min="10026" max="10034" width="9.140625" style="17"/>
    <col min="10035" max="10035" width="10.28515625" style="17" bestFit="1" customWidth="1"/>
    <col min="10036" max="10240" width="9.140625" style="17"/>
    <col min="10241" max="10242" width="2.5703125" style="17" customWidth="1"/>
    <col min="10243" max="10258" width="3.140625" style="17" customWidth="1"/>
    <col min="10259" max="10259" width="0.85546875" style="17" customWidth="1"/>
    <col min="10260" max="10277" width="3.140625" style="17" customWidth="1"/>
    <col min="10278" max="10278" width="0" style="17" hidden="1" customWidth="1"/>
    <col min="10279" max="10279" width="0.85546875" style="17" customWidth="1"/>
    <col min="10280" max="10280" width="9.5703125" style="17" bestFit="1" customWidth="1"/>
    <col min="10281" max="10281" width="2.5703125" style="17" customWidth="1"/>
    <col min="10282" max="10290" width="9.140625" style="17"/>
    <col min="10291" max="10291" width="10.28515625" style="17" bestFit="1" customWidth="1"/>
    <col min="10292" max="10496" width="9.140625" style="17"/>
    <col min="10497" max="10498" width="2.5703125" style="17" customWidth="1"/>
    <col min="10499" max="10514" width="3.140625" style="17" customWidth="1"/>
    <col min="10515" max="10515" width="0.85546875" style="17" customWidth="1"/>
    <col min="10516" max="10533" width="3.140625" style="17" customWidth="1"/>
    <col min="10534" max="10534" width="0" style="17" hidden="1" customWidth="1"/>
    <col min="10535" max="10535" width="0.85546875" style="17" customWidth="1"/>
    <col min="10536" max="10536" width="9.5703125" style="17" bestFit="1" customWidth="1"/>
    <col min="10537" max="10537" width="2.5703125" style="17" customWidth="1"/>
    <col min="10538" max="10546" width="9.140625" style="17"/>
    <col min="10547" max="10547" width="10.28515625" style="17" bestFit="1" customWidth="1"/>
    <col min="10548" max="10752" width="9.140625" style="17"/>
    <col min="10753" max="10754" width="2.5703125" style="17" customWidth="1"/>
    <col min="10755" max="10770" width="3.140625" style="17" customWidth="1"/>
    <col min="10771" max="10771" width="0.85546875" style="17" customWidth="1"/>
    <col min="10772" max="10789" width="3.140625" style="17" customWidth="1"/>
    <col min="10790" max="10790" width="0" style="17" hidden="1" customWidth="1"/>
    <col min="10791" max="10791" width="0.85546875" style="17" customWidth="1"/>
    <col min="10792" max="10792" width="9.5703125" style="17" bestFit="1" customWidth="1"/>
    <col min="10793" max="10793" width="2.5703125" style="17" customWidth="1"/>
    <col min="10794" max="10802" width="9.140625" style="17"/>
    <col min="10803" max="10803" width="10.28515625" style="17" bestFit="1" customWidth="1"/>
    <col min="10804" max="11008" width="9.140625" style="17"/>
    <col min="11009" max="11010" width="2.5703125" style="17" customWidth="1"/>
    <col min="11011" max="11026" width="3.140625" style="17" customWidth="1"/>
    <col min="11027" max="11027" width="0.85546875" style="17" customWidth="1"/>
    <col min="11028" max="11045" width="3.140625" style="17" customWidth="1"/>
    <col min="11046" max="11046" width="0" style="17" hidden="1" customWidth="1"/>
    <col min="11047" max="11047" width="0.85546875" style="17" customWidth="1"/>
    <col min="11048" max="11048" width="9.5703125" style="17" bestFit="1" customWidth="1"/>
    <col min="11049" max="11049" width="2.5703125" style="17" customWidth="1"/>
    <col min="11050" max="11058" width="9.140625" style="17"/>
    <col min="11059" max="11059" width="10.28515625" style="17" bestFit="1" customWidth="1"/>
    <col min="11060" max="11264" width="9.140625" style="17"/>
    <col min="11265" max="11266" width="2.5703125" style="17" customWidth="1"/>
    <col min="11267" max="11282" width="3.140625" style="17" customWidth="1"/>
    <col min="11283" max="11283" width="0.85546875" style="17" customWidth="1"/>
    <col min="11284" max="11301" width="3.140625" style="17" customWidth="1"/>
    <col min="11302" max="11302" width="0" style="17" hidden="1" customWidth="1"/>
    <col min="11303" max="11303" width="0.85546875" style="17" customWidth="1"/>
    <col min="11304" max="11304" width="9.5703125" style="17" bestFit="1" customWidth="1"/>
    <col min="11305" max="11305" width="2.5703125" style="17" customWidth="1"/>
    <col min="11306" max="11314" width="9.140625" style="17"/>
    <col min="11315" max="11315" width="10.28515625" style="17" bestFit="1" customWidth="1"/>
    <col min="11316" max="11520" width="9.140625" style="17"/>
    <col min="11521" max="11522" width="2.5703125" style="17" customWidth="1"/>
    <col min="11523" max="11538" width="3.140625" style="17" customWidth="1"/>
    <col min="11539" max="11539" width="0.85546875" style="17" customWidth="1"/>
    <col min="11540" max="11557" width="3.140625" style="17" customWidth="1"/>
    <col min="11558" max="11558" width="0" style="17" hidden="1" customWidth="1"/>
    <col min="11559" max="11559" width="0.85546875" style="17" customWidth="1"/>
    <col min="11560" max="11560" width="9.5703125" style="17" bestFit="1" customWidth="1"/>
    <col min="11561" max="11561" width="2.5703125" style="17" customWidth="1"/>
    <col min="11562" max="11570" width="9.140625" style="17"/>
    <col min="11571" max="11571" width="10.28515625" style="17" bestFit="1" customWidth="1"/>
    <col min="11572" max="11776" width="9.140625" style="17"/>
    <col min="11777" max="11778" width="2.5703125" style="17" customWidth="1"/>
    <col min="11779" max="11794" width="3.140625" style="17" customWidth="1"/>
    <col min="11795" max="11795" width="0.85546875" style="17" customWidth="1"/>
    <col min="11796" max="11813" width="3.140625" style="17" customWidth="1"/>
    <col min="11814" max="11814" width="0" style="17" hidden="1" customWidth="1"/>
    <col min="11815" max="11815" width="0.85546875" style="17" customWidth="1"/>
    <col min="11816" max="11816" width="9.5703125" style="17" bestFit="1" customWidth="1"/>
    <col min="11817" max="11817" width="2.5703125" style="17" customWidth="1"/>
    <col min="11818" max="11826" width="9.140625" style="17"/>
    <col min="11827" max="11827" width="10.28515625" style="17" bestFit="1" customWidth="1"/>
    <col min="11828" max="12032" width="9.140625" style="17"/>
    <col min="12033" max="12034" width="2.5703125" style="17" customWidth="1"/>
    <col min="12035" max="12050" width="3.140625" style="17" customWidth="1"/>
    <col min="12051" max="12051" width="0.85546875" style="17" customWidth="1"/>
    <col min="12052" max="12069" width="3.140625" style="17" customWidth="1"/>
    <col min="12070" max="12070" width="0" style="17" hidden="1" customWidth="1"/>
    <col min="12071" max="12071" width="0.85546875" style="17" customWidth="1"/>
    <col min="12072" max="12072" width="9.5703125" style="17" bestFit="1" customWidth="1"/>
    <col min="12073" max="12073" width="2.5703125" style="17" customWidth="1"/>
    <col min="12074" max="12082" width="9.140625" style="17"/>
    <col min="12083" max="12083" width="10.28515625" style="17" bestFit="1" customWidth="1"/>
    <col min="12084" max="12288" width="9.140625" style="17"/>
    <col min="12289" max="12290" width="2.5703125" style="17" customWidth="1"/>
    <col min="12291" max="12306" width="3.140625" style="17" customWidth="1"/>
    <col min="12307" max="12307" width="0.85546875" style="17" customWidth="1"/>
    <col min="12308" max="12325" width="3.140625" style="17" customWidth="1"/>
    <col min="12326" max="12326" width="0" style="17" hidden="1" customWidth="1"/>
    <col min="12327" max="12327" width="0.85546875" style="17" customWidth="1"/>
    <col min="12328" max="12328" width="9.5703125" style="17" bestFit="1" customWidth="1"/>
    <col min="12329" max="12329" width="2.5703125" style="17" customWidth="1"/>
    <col min="12330" max="12338" width="9.140625" style="17"/>
    <col min="12339" max="12339" width="10.28515625" style="17" bestFit="1" customWidth="1"/>
    <col min="12340" max="12544" width="9.140625" style="17"/>
    <col min="12545" max="12546" width="2.5703125" style="17" customWidth="1"/>
    <col min="12547" max="12562" width="3.140625" style="17" customWidth="1"/>
    <col min="12563" max="12563" width="0.85546875" style="17" customWidth="1"/>
    <col min="12564" max="12581" width="3.140625" style="17" customWidth="1"/>
    <col min="12582" max="12582" width="0" style="17" hidden="1" customWidth="1"/>
    <col min="12583" max="12583" width="0.85546875" style="17" customWidth="1"/>
    <col min="12584" max="12584" width="9.5703125" style="17" bestFit="1" customWidth="1"/>
    <col min="12585" max="12585" width="2.5703125" style="17" customWidth="1"/>
    <col min="12586" max="12594" width="9.140625" style="17"/>
    <col min="12595" max="12595" width="10.28515625" style="17" bestFit="1" customWidth="1"/>
    <col min="12596" max="12800" width="9.140625" style="17"/>
    <col min="12801" max="12802" width="2.5703125" style="17" customWidth="1"/>
    <col min="12803" max="12818" width="3.140625" style="17" customWidth="1"/>
    <col min="12819" max="12819" width="0.85546875" style="17" customWidth="1"/>
    <col min="12820" max="12837" width="3.140625" style="17" customWidth="1"/>
    <col min="12838" max="12838" width="0" style="17" hidden="1" customWidth="1"/>
    <col min="12839" max="12839" width="0.85546875" style="17" customWidth="1"/>
    <col min="12840" max="12840" width="9.5703125" style="17" bestFit="1" customWidth="1"/>
    <col min="12841" max="12841" width="2.5703125" style="17" customWidth="1"/>
    <col min="12842" max="12850" width="9.140625" style="17"/>
    <col min="12851" max="12851" width="10.28515625" style="17" bestFit="1" customWidth="1"/>
    <col min="12852" max="13056" width="9.140625" style="17"/>
    <col min="13057" max="13058" width="2.5703125" style="17" customWidth="1"/>
    <col min="13059" max="13074" width="3.140625" style="17" customWidth="1"/>
    <col min="13075" max="13075" width="0.85546875" style="17" customWidth="1"/>
    <col min="13076" max="13093" width="3.140625" style="17" customWidth="1"/>
    <col min="13094" max="13094" width="0" style="17" hidden="1" customWidth="1"/>
    <col min="13095" max="13095" width="0.85546875" style="17" customWidth="1"/>
    <col min="13096" max="13096" width="9.5703125" style="17" bestFit="1" customWidth="1"/>
    <col min="13097" max="13097" width="2.5703125" style="17" customWidth="1"/>
    <col min="13098" max="13106" width="9.140625" style="17"/>
    <col min="13107" max="13107" width="10.28515625" style="17" bestFit="1" customWidth="1"/>
    <col min="13108" max="13312" width="9.140625" style="17"/>
    <col min="13313" max="13314" width="2.5703125" style="17" customWidth="1"/>
    <col min="13315" max="13330" width="3.140625" style="17" customWidth="1"/>
    <col min="13331" max="13331" width="0.85546875" style="17" customWidth="1"/>
    <col min="13332" max="13349" width="3.140625" style="17" customWidth="1"/>
    <col min="13350" max="13350" width="0" style="17" hidden="1" customWidth="1"/>
    <col min="13351" max="13351" width="0.85546875" style="17" customWidth="1"/>
    <col min="13352" max="13352" width="9.5703125" style="17" bestFit="1" customWidth="1"/>
    <col min="13353" max="13353" width="2.5703125" style="17" customWidth="1"/>
    <col min="13354" max="13362" width="9.140625" style="17"/>
    <col min="13363" max="13363" width="10.28515625" style="17" bestFit="1" customWidth="1"/>
    <col min="13364" max="13568" width="9.140625" style="17"/>
    <col min="13569" max="13570" width="2.5703125" style="17" customWidth="1"/>
    <col min="13571" max="13586" width="3.140625" style="17" customWidth="1"/>
    <col min="13587" max="13587" width="0.85546875" style="17" customWidth="1"/>
    <col min="13588" max="13605" width="3.140625" style="17" customWidth="1"/>
    <col min="13606" max="13606" width="0" style="17" hidden="1" customWidth="1"/>
    <col min="13607" max="13607" width="0.85546875" style="17" customWidth="1"/>
    <col min="13608" max="13608" width="9.5703125" style="17" bestFit="1" customWidth="1"/>
    <col min="13609" max="13609" width="2.5703125" style="17" customWidth="1"/>
    <col min="13610" max="13618" width="9.140625" style="17"/>
    <col min="13619" max="13619" width="10.28515625" style="17" bestFit="1" customWidth="1"/>
    <col min="13620" max="13824" width="9.140625" style="17"/>
    <col min="13825" max="13826" width="2.5703125" style="17" customWidth="1"/>
    <col min="13827" max="13842" width="3.140625" style="17" customWidth="1"/>
    <col min="13843" max="13843" width="0.85546875" style="17" customWidth="1"/>
    <col min="13844" max="13861" width="3.140625" style="17" customWidth="1"/>
    <col min="13862" max="13862" width="0" style="17" hidden="1" customWidth="1"/>
    <col min="13863" max="13863" width="0.85546875" style="17" customWidth="1"/>
    <col min="13864" max="13864" width="9.5703125" style="17" bestFit="1" customWidth="1"/>
    <col min="13865" max="13865" width="2.5703125" style="17" customWidth="1"/>
    <col min="13866" max="13874" width="9.140625" style="17"/>
    <col min="13875" max="13875" width="10.28515625" style="17" bestFit="1" customWidth="1"/>
    <col min="13876" max="14080" width="9.140625" style="17"/>
    <col min="14081" max="14082" width="2.5703125" style="17" customWidth="1"/>
    <col min="14083" max="14098" width="3.140625" style="17" customWidth="1"/>
    <col min="14099" max="14099" width="0.85546875" style="17" customWidth="1"/>
    <col min="14100" max="14117" width="3.140625" style="17" customWidth="1"/>
    <col min="14118" max="14118" width="0" style="17" hidden="1" customWidth="1"/>
    <col min="14119" max="14119" width="0.85546875" style="17" customWidth="1"/>
    <col min="14120" max="14120" width="9.5703125" style="17" bestFit="1" customWidth="1"/>
    <col min="14121" max="14121" width="2.5703125" style="17" customWidth="1"/>
    <col min="14122" max="14130" width="9.140625" style="17"/>
    <col min="14131" max="14131" width="10.28515625" style="17" bestFit="1" customWidth="1"/>
    <col min="14132" max="14336" width="9.140625" style="17"/>
    <col min="14337" max="14338" width="2.5703125" style="17" customWidth="1"/>
    <col min="14339" max="14354" width="3.140625" style="17" customWidth="1"/>
    <col min="14355" max="14355" width="0.85546875" style="17" customWidth="1"/>
    <col min="14356" max="14373" width="3.140625" style="17" customWidth="1"/>
    <col min="14374" max="14374" width="0" style="17" hidden="1" customWidth="1"/>
    <col min="14375" max="14375" width="0.85546875" style="17" customWidth="1"/>
    <col min="14376" max="14376" width="9.5703125" style="17" bestFit="1" customWidth="1"/>
    <col min="14377" max="14377" width="2.5703125" style="17" customWidth="1"/>
    <col min="14378" max="14386" width="9.140625" style="17"/>
    <col min="14387" max="14387" width="10.28515625" style="17" bestFit="1" customWidth="1"/>
    <col min="14388" max="14592" width="9.140625" style="17"/>
    <col min="14593" max="14594" width="2.5703125" style="17" customWidth="1"/>
    <col min="14595" max="14610" width="3.140625" style="17" customWidth="1"/>
    <col min="14611" max="14611" width="0.85546875" style="17" customWidth="1"/>
    <col min="14612" max="14629" width="3.140625" style="17" customWidth="1"/>
    <col min="14630" max="14630" width="0" style="17" hidden="1" customWidth="1"/>
    <col min="14631" max="14631" width="0.85546875" style="17" customWidth="1"/>
    <col min="14632" max="14632" width="9.5703125" style="17" bestFit="1" customWidth="1"/>
    <col min="14633" max="14633" width="2.5703125" style="17" customWidth="1"/>
    <col min="14634" max="14642" width="9.140625" style="17"/>
    <col min="14643" max="14643" width="10.28515625" style="17" bestFit="1" customWidth="1"/>
    <col min="14644" max="14848" width="9.140625" style="17"/>
    <col min="14849" max="14850" width="2.5703125" style="17" customWidth="1"/>
    <col min="14851" max="14866" width="3.140625" style="17" customWidth="1"/>
    <col min="14867" max="14867" width="0.85546875" style="17" customWidth="1"/>
    <col min="14868" max="14885" width="3.140625" style="17" customWidth="1"/>
    <col min="14886" max="14886" width="0" style="17" hidden="1" customWidth="1"/>
    <col min="14887" max="14887" width="0.85546875" style="17" customWidth="1"/>
    <col min="14888" max="14888" width="9.5703125" style="17" bestFit="1" customWidth="1"/>
    <col min="14889" max="14889" width="2.5703125" style="17" customWidth="1"/>
    <col min="14890" max="14898" width="9.140625" style="17"/>
    <col min="14899" max="14899" width="10.28515625" style="17" bestFit="1" customWidth="1"/>
    <col min="14900" max="15104" width="9.140625" style="17"/>
    <col min="15105" max="15106" width="2.5703125" style="17" customWidth="1"/>
    <col min="15107" max="15122" width="3.140625" style="17" customWidth="1"/>
    <col min="15123" max="15123" width="0.85546875" style="17" customWidth="1"/>
    <col min="15124" max="15141" width="3.140625" style="17" customWidth="1"/>
    <col min="15142" max="15142" width="0" style="17" hidden="1" customWidth="1"/>
    <col min="15143" max="15143" width="0.85546875" style="17" customWidth="1"/>
    <col min="15144" max="15144" width="9.5703125" style="17" bestFit="1" customWidth="1"/>
    <col min="15145" max="15145" width="2.5703125" style="17" customWidth="1"/>
    <col min="15146" max="15154" width="9.140625" style="17"/>
    <col min="15155" max="15155" width="10.28515625" style="17" bestFit="1" customWidth="1"/>
    <col min="15156" max="15360" width="9.140625" style="17"/>
    <col min="15361" max="15362" width="2.5703125" style="17" customWidth="1"/>
    <col min="15363" max="15378" width="3.140625" style="17" customWidth="1"/>
    <col min="15379" max="15379" width="0.85546875" style="17" customWidth="1"/>
    <col min="15380" max="15397" width="3.140625" style="17" customWidth="1"/>
    <col min="15398" max="15398" width="0" style="17" hidden="1" customWidth="1"/>
    <col min="15399" max="15399" width="0.85546875" style="17" customWidth="1"/>
    <col min="15400" max="15400" width="9.5703125" style="17" bestFit="1" customWidth="1"/>
    <col min="15401" max="15401" width="2.5703125" style="17" customWidth="1"/>
    <col min="15402" max="15410" width="9.140625" style="17"/>
    <col min="15411" max="15411" width="10.28515625" style="17" bestFit="1" customWidth="1"/>
    <col min="15412" max="15616" width="9.140625" style="17"/>
    <col min="15617" max="15618" width="2.5703125" style="17" customWidth="1"/>
    <col min="15619" max="15634" width="3.140625" style="17" customWidth="1"/>
    <col min="15635" max="15635" width="0.85546875" style="17" customWidth="1"/>
    <col min="15636" max="15653" width="3.140625" style="17" customWidth="1"/>
    <col min="15654" max="15654" width="0" style="17" hidden="1" customWidth="1"/>
    <col min="15655" max="15655" width="0.85546875" style="17" customWidth="1"/>
    <col min="15656" max="15656" width="9.5703125" style="17" bestFit="1" customWidth="1"/>
    <col min="15657" max="15657" width="2.5703125" style="17" customWidth="1"/>
    <col min="15658" max="15666" width="9.140625" style="17"/>
    <col min="15667" max="15667" width="10.28515625" style="17" bestFit="1" customWidth="1"/>
    <col min="15668" max="15872" width="9.140625" style="17"/>
    <col min="15873" max="15874" width="2.5703125" style="17" customWidth="1"/>
    <col min="15875" max="15890" width="3.140625" style="17" customWidth="1"/>
    <col min="15891" max="15891" width="0.85546875" style="17" customWidth="1"/>
    <col min="15892" max="15909" width="3.140625" style="17" customWidth="1"/>
    <col min="15910" max="15910" width="0" style="17" hidden="1" customWidth="1"/>
    <col min="15911" max="15911" width="0.85546875" style="17" customWidth="1"/>
    <col min="15912" max="15912" width="9.5703125" style="17" bestFit="1" customWidth="1"/>
    <col min="15913" max="15913" width="2.5703125" style="17" customWidth="1"/>
    <col min="15914" max="15922" width="9.140625" style="17"/>
    <col min="15923" max="15923" width="10.28515625" style="17" bestFit="1" customWidth="1"/>
    <col min="15924" max="16128" width="9.140625" style="17"/>
    <col min="16129" max="16130" width="2.5703125" style="17" customWidth="1"/>
    <col min="16131" max="16146" width="3.140625" style="17" customWidth="1"/>
    <col min="16147" max="16147" width="0.85546875" style="17" customWidth="1"/>
    <col min="16148" max="16165" width="3.140625" style="17" customWidth="1"/>
    <col min="16166" max="16166" width="0" style="17" hidden="1" customWidth="1"/>
    <col min="16167" max="16167" width="0.85546875" style="17" customWidth="1"/>
    <col min="16168" max="16168" width="9.5703125" style="17" bestFit="1" customWidth="1"/>
    <col min="16169" max="16169" width="2.5703125" style="17" customWidth="1"/>
    <col min="16170" max="16178" width="9.140625" style="17"/>
    <col min="16179" max="16179" width="10.28515625" style="17" bestFit="1" customWidth="1"/>
    <col min="16180" max="16384" width="9.140625" style="17"/>
  </cols>
  <sheetData>
    <row r="1" spans="1:51" x14ac:dyDescent="0.2">
      <c r="A1" s="5"/>
      <c r="B1" s="6"/>
      <c r="C1" s="6"/>
      <c r="D1" s="6"/>
      <c r="E1" s="6"/>
      <c r="F1" s="6"/>
      <c r="G1" s="6"/>
      <c r="H1" s="6"/>
      <c r="I1" s="6"/>
      <c r="J1" s="6"/>
      <c r="K1" s="6"/>
      <c r="L1" s="6"/>
      <c r="M1" s="6"/>
      <c r="N1" s="6"/>
      <c r="O1" s="6"/>
      <c r="P1" s="6"/>
      <c r="Q1" s="6"/>
      <c r="R1" s="7"/>
      <c r="S1" s="8" t="s">
        <v>0</v>
      </c>
      <c r="T1" s="9"/>
      <c r="U1" s="9"/>
      <c r="V1" s="10"/>
      <c r="W1" s="11" t="s">
        <v>1</v>
      </c>
      <c r="X1" s="11"/>
      <c r="Y1" s="11"/>
      <c r="Z1" s="11"/>
      <c r="AA1" s="11"/>
      <c r="AB1" s="12" t="s">
        <v>2</v>
      </c>
      <c r="AC1" s="9"/>
      <c r="AD1" s="9"/>
      <c r="AE1" s="11"/>
      <c r="AF1" s="11"/>
      <c r="AG1" s="11"/>
      <c r="AH1" s="11"/>
      <c r="AI1" s="11"/>
      <c r="AJ1" s="11"/>
      <c r="AK1" s="11"/>
      <c r="AL1" s="13"/>
      <c r="AM1" s="7"/>
      <c r="AN1" s="14"/>
      <c r="AO1" s="15"/>
      <c r="AP1" s="15"/>
      <c r="AQ1" s="15"/>
      <c r="AR1" s="15"/>
      <c r="AS1" s="15"/>
      <c r="AT1" s="15"/>
      <c r="AU1" s="15"/>
      <c r="AV1" s="15"/>
      <c r="AW1" s="15"/>
      <c r="AX1" s="15"/>
      <c r="AY1" s="16"/>
    </row>
    <row r="2" spans="1:51" ht="12.75" customHeight="1" x14ac:dyDescent="0.3">
      <c r="A2" s="18"/>
      <c r="B2" s="19"/>
      <c r="C2" s="19"/>
      <c r="D2" s="19"/>
      <c r="E2" s="20"/>
      <c r="F2" s="21"/>
      <c r="G2" s="20"/>
      <c r="H2" s="19"/>
      <c r="I2" s="19"/>
      <c r="J2" s="19"/>
      <c r="K2" s="19"/>
      <c r="L2" s="19"/>
      <c r="M2" s="19"/>
      <c r="N2" s="19"/>
      <c r="O2" s="19"/>
      <c r="P2" s="19"/>
      <c r="Q2" s="19"/>
      <c r="R2" s="22"/>
      <c r="S2" s="23" t="s">
        <v>3</v>
      </c>
      <c r="T2" s="24"/>
      <c r="U2" s="24"/>
      <c r="V2" s="25"/>
      <c r="W2" s="24"/>
      <c r="X2" s="24"/>
      <c r="Y2" s="24"/>
      <c r="Z2" s="26"/>
      <c r="AA2" s="27"/>
      <c r="AB2" s="27"/>
      <c r="AC2" s="27"/>
      <c r="AD2" s="27"/>
      <c r="AE2" s="27"/>
      <c r="AF2" s="27"/>
      <c r="AG2" s="27"/>
      <c r="AH2" s="27"/>
      <c r="AI2" s="27"/>
      <c r="AJ2" s="27"/>
      <c r="AK2" s="27"/>
      <c r="AL2" s="13"/>
      <c r="AM2" s="28"/>
      <c r="AN2" s="14"/>
      <c r="AO2" s="15"/>
      <c r="AP2" s="15"/>
      <c r="AQ2" s="15"/>
      <c r="AR2" s="15"/>
      <c r="AS2" s="15"/>
      <c r="AT2" s="15"/>
      <c r="AU2" s="15"/>
      <c r="AV2" s="15"/>
      <c r="AW2" s="15"/>
      <c r="AX2" s="15"/>
      <c r="AY2" s="16"/>
    </row>
    <row r="3" spans="1:51" x14ac:dyDescent="0.2">
      <c r="A3" s="29"/>
      <c r="B3" s="30"/>
      <c r="C3" s="30"/>
      <c r="D3" s="30"/>
      <c r="E3" s="30"/>
      <c r="F3" s="30"/>
      <c r="G3" s="30"/>
      <c r="H3" s="30"/>
      <c r="I3" s="30"/>
      <c r="J3" s="30"/>
      <c r="K3" s="30"/>
      <c r="L3" s="30"/>
      <c r="M3" s="30"/>
      <c r="N3" s="30"/>
      <c r="O3" s="30"/>
      <c r="P3" s="30"/>
      <c r="Q3" s="30"/>
      <c r="R3" s="31"/>
      <c r="S3" s="23" t="s">
        <v>4</v>
      </c>
      <c r="T3" s="24"/>
      <c r="U3" s="24"/>
      <c r="V3" s="24"/>
      <c r="W3" s="24"/>
      <c r="X3" s="24"/>
      <c r="Y3" s="21"/>
      <c r="Z3" s="27"/>
      <c r="AA3" s="27"/>
      <c r="AB3" s="27"/>
      <c r="AC3" s="27"/>
      <c r="AD3" s="27"/>
      <c r="AE3" s="27"/>
      <c r="AF3" s="27"/>
      <c r="AG3" s="27"/>
      <c r="AH3" s="27"/>
      <c r="AI3" s="27"/>
      <c r="AJ3" s="27"/>
      <c r="AK3" s="27"/>
      <c r="AL3" s="13"/>
      <c r="AM3" s="32"/>
      <c r="AN3" s="14"/>
      <c r="AO3" s="15"/>
      <c r="AP3" s="15"/>
      <c r="AQ3" s="15"/>
      <c r="AR3" s="15"/>
      <c r="AS3" s="15"/>
      <c r="AT3" s="15"/>
      <c r="AU3" s="15"/>
      <c r="AV3" s="15"/>
      <c r="AW3" s="15"/>
      <c r="AX3" s="15"/>
      <c r="AY3" s="16"/>
    </row>
    <row r="4" spans="1:51" x14ac:dyDescent="0.2">
      <c r="A4" s="33" t="s">
        <v>5</v>
      </c>
      <c r="B4" s="34"/>
      <c r="C4" s="34"/>
      <c r="D4" s="34"/>
      <c r="E4" s="34"/>
      <c r="F4" s="34"/>
      <c r="G4" s="35"/>
      <c r="H4" s="35"/>
      <c r="I4" s="35"/>
      <c r="J4" s="35"/>
      <c r="K4" s="35"/>
      <c r="L4" s="35"/>
      <c r="M4" s="35"/>
      <c r="N4" s="35"/>
      <c r="O4" s="35"/>
      <c r="P4" s="35"/>
      <c r="Q4" s="35"/>
      <c r="R4" s="22"/>
      <c r="S4" s="23" t="s">
        <v>6</v>
      </c>
      <c r="T4" s="24"/>
      <c r="U4" s="24"/>
      <c r="V4" s="24"/>
      <c r="W4" s="21"/>
      <c r="X4" s="36"/>
      <c r="Y4" s="36"/>
      <c r="Z4" s="36"/>
      <c r="AA4" s="36"/>
      <c r="AB4" s="37" t="s">
        <v>7</v>
      </c>
      <c r="AC4" s="37"/>
      <c r="AD4" s="679"/>
      <c r="AE4" s="679"/>
      <c r="AF4" s="679"/>
      <c r="AG4" s="679"/>
      <c r="AH4" s="679"/>
      <c r="AI4" s="679"/>
      <c r="AJ4" s="679"/>
      <c r="AK4" s="679"/>
      <c r="AL4" s="13"/>
      <c r="AM4" s="32"/>
      <c r="AN4" s="14"/>
      <c r="AO4" s="15"/>
      <c r="AP4" s="15"/>
      <c r="AQ4" s="15"/>
      <c r="AR4" s="15"/>
      <c r="AS4" s="15"/>
      <c r="AT4" s="15"/>
      <c r="AU4" s="15"/>
      <c r="AV4" s="15"/>
      <c r="AW4" s="15"/>
      <c r="AX4" s="15"/>
      <c r="AY4" s="16"/>
    </row>
    <row r="5" spans="1:51" x14ac:dyDescent="0.2">
      <c r="A5" s="38" t="s">
        <v>8</v>
      </c>
      <c r="B5" s="35"/>
      <c r="C5" s="35"/>
      <c r="D5" s="35"/>
      <c r="E5" s="35"/>
      <c r="F5" s="35"/>
      <c r="G5" s="35"/>
      <c r="H5" s="35"/>
      <c r="I5" s="35"/>
      <c r="J5" s="35"/>
      <c r="K5" s="35"/>
      <c r="L5" s="35"/>
      <c r="M5" s="35"/>
      <c r="N5" s="35"/>
      <c r="O5" s="35"/>
      <c r="P5" s="35"/>
      <c r="Q5" s="35"/>
      <c r="R5" s="22"/>
      <c r="S5" s="23" t="s">
        <v>9</v>
      </c>
      <c r="T5" s="23"/>
      <c r="U5" s="23"/>
      <c r="V5" s="39" t="s">
        <v>564</v>
      </c>
      <c r="W5" s="40"/>
      <c r="X5" s="41" t="s">
        <v>10</v>
      </c>
      <c r="Y5" s="41"/>
      <c r="Z5" s="42">
        <v>7</v>
      </c>
      <c r="AA5" s="27"/>
      <c r="AB5" s="37" t="s">
        <v>11</v>
      </c>
      <c r="AC5" s="36"/>
      <c r="AD5" s="36"/>
      <c r="AE5" s="36"/>
      <c r="AF5" s="36"/>
      <c r="AG5" s="36"/>
      <c r="AH5" s="36"/>
      <c r="AI5" s="36"/>
      <c r="AJ5" s="36"/>
      <c r="AK5" s="36"/>
      <c r="AL5" s="13"/>
      <c r="AM5" s="32"/>
      <c r="AN5" s="14"/>
      <c r="AO5" s="15"/>
      <c r="AP5" s="15"/>
      <c r="AQ5" s="15"/>
      <c r="AR5" s="15"/>
      <c r="AS5" s="15"/>
      <c r="AT5" s="15"/>
      <c r="AU5" s="15"/>
      <c r="AV5" s="15"/>
      <c r="AW5" s="15"/>
      <c r="AX5" s="15"/>
      <c r="AY5" s="16"/>
    </row>
    <row r="6" spans="1:51" x14ac:dyDescent="0.2">
      <c r="A6" s="38" t="s">
        <v>12</v>
      </c>
      <c r="B6" s="43"/>
      <c r="C6" s="43"/>
      <c r="D6" s="43"/>
      <c r="E6" s="43"/>
      <c r="F6" s="43"/>
      <c r="G6" s="43"/>
      <c r="H6" s="43"/>
      <c r="I6" s="43"/>
      <c r="J6" s="43"/>
      <c r="K6" s="43"/>
      <c r="L6" s="43"/>
      <c r="M6" s="43"/>
      <c r="N6" s="43"/>
      <c r="O6" s="43"/>
      <c r="P6" s="43"/>
      <c r="Q6" s="43"/>
      <c r="R6" s="44"/>
      <c r="S6" s="45" t="s">
        <v>1</v>
      </c>
      <c r="T6" s="45" t="s">
        <v>1</v>
      </c>
      <c r="U6" s="45" t="s">
        <v>1</v>
      </c>
      <c r="V6" s="45" t="s">
        <v>1</v>
      </c>
      <c r="W6" s="46"/>
      <c r="X6" s="46"/>
      <c r="Y6" s="46"/>
      <c r="Z6" s="46"/>
      <c r="AA6" s="46"/>
      <c r="AB6" s="46"/>
      <c r="AC6" s="46"/>
      <c r="AD6" s="46"/>
      <c r="AE6" s="46"/>
      <c r="AF6" s="46"/>
      <c r="AG6" s="46"/>
      <c r="AH6" s="46"/>
      <c r="AI6" s="46"/>
      <c r="AJ6" s="46"/>
      <c r="AK6" s="46"/>
      <c r="AL6" s="30"/>
      <c r="AM6" s="31"/>
      <c r="AN6" s="14"/>
      <c r="AO6" s="15"/>
      <c r="AP6" s="15"/>
      <c r="AQ6" s="15"/>
      <c r="AR6" s="15"/>
      <c r="AS6" s="15"/>
      <c r="AT6" s="15"/>
      <c r="AU6" s="15"/>
      <c r="AV6" s="15"/>
      <c r="AW6" s="15"/>
      <c r="AX6" s="15"/>
      <c r="AY6" s="16"/>
    </row>
    <row r="7" spans="1:51" x14ac:dyDescent="0.2">
      <c r="A7" s="47">
        <v>1</v>
      </c>
      <c r="B7" s="8" t="s">
        <v>13</v>
      </c>
      <c r="C7" s="9"/>
      <c r="D7" s="9"/>
      <c r="E7" s="9"/>
      <c r="F7" s="9"/>
      <c r="G7" s="48"/>
      <c r="H7" s="9" t="s">
        <v>14</v>
      </c>
      <c r="I7" s="9"/>
      <c r="J7" s="9"/>
      <c r="K7" s="9"/>
      <c r="L7" s="48"/>
      <c r="M7" s="9" t="s">
        <v>15</v>
      </c>
      <c r="N7" s="9"/>
      <c r="O7" s="9"/>
      <c r="P7" s="9"/>
      <c r="Q7" s="49"/>
      <c r="R7" s="9" t="s">
        <v>16</v>
      </c>
      <c r="S7" s="9"/>
      <c r="T7" s="9"/>
      <c r="U7" s="9"/>
      <c r="V7" s="9"/>
      <c r="W7" s="9"/>
      <c r="X7" s="9"/>
      <c r="Y7" s="9"/>
      <c r="Z7" s="9"/>
      <c r="AA7" s="9"/>
      <c r="AB7" s="9"/>
      <c r="AC7" s="9"/>
      <c r="AD7" s="9"/>
      <c r="AE7" s="9"/>
      <c r="AF7" s="9"/>
      <c r="AG7" s="9"/>
      <c r="AH7" s="9"/>
      <c r="AI7" s="9"/>
      <c r="AJ7" s="9"/>
      <c r="AK7" s="9"/>
      <c r="AL7" s="9"/>
      <c r="AM7" s="50"/>
      <c r="AN7" s="14"/>
      <c r="AO7" s="15"/>
      <c r="AP7" s="15"/>
      <c r="AQ7" s="15"/>
      <c r="AR7" s="15"/>
      <c r="AS7" s="15"/>
      <c r="AT7" s="15"/>
      <c r="AU7" s="15"/>
      <c r="AV7" s="15"/>
      <c r="AW7" s="15"/>
      <c r="AX7" s="15"/>
      <c r="AY7" s="16"/>
    </row>
    <row r="8" spans="1:51" x14ac:dyDescent="0.2">
      <c r="A8" s="51" t="e">
        <f>#N/A</f>
        <v>#N/A</v>
      </c>
      <c r="B8" s="52" t="s">
        <v>17</v>
      </c>
      <c r="C8" s="23"/>
      <c r="D8" s="53"/>
      <c r="E8" s="680"/>
      <c r="F8" s="680"/>
      <c r="G8" s="680"/>
      <c r="H8" s="680"/>
      <c r="I8" s="680"/>
      <c r="J8" s="680"/>
      <c r="K8" s="680"/>
      <c r="L8" s="680"/>
      <c r="M8" s="680"/>
      <c r="N8" s="680"/>
      <c r="O8" s="680"/>
      <c r="P8" s="680"/>
      <c r="Q8" s="680"/>
      <c r="R8" s="680"/>
      <c r="S8" s="680"/>
      <c r="T8" s="680"/>
      <c r="U8" s="53"/>
      <c r="V8" s="23" t="s">
        <v>18</v>
      </c>
      <c r="W8" s="23"/>
      <c r="X8" s="27"/>
      <c r="Y8" s="27"/>
      <c r="Z8" s="27"/>
      <c r="AA8" s="27"/>
      <c r="AB8" s="27"/>
      <c r="AC8" s="27"/>
      <c r="AD8" s="27"/>
      <c r="AE8" s="27"/>
      <c r="AF8" s="27"/>
      <c r="AG8" s="27"/>
      <c r="AH8" s="27"/>
      <c r="AI8" s="27"/>
      <c r="AJ8" s="27"/>
      <c r="AK8" s="27"/>
      <c r="AL8" s="23"/>
      <c r="AM8" s="54"/>
      <c r="AN8" s="14"/>
      <c r="AO8" s="15"/>
      <c r="AP8" s="15"/>
      <c r="AQ8" s="15"/>
      <c r="AR8" s="15"/>
      <c r="AS8" s="15"/>
      <c r="AT8" s="15"/>
      <c r="AU8" s="15"/>
      <c r="AV8" s="15"/>
      <c r="AW8" s="15"/>
      <c r="AX8" s="15"/>
      <c r="AY8" s="16"/>
    </row>
    <row r="9" spans="1:51" x14ac:dyDescent="0.2">
      <c r="A9" s="51" t="e">
        <f>#N/A</f>
        <v>#N/A</v>
      </c>
      <c r="B9" s="52" t="s">
        <v>19</v>
      </c>
      <c r="C9" s="23"/>
      <c r="D9" s="21"/>
      <c r="E9" s="679"/>
      <c r="F9" s="679"/>
      <c r="G9" s="679"/>
      <c r="H9" s="679"/>
      <c r="I9" s="679"/>
      <c r="J9" s="679"/>
      <c r="K9" s="679"/>
      <c r="L9" s="679"/>
      <c r="M9" s="679"/>
      <c r="N9" s="679"/>
      <c r="O9" s="679"/>
      <c r="P9" s="679"/>
      <c r="Q9" s="679"/>
      <c r="R9" s="679"/>
      <c r="S9" s="679"/>
      <c r="T9" s="679"/>
      <c r="U9" s="21"/>
      <c r="V9" s="23" t="s">
        <v>20</v>
      </c>
      <c r="W9" s="23"/>
      <c r="X9" s="23"/>
      <c r="Y9" s="27"/>
      <c r="Z9" s="27"/>
      <c r="AA9" s="27"/>
      <c r="AB9" s="27"/>
      <c r="AC9" s="27"/>
      <c r="AD9" s="27"/>
      <c r="AE9" s="27"/>
      <c r="AF9" s="27"/>
      <c r="AG9" s="27"/>
      <c r="AH9" s="27"/>
      <c r="AI9" s="27"/>
      <c r="AJ9" s="27"/>
      <c r="AK9" s="27"/>
      <c r="AL9" s="23"/>
      <c r="AM9" s="54"/>
      <c r="AN9" s="14"/>
      <c r="AO9" s="15"/>
      <c r="AP9" s="15"/>
      <c r="AQ9" s="15"/>
      <c r="AR9" s="15"/>
      <c r="AS9" s="15"/>
      <c r="AT9" s="15"/>
      <c r="AU9" s="15"/>
      <c r="AV9" s="15"/>
      <c r="AW9" s="15"/>
      <c r="AX9" s="15"/>
      <c r="AY9" s="16"/>
    </row>
    <row r="10" spans="1:51" x14ac:dyDescent="0.2">
      <c r="A10" s="51" t="e">
        <f>#N/A</f>
        <v>#N/A</v>
      </c>
      <c r="B10" s="52" t="s">
        <v>21</v>
      </c>
      <c r="C10" s="23"/>
      <c r="D10" s="23"/>
      <c r="E10" s="679"/>
      <c r="F10" s="679"/>
      <c r="G10" s="679"/>
      <c r="H10" s="679"/>
      <c r="I10" s="679"/>
      <c r="J10" s="679"/>
      <c r="K10" s="679"/>
      <c r="L10" s="679"/>
      <c r="M10" s="679"/>
      <c r="N10" s="679"/>
      <c r="O10" s="679"/>
      <c r="P10" s="679"/>
      <c r="Q10" s="679"/>
      <c r="R10" s="679"/>
      <c r="S10" s="679"/>
      <c r="T10" s="679"/>
      <c r="U10" s="21"/>
      <c r="V10" s="23" t="s">
        <v>22</v>
      </c>
      <c r="W10" s="23"/>
      <c r="X10" s="23"/>
      <c r="Y10" s="23"/>
      <c r="Z10" s="27"/>
      <c r="AA10" s="27"/>
      <c r="AB10" s="27"/>
      <c r="AC10" s="27"/>
      <c r="AD10" s="27"/>
      <c r="AE10" s="27"/>
      <c r="AF10" s="27"/>
      <c r="AG10" s="27"/>
      <c r="AH10" s="27"/>
      <c r="AI10" s="27"/>
      <c r="AJ10" s="27"/>
      <c r="AK10" s="27"/>
      <c r="AL10" s="23"/>
      <c r="AM10" s="54"/>
      <c r="AN10" s="14"/>
      <c r="AO10" s="15"/>
      <c r="AP10" s="15"/>
      <c r="AQ10" s="15"/>
      <c r="AR10" s="15"/>
      <c r="AS10" s="15"/>
      <c r="AT10" s="15"/>
      <c r="AU10" s="15"/>
      <c r="AV10" s="15"/>
      <c r="AW10" s="15"/>
      <c r="AX10" s="15"/>
      <c r="AY10" s="16"/>
    </row>
    <row r="11" spans="1:51" x14ac:dyDescent="0.2">
      <c r="A11" s="51" t="e">
        <f>#N/A</f>
        <v>#N/A</v>
      </c>
      <c r="B11" s="52" t="s">
        <v>23</v>
      </c>
      <c r="C11" s="23"/>
      <c r="D11" s="23"/>
      <c r="E11" s="55"/>
      <c r="F11" s="56"/>
      <c r="G11" s="27"/>
      <c r="H11" s="27"/>
      <c r="I11" s="27"/>
      <c r="J11" s="27"/>
      <c r="K11" s="27"/>
      <c r="L11" s="27"/>
      <c r="M11" s="27"/>
      <c r="N11" s="27"/>
      <c r="O11" s="27"/>
      <c r="P11" s="27"/>
      <c r="Q11" s="27"/>
      <c r="R11" s="27"/>
      <c r="S11" s="27"/>
      <c r="T11" s="27"/>
      <c r="U11" s="23"/>
      <c r="V11" s="23" t="s">
        <v>24</v>
      </c>
      <c r="W11" s="23"/>
      <c r="X11" s="23"/>
      <c r="Y11" s="23"/>
      <c r="Z11" s="23"/>
      <c r="AA11" s="21"/>
      <c r="AB11" s="27"/>
      <c r="AC11" s="27"/>
      <c r="AD11" s="27"/>
      <c r="AE11" s="27"/>
      <c r="AF11" s="27"/>
      <c r="AG11" s="27"/>
      <c r="AH11" s="27"/>
      <c r="AI11" s="27"/>
      <c r="AJ11" s="27"/>
      <c r="AK11" s="27"/>
      <c r="AL11" s="23"/>
      <c r="AM11" s="54"/>
      <c r="AN11" s="14"/>
      <c r="AO11" s="15"/>
      <c r="AP11" s="15"/>
      <c r="AQ11" s="15"/>
      <c r="AR11" s="15"/>
      <c r="AS11" s="15"/>
      <c r="AT11" s="15"/>
      <c r="AU11" s="15"/>
      <c r="AV11" s="15"/>
      <c r="AW11" s="15"/>
      <c r="AX11" s="15"/>
      <c r="AY11" s="16"/>
    </row>
    <row r="12" spans="1:51" x14ac:dyDescent="0.2">
      <c r="A12" s="51" t="e">
        <f>#N/A</f>
        <v>#N/A</v>
      </c>
      <c r="B12" s="23" t="s">
        <v>25</v>
      </c>
      <c r="C12" s="23"/>
      <c r="D12" s="23"/>
      <c r="E12" s="23"/>
      <c r="F12" s="23"/>
      <c r="G12" s="27"/>
      <c r="H12" s="27"/>
      <c r="I12" s="27"/>
      <c r="J12" s="27"/>
      <c r="K12" s="27"/>
      <c r="L12" s="27"/>
      <c r="M12" s="27"/>
      <c r="N12" s="27"/>
      <c r="O12" s="27"/>
      <c r="P12" s="27"/>
      <c r="Q12" s="27"/>
      <c r="R12" s="27"/>
      <c r="S12" s="27"/>
      <c r="T12" s="27"/>
      <c r="U12" s="21"/>
      <c r="V12" s="21" t="s">
        <v>26</v>
      </c>
      <c r="W12" s="23"/>
      <c r="X12" s="23"/>
      <c r="Y12" s="23"/>
      <c r="Z12" s="23"/>
      <c r="AA12" s="27"/>
      <c r="AB12" s="27"/>
      <c r="AC12" s="27"/>
      <c r="AD12" s="27"/>
      <c r="AE12" s="27"/>
      <c r="AF12" s="27"/>
      <c r="AG12" s="27"/>
      <c r="AH12" s="27"/>
      <c r="AI12" s="27"/>
      <c r="AJ12" s="27"/>
      <c r="AK12" s="27"/>
      <c r="AL12" s="23"/>
      <c r="AM12" s="54"/>
      <c r="AN12" s="14"/>
      <c r="AO12" s="15"/>
      <c r="AP12" s="15"/>
      <c r="AQ12" s="15"/>
      <c r="AR12" s="15"/>
      <c r="AS12" s="15"/>
      <c r="AT12" s="15"/>
      <c r="AU12" s="15"/>
      <c r="AV12" s="15"/>
      <c r="AW12" s="15"/>
      <c r="AX12" s="15"/>
      <c r="AY12" s="16"/>
    </row>
    <row r="13" spans="1:51" x14ac:dyDescent="0.2">
      <c r="A13" s="51" t="e">
        <f>#N/A</f>
        <v>#N/A</v>
      </c>
      <c r="B13" s="52"/>
      <c r="C13" s="23"/>
      <c r="D13" s="23"/>
      <c r="E13" s="23"/>
      <c r="F13" s="23"/>
      <c r="G13" s="21"/>
      <c r="H13" s="21"/>
      <c r="I13" s="21"/>
      <c r="J13" s="21"/>
      <c r="K13" s="21"/>
      <c r="L13" s="23"/>
      <c r="M13" s="23"/>
      <c r="N13" s="23"/>
      <c r="O13" s="21"/>
      <c r="P13" s="21"/>
      <c r="Q13" s="21"/>
      <c r="R13" s="21"/>
      <c r="S13" s="21"/>
      <c r="T13" s="21"/>
      <c r="U13" s="21"/>
      <c r="V13" s="23"/>
      <c r="W13" s="23"/>
      <c r="X13" s="23"/>
      <c r="Y13" s="23"/>
      <c r="Z13" s="23"/>
      <c r="AA13" s="21"/>
      <c r="AB13" s="21"/>
      <c r="AC13" s="21"/>
      <c r="AD13" s="21"/>
      <c r="AE13" s="21"/>
      <c r="AF13" s="21"/>
      <c r="AG13" s="21"/>
      <c r="AH13" s="21"/>
      <c r="AI13" s="21"/>
      <c r="AJ13" s="21"/>
      <c r="AK13" s="21"/>
      <c r="AL13" s="23"/>
      <c r="AM13" s="54"/>
      <c r="AN13" s="14"/>
      <c r="AO13" s="15"/>
      <c r="AP13" s="15"/>
      <c r="AQ13" s="15"/>
      <c r="AR13" s="15"/>
      <c r="AS13" s="15"/>
      <c r="AT13" s="15"/>
      <c r="AU13" s="15"/>
      <c r="AV13" s="15"/>
      <c r="AW13" s="15"/>
      <c r="AX13" s="15"/>
      <c r="AY13" s="16"/>
    </row>
    <row r="14" spans="1:51" x14ac:dyDescent="0.2">
      <c r="A14" s="51" t="e">
        <f>#N/A</f>
        <v>#N/A</v>
      </c>
      <c r="B14" s="52" t="s">
        <v>27</v>
      </c>
      <c r="C14" s="23"/>
      <c r="D14" s="23"/>
      <c r="E14" s="23"/>
      <c r="F14" s="23"/>
      <c r="G14" s="23"/>
      <c r="H14" s="23"/>
      <c r="I14" s="23"/>
      <c r="J14" s="23"/>
      <c r="K14" s="23"/>
      <c r="L14" s="23" t="s">
        <v>28</v>
      </c>
      <c r="M14" s="23"/>
      <c r="N14" s="23"/>
      <c r="O14" s="23"/>
      <c r="P14" s="23"/>
      <c r="Q14" s="23"/>
      <c r="R14" s="23" t="s">
        <v>29</v>
      </c>
      <c r="S14" s="23"/>
      <c r="T14" s="23"/>
      <c r="U14" s="23"/>
      <c r="V14" s="23"/>
      <c r="W14" s="55"/>
      <c r="X14" s="15"/>
      <c r="Y14" s="23"/>
      <c r="Z14" s="23" t="s">
        <v>30</v>
      </c>
      <c r="AA14" s="23"/>
      <c r="AB14" s="23"/>
      <c r="AC14" s="23"/>
      <c r="AD14" s="23"/>
      <c r="AE14" s="15"/>
      <c r="AF14" s="23"/>
      <c r="AG14" s="23"/>
      <c r="AH14" s="23"/>
      <c r="AI14" s="23"/>
      <c r="AJ14" s="23"/>
      <c r="AK14" s="23"/>
      <c r="AL14" s="23"/>
      <c r="AM14" s="54"/>
      <c r="AN14" s="14"/>
      <c r="AO14" s="15"/>
      <c r="AP14" s="15"/>
      <c r="AQ14" s="15"/>
      <c r="AR14" s="15"/>
      <c r="AS14" s="15"/>
      <c r="AT14" s="15"/>
      <c r="AU14" s="15"/>
      <c r="AV14" s="15"/>
      <c r="AW14" s="15"/>
      <c r="AX14" s="15"/>
      <c r="AY14" s="16"/>
    </row>
    <row r="15" spans="1:51" x14ac:dyDescent="0.2">
      <c r="A15" s="51" t="e">
        <f>#N/A</f>
        <v>#N/A</v>
      </c>
      <c r="B15" s="676" t="s">
        <v>565</v>
      </c>
      <c r="C15" s="677"/>
      <c r="D15" s="677"/>
      <c r="E15" s="677"/>
      <c r="F15" s="677"/>
      <c r="G15" s="677"/>
      <c r="H15" s="677"/>
      <c r="I15" s="677"/>
      <c r="J15" s="677"/>
      <c r="K15" s="677"/>
      <c r="L15" s="677"/>
      <c r="M15" s="677"/>
      <c r="N15" s="677"/>
      <c r="O15" s="677"/>
      <c r="P15" s="677"/>
      <c r="Q15" s="677"/>
      <c r="R15" s="677"/>
      <c r="S15" s="677"/>
      <c r="T15" s="681"/>
      <c r="U15" s="681"/>
      <c r="V15" s="681"/>
      <c r="W15" s="681"/>
      <c r="X15" s="681"/>
      <c r="Y15" s="681"/>
      <c r="Z15" s="677"/>
      <c r="AA15" s="677"/>
      <c r="AB15" s="677"/>
      <c r="AC15" s="677"/>
      <c r="AD15" s="677"/>
      <c r="AE15" s="677"/>
      <c r="AF15" s="677"/>
      <c r="AG15" s="677"/>
      <c r="AH15" s="677"/>
      <c r="AI15" s="677"/>
      <c r="AJ15" s="677"/>
      <c r="AK15" s="677"/>
      <c r="AL15" s="677"/>
      <c r="AM15" s="678"/>
      <c r="AN15" s="14"/>
      <c r="AO15" s="15"/>
      <c r="AP15" s="15"/>
      <c r="AQ15" s="15"/>
      <c r="AR15" s="15"/>
      <c r="AS15" s="15"/>
      <c r="AT15" s="15"/>
      <c r="AU15" s="15"/>
      <c r="AV15" s="15"/>
      <c r="AW15" s="15"/>
      <c r="AX15" s="15"/>
      <c r="AY15" s="16"/>
    </row>
    <row r="16" spans="1:51" x14ac:dyDescent="0.2">
      <c r="A16" s="51" t="e">
        <f>#N/A</f>
        <v>#N/A</v>
      </c>
      <c r="B16" s="682" t="s">
        <v>31</v>
      </c>
      <c r="C16" s="683"/>
      <c r="D16" s="683"/>
      <c r="E16" s="683"/>
      <c r="F16" s="683"/>
      <c r="G16" s="683"/>
      <c r="H16" s="683"/>
      <c r="I16" s="683"/>
      <c r="J16" s="683"/>
      <c r="K16" s="683"/>
      <c r="L16" s="683"/>
      <c r="M16" s="683"/>
      <c r="N16" s="683"/>
      <c r="O16" s="683"/>
      <c r="P16" s="683"/>
      <c r="Q16" s="683"/>
      <c r="R16" s="683"/>
      <c r="S16" s="23"/>
      <c r="T16" s="676" t="s">
        <v>566</v>
      </c>
      <c r="U16" s="677"/>
      <c r="V16" s="677"/>
      <c r="W16" s="677"/>
      <c r="X16" s="677"/>
      <c r="Y16" s="678"/>
      <c r="Z16" s="676" t="s">
        <v>32</v>
      </c>
      <c r="AA16" s="677"/>
      <c r="AB16" s="677"/>
      <c r="AC16" s="677"/>
      <c r="AD16" s="677"/>
      <c r="AE16" s="677"/>
      <c r="AF16" s="677"/>
      <c r="AG16" s="677"/>
      <c r="AH16" s="677"/>
      <c r="AI16" s="681"/>
      <c r="AJ16" s="681"/>
      <c r="AK16" s="681"/>
      <c r="AL16" s="681"/>
      <c r="AM16" s="684"/>
      <c r="AN16" s="14"/>
      <c r="AO16" s="15"/>
      <c r="AP16" s="15"/>
      <c r="AQ16" s="15"/>
      <c r="AR16" s="15"/>
      <c r="AS16" s="15"/>
      <c r="AT16" s="15"/>
      <c r="AU16" s="15"/>
      <c r="AV16" s="15"/>
      <c r="AW16" s="15"/>
      <c r="AX16" s="15"/>
      <c r="AY16" s="16"/>
    </row>
    <row r="17" spans="1:51" x14ac:dyDescent="0.2">
      <c r="A17" s="51" t="e">
        <f>#N/A</f>
        <v>#N/A</v>
      </c>
      <c r="B17" s="57"/>
      <c r="C17" s="58"/>
      <c r="D17" s="58"/>
      <c r="E17" s="58"/>
      <c r="F17" s="58"/>
      <c r="G17" s="58"/>
      <c r="H17" s="58"/>
      <c r="I17" s="58"/>
      <c r="J17" s="58"/>
      <c r="K17" s="58"/>
      <c r="L17" s="58"/>
      <c r="M17" s="58"/>
      <c r="N17" s="58"/>
      <c r="O17" s="58"/>
      <c r="P17" s="58"/>
      <c r="Q17" s="58"/>
      <c r="R17" s="58"/>
      <c r="S17" s="23"/>
      <c r="T17" s="676" t="s">
        <v>567</v>
      </c>
      <c r="U17" s="677"/>
      <c r="V17" s="678"/>
      <c r="W17" s="676" t="s">
        <v>568</v>
      </c>
      <c r="X17" s="677"/>
      <c r="Y17" s="678"/>
      <c r="Z17" s="676" t="s">
        <v>567</v>
      </c>
      <c r="AA17" s="677"/>
      <c r="AB17" s="678"/>
      <c r="AC17" s="676" t="s">
        <v>568</v>
      </c>
      <c r="AD17" s="677"/>
      <c r="AE17" s="678"/>
      <c r="AF17" s="676" t="s">
        <v>567</v>
      </c>
      <c r="AG17" s="677"/>
      <c r="AH17" s="677"/>
      <c r="AI17" s="676" t="s">
        <v>568</v>
      </c>
      <c r="AJ17" s="677"/>
      <c r="AK17" s="677"/>
      <c r="AL17" s="677"/>
      <c r="AM17" s="678"/>
      <c r="AN17" s="14"/>
      <c r="AO17" s="15"/>
      <c r="AP17" s="15"/>
      <c r="AQ17" s="15"/>
      <c r="AR17" s="15"/>
      <c r="AS17" s="15"/>
      <c r="AT17" s="15"/>
      <c r="AU17" s="15"/>
      <c r="AV17" s="15"/>
      <c r="AW17" s="15"/>
      <c r="AX17" s="15"/>
      <c r="AY17" s="16"/>
    </row>
    <row r="18" spans="1:51" x14ac:dyDescent="0.2">
      <c r="A18" s="51" t="e">
        <f>#N/A</f>
        <v>#N/A</v>
      </c>
      <c r="B18" s="59"/>
      <c r="C18" s="23" t="s">
        <v>33</v>
      </c>
      <c r="D18" s="23"/>
      <c r="E18" s="23"/>
      <c r="F18" s="23"/>
      <c r="G18" s="23"/>
      <c r="H18" s="23"/>
      <c r="I18" s="23"/>
      <c r="J18" s="23"/>
      <c r="K18" s="27"/>
      <c r="L18" s="27"/>
      <c r="M18" s="23" t="s">
        <v>34</v>
      </c>
      <c r="N18" s="23"/>
      <c r="O18" s="23"/>
      <c r="P18" s="21"/>
      <c r="Q18" s="23"/>
      <c r="R18" s="23"/>
      <c r="S18" s="23"/>
      <c r="T18" s="60"/>
      <c r="U18" s="61"/>
      <c r="V18" s="62"/>
      <c r="W18" s="61"/>
      <c r="X18" s="61"/>
      <c r="Y18" s="62"/>
      <c r="Z18" s="61"/>
      <c r="AA18" s="61"/>
      <c r="AB18" s="62"/>
      <c r="AC18" s="61"/>
      <c r="AD18" s="61"/>
      <c r="AE18" s="62"/>
      <c r="AF18" s="21"/>
      <c r="AG18" s="21"/>
      <c r="AH18" s="21"/>
      <c r="AI18" s="63"/>
      <c r="AJ18" s="21"/>
      <c r="AK18" s="21"/>
      <c r="AL18" s="15"/>
      <c r="AM18" s="64"/>
      <c r="AN18" s="14"/>
      <c r="AO18" s="15"/>
      <c r="AP18" s="15"/>
      <c r="AQ18" s="15"/>
      <c r="AR18" s="15"/>
      <c r="AS18" s="15"/>
      <c r="AT18" s="15"/>
      <c r="AU18" s="15"/>
      <c r="AV18" s="15"/>
      <c r="AW18" s="15"/>
      <c r="AX18" s="15"/>
      <c r="AY18" s="16"/>
    </row>
    <row r="19" spans="1:51" x14ac:dyDescent="0.2">
      <c r="A19" s="51" t="e">
        <f>#N/A</f>
        <v>#N/A</v>
      </c>
      <c r="B19" s="24"/>
      <c r="C19" s="24" t="s">
        <v>35</v>
      </c>
      <c r="D19" s="24"/>
      <c r="E19" s="24"/>
      <c r="F19" s="24"/>
      <c r="G19" s="24"/>
      <c r="H19" s="24"/>
      <c r="I19" s="24"/>
      <c r="J19" s="24"/>
      <c r="K19" s="24"/>
      <c r="L19" s="24"/>
      <c r="M19" s="24"/>
      <c r="N19" s="23"/>
      <c r="O19" s="23"/>
      <c r="P19" s="23"/>
      <c r="Q19" s="23"/>
      <c r="R19" s="23"/>
      <c r="S19" s="23"/>
      <c r="T19" s="60"/>
      <c r="U19" s="61"/>
      <c r="V19" s="62"/>
      <c r="W19" s="61"/>
      <c r="X19" s="61"/>
      <c r="Y19" s="62"/>
      <c r="Z19" s="61"/>
      <c r="AA19" s="61"/>
      <c r="AB19" s="62"/>
      <c r="AC19" s="61"/>
      <c r="AD19" s="61"/>
      <c r="AE19" s="61"/>
      <c r="AF19" s="664" t="s">
        <v>606</v>
      </c>
      <c r="AG19" s="665"/>
      <c r="AH19" s="665"/>
      <c r="AI19" s="665"/>
      <c r="AJ19" s="665"/>
      <c r="AK19" s="665"/>
      <c r="AL19" s="665"/>
      <c r="AM19" s="672"/>
      <c r="AN19" s="451">
        <v>1</v>
      </c>
      <c r="AO19" s="15"/>
      <c r="AP19" s="15"/>
      <c r="AQ19" s="15"/>
      <c r="AR19" s="15"/>
      <c r="AS19" s="15"/>
      <c r="AT19" s="15"/>
      <c r="AU19" s="15"/>
      <c r="AV19" s="15"/>
      <c r="AW19" s="15"/>
      <c r="AX19" s="15"/>
      <c r="AY19" s="16"/>
    </row>
    <row r="20" spans="1:51" x14ac:dyDescent="0.2">
      <c r="A20" s="51" t="e">
        <f>#N/A</f>
        <v>#N/A</v>
      </c>
      <c r="B20" s="59"/>
      <c r="C20" s="23" t="s">
        <v>36</v>
      </c>
      <c r="D20" s="23"/>
      <c r="E20" s="23"/>
      <c r="F20" s="23"/>
      <c r="G20" s="23"/>
      <c r="H20" s="23"/>
      <c r="I20" s="23"/>
      <c r="J20" s="23"/>
      <c r="K20" s="25"/>
      <c r="L20" s="23"/>
      <c r="M20" s="23"/>
      <c r="N20" s="23"/>
      <c r="O20" s="23"/>
      <c r="P20" s="23"/>
      <c r="Q20" s="23"/>
      <c r="R20" s="23"/>
      <c r="S20" s="23"/>
      <c r="T20" s="60"/>
      <c r="U20" s="61"/>
      <c r="V20" s="62"/>
      <c r="W20" s="61"/>
      <c r="X20" s="61"/>
      <c r="Y20" s="62"/>
      <c r="Z20" s="61"/>
      <c r="AA20" s="61"/>
      <c r="AB20" s="62"/>
      <c r="AC20" s="61"/>
      <c r="AD20" s="61"/>
      <c r="AE20" s="62"/>
      <c r="AF20" s="61"/>
      <c r="AG20" s="61"/>
      <c r="AH20" s="61"/>
      <c r="AI20" s="60"/>
      <c r="AJ20" s="61"/>
      <c r="AK20" s="61"/>
      <c r="AL20" s="15"/>
      <c r="AM20" s="62"/>
      <c r="AN20" s="14"/>
      <c r="AO20" s="15"/>
      <c r="AP20" s="15"/>
      <c r="AQ20" s="15"/>
      <c r="AR20" s="15"/>
      <c r="AS20" s="15"/>
      <c r="AT20" s="15"/>
      <c r="AU20" s="15"/>
      <c r="AV20" s="15"/>
      <c r="AW20" s="15"/>
      <c r="AX20" s="15"/>
      <c r="AY20" s="16"/>
    </row>
    <row r="21" spans="1:51" ht="12.75" customHeight="1" x14ac:dyDescent="0.2">
      <c r="A21" s="51" t="e">
        <f>#N/A</f>
        <v>#N/A</v>
      </c>
      <c r="B21" s="59"/>
      <c r="C21" s="23" t="s">
        <v>37</v>
      </c>
      <c r="D21" s="23"/>
      <c r="E21" s="23"/>
      <c r="F21" s="23"/>
      <c r="G21" s="23"/>
      <c r="H21" s="23"/>
      <c r="I21" s="23"/>
      <c r="J21" s="23"/>
      <c r="K21" s="23"/>
      <c r="L21" s="23"/>
      <c r="M21" s="23"/>
      <c r="N21" s="23"/>
      <c r="O21" s="23"/>
      <c r="P21" s="23"/>
      <c r="Q21" s="23"/>
      <c r="R21" s="23"/>
      <c r="S21" s="23"/>
      <c r="T21" s="658">
        <v>184800</v>
      </c>
      <c r="U21" s="659"/>
      <c r="V21" s="660"/>
      <c r="W21" s="658">
        <v>59889</v>
      </c>
      <c r="X21" s="659"/>
      <c r="Y21" s="660"/>
      <c r="Z21" s="673">
        <f>T21</f>
        <v>184800</v>
      </c>
      <c r="AA21" s="674"/>
      <c r="AB21" s="675"/>
      <c r="AC21" s="658">
        <f>IF(AN19=1,W21,RESULTADOS!AA91)</f>
        <v>59889</v>
      </c>
      <c r="AD21" s="659"/>
      <c r="AE21" s="660"/>
      <c r="AF21" s="61"/>
      <c r="AG21" s="61"/>
      <c r="AH21" s="61"/>
      <c r="AI21" s="60"/>
      <c r="AJ21" s="61"/>
      <c r="AK21" s="61"/>
      <c r="AL21" s="15"/>
      <c r="AM21" s="62"/>
      <c r="AN21" s="14"/>
      <c r="AO21" s="15"/>
      <c r="AP21" s="15"/>
      <c r="AQ21" s="15"/>
      <c r="AR21" s="15"/>
      <c r="AS21" s="15"/>
      <c r="AT21" s="15"/>
      <c r="AU21" s="15"/>
      <c r="AV21" s="15"/>
      <c r="AW21" s="15"/>
      <c r="AX21" s="15"/>
      <c r="AY21" s="16"/>
    </row>
    <row r="22" spans="1:51" x14ac:dyDescent="0.2">
      <c r="A22" s="51" t="e">
        <f>#N/A</f>
        <v>#N/A</v>
      </c>
      <c r="B22" s="59"/>
      <c r="C22" s="65" t="s">
        <v>38</v>
      </c>
      <c r="D22" s="23"/>
      <c r="E22" s="23"/>
      <c r="F22" s="23"/>
      <c r="G22" s="23"/>
      <c r="H22" s="23"/>
      <c r="I22" s="23"/>
      <c r="J22" s="23"/>
      <c r="K22" s="23"/>
      <c r="L22" s="23"/>
      <c r="M22" s="23"/>
      <c r="N22" s="23"/>
      <c r="O22" s="23"/>
      <c r="P22" s="23"/>
      <c r="Q22" s="23"/>
      <c r="R22" s="23"/>
      <c r="S22" s="23"/>
      <c r="T22" s="350"/>
      <c r="U22" s="350"/>
      <c r="V22" s="350"/>
      <c r="W22" s="350"/>
      <c r="X22" s="350"/>
      <c r="Y22" s="350"/>
      <c r="Z22" s="350"/>
      <c r="AA22" s="350"/>
      <c r="AB22" s="350"/>
      <c r="AC22" s="350"/>
      <c r="AD22" s="350"/>
      <c r="AE22" s="350"/>
      <c r="AF22" s="21"/>
      <c r="AG22" s="21"/>
      <c r="AH22" s="21"/>
      <c r="AI22" s="21"/>
      <c r="AJ22" s="21"/>
      <c r="AK22" s="21"/>
      <c r="AL22" s="15"/>
      <c r="AM22" s="64"/>
      <c r="AN22" s="14"/>
      <c r="AO22" s="15"/>
      <c r="AP22" s="15"/>
      <c r="AQ22" s="15"/>
      <c r="AR22" s="15"/>
      <c r="AS22" s="15"/>
      <c r="AT22" s="15"/>
      <c r="AU22" s="15"/>
      <c r="AV22" s="15"/>
      <c r="AW22" s="15"/>
      <c r="AX22" s="15"/>
      <c r="AY22" s="16"/>
    </row>
    <row r="23" spans="1:51" x14ac:dyDescent="0.2">
      <c r="A23" s="51" t="e">
        <f>#N/A</f>
        <v>#N/A</v>
      </c>
      <c r="B23" s="59"/>
      <c r="C23" s="23" t="s">
        <v>39</v>
      </c>
      <c r="D23" s="23"/>
      <c r="E23" s="23"/>
      <c r="F23" s="23"/>
      <c r="G23" s="23"/>
      <c r="H23" s="23"/>
      <c r="I23" s="23"/>
      <c r="J23" s="23"/>
      <c r="K23" s="23"/>
      <c r="L23" s="23"/>
      <c r="M23" s="23"/>
      <c r="N23" s="23"/>
      <c r="O23" s="23"/>
      <c r="P23" s="23"/>
      <c r="Q23" s="23"/>
      <c r="R23" s="23"/>
      <c r="S23" s="23"/>
      <c r="T23" s="658">
        <v>16.989999999999998</v>
      </c>
      <c r="U23" s="659"/>
      <c r="V23" s="660"/>
      <c r="W23" s="658">
        <v>55.79</v>
      </c>
      <c r="X23" s="659"/>
      <c r="Y23" s="660"/>
      <c r="Z23" s="661">
        <f>T23</f>
        <v>16.989999999999998</v>
      </c>
      <c r="AA23" s="662"/>
      <c r="AB23" s="663"/>
      <c r="AC23" s="658">
        <f>IF(AN19=1,W23,Z31-((T31-W23)*(AC21/W21)^2))</f>
        <v>55.79</v>
      </c>
      <c r="AD23" s="659"/>
      <c r="AE23" s="660"/>
      <c r="AF23" s="66"/>
      <c r="AG23" s="66"/>
      <c r="AH23" s="66"/>
      <c r="AI23" s="67"/>
      <c r="AJ23" s="66"/>
      <c r="AK23" s="66"/>
      <c r="AL23" s="15"/>
      <c r="AM23" s="68"/>
      <c r="AN23" s="14"/>
      <c r="AO23" s="15"/>
      <c r="AP23" s="15"/>
      <c r="AQ23" s="15"/>
      <c r="AR23" s="15"/>
      <c r="AS23" s="15"/>
      <c r="AT23" s="15"/>
      <c r="AU23" s="15"/>
      <c r="AV23" s="15"/>
      <c r="AW23" s="15"/>
      <c r="AX23" s="15"/>
      <c r="AY23" s="16"/>
    </row>
    <row r="24" spans="1:51" x14ac:dyDescent="0.2">
      <c r="A24" s="51" t="e">
        <f>#N/A</f>
        <v>#N/A</v>
      </c>
      <c r="B24" s="59"/>
      <c r="C24" s="24" t="s">
        <v>40</v>
      </c>
      <c r="D24" s="23"/>
      <c r="E24" s="23"/>
      <c r="F24" s="23"/>
      <c r="G24" s="23"/>
      <c r="H24" s="25"/>
      <c r="I24" s="23"/>
      <c r="J24" s="23"/>
      <c r="K24" s="23"/>
      <c r="L24" s="23"/>
      <c r="M24" s="23"/>
      <c r="N24" s="23"/>
      <c r="O24" s="23"/>
      <c r="P24" s="23"/>
      <c r="Q24" s="23"/>
      <c r="R24" s="23"/>
      <c r="S24" s="23"/>
      <c r="T24" s="658">
        <v>38.299999999999997</v>
      </c>
      <c r="U24" s="659"/>
      <c r="V24" s="660"/>
      <c r="W24" s="658">
        <v>36.700000000000003</v>
      </c>
      <c r="X24" s="659"/>
      <c r="Y24" s="660"/>
      <c r="Z24" s="661">
        <f>T24</f>
        <v>38.299999999999997</v>
      </c>
      <c r="AA24" s="662"/>
      <c r="AB24" s="663"/>
      <c r="AC24" s="658">
        <f>W24</f>
        <v>36.700000000000003</v>
      </c>
      <c r="AD24" s="659"/>
      <c r="AE24" s="660"/>
      <c r="AF24" s="66"/>
      <c r="AG24" s="66"/>
      <c r="AH24" s="66"/>
      <c r="AI24" s="67"/>
      <c r="AJ24" s="66"/>
      <c r="AK24" s="66"/>
      <c r="AL24" s="15"/>
      <c r="AM24" s="68"/>
      <c r="AN24" s="14"/>
      <c r="AO24" s="15"/>
      <c r="AP24" s="15"/>
      <c r="AQ24" s="15"/>
      <c r="AR24" s="15"/>
      <c r="AS24" s="15"/>
      <c r="AT24" s="15"/>
      <c r="AU24" s="69"/>
      <c r="AV24" s="15"/>
      <c r="AW24" s="15"/>
      <c r="AX24" s="15"/>
      <c r="AY24" s="16"/>
    </row>
    <row r="25" spans="1:51" x14ac:dyDescent="0.2">
      <c r="A25" s="51" t="e">
        <f>#N/A</f>
        <v>#N/A</v>
      </c>
      <c r="B25" s="59"/>
      <c r="C25" s="23" t="s">
        <v>41</v>
      </c>
      <c r="D25" s="23"/>
      <c r="E25" s="23"/>
      <c r="F25" s="23"/>
      <c r="G25" s="23"/>
      <c r="H25" s="23"/>
      <c r="I25" s="23"/>
      <c r="J25" s="23"/>
      <c r="K25" s="23"/>
      <c r="L25" s="23"/>
      <c r="M25" s="23"/>
      <c r="N25" s="23"/>
      <c r="O25" s="23"/>
      <c r="P25" s="23"/>
      <c r="Q25" s="23"/>
      <c r="R25" s="23"/>
      <c r="S25" s="23"/>
      <c r="T25" s="351"/>
      <c r="U25" s="352"/>
      <c r="V25" s="353"/>
      <c r="W25" s="351"/>
      <c r="X25" s="352"/>
      <c r="Y25" s="353"/>
      <c r="Z25" s="354"/>
      <c r="AA25" s="355"/>
      <c r="AB25" s="356"/>
      <c r="AC25" s="351"/>
      <c r="AD25" s="352"/>
      <c r="AE25" s="353"/>
      <c r="AF25" s="66"/>
      <c r="AG25" s="66"/>
      <c r="AH25" s="66"/>
      <c r="AI25" s="67"/>
      <c r="AJ25" s="66"/>
      <c r="AK25" s="66"/>
      <c r="AL25" s="15"/>
      <c r="AM25" s="68"/>
      <c r="AN25" s="14"/>
      <c r="AO25" s="15"/>
      <c r="AP25" s="70"/>
      <c r="AQ25" s="70"/>
      <c r="AR25" s="70"/>
      <c r="AS25" s="70"/>
      <c r="AT25" s="70"/>
      <c r="AU25" s="70"/>
      <c r="AV25" s="70"/>
      <c r="AW25" s="15"/>
      <c r="AX25" s="15"/>
      <c r="AY25" s="16"/>
    </row>
    <row r="26" spans="1:51" x14ac:dyDescent="0.2">
      <c r="A26" s="51" t="e">
        <f>#N/A</f>
        <v>#N/A</v>
      </c>
      <c r="B26" s="59"/>
      <c r="C26" s="23" t="s">
        <v>42</v>
      </c>
      <c r="D26" s="23"/>
      <c r="E26" s="23"/>
      <c r="F26" s="23"/>
      <c r="G26" s="23"/>
      <c r="H26" s="23"/>
      <c r="I26" s="23"/>
      <c r="J26" s="23"/>
      <c r="K26" s="23"/>
      <c r="L26" s="23"/>
      <c r="M26" s="23"/>
      <c r="N26" s="23"/>
      <c r="O26" s="23"/>
      <c r="P26" s="23"/>
      <c r="Q26" s="23"/>
      <c r="R26" s="23"/>
      <c r="S26" s="23"/>
      <c r="T26" s="351"/>
      <c r="U26" s="352"/>
      <c r="V26" s="353"/>
      <c r="W26" s="351"/>
      <c r="X26" s="352"/>
      <c r="Y26" s="353"/>
      <c r="Z26" s="354"/>
      <c r="AA26" s="357"/>
      <c r="AB26" s="356"/>
      <c r="AC26" s="351"/>
      <c r="AD26" s="352"/>
      <c r="AE26" s="353"/>
      <c r="AF26" s="66"/>
      <c r="AG26" s="66"/>
      <c r="AH26" s="66"/>
      <c r="AI26" s="67"/>
      <c r="AJ26" s="66"/>
      <c r="AK26" s="66"/>
      <c r="AL26" s="15"/>
      <c r="AM26" s="68"/>
      <c r="AN26" s="14"/>
      <c r="AO26" s="15"/>
      <c r="AP26" s="70"/>
      <c r="AQ26" s="70"/>
      <c r="AR26" s="70"/>
      <c r="AS26" s="70"/>
      <c r="AT26" s="70"/>
      <c r="AU26" s="70"/>
      <c r="AV26" s="70"/>
      <c r="AW26" s="15"/>
      <c r="AX26" s="15"/>
      <c r="AY26" s="16"/>
    </row>
    <row r="27" spans="1:51" ht="13.5" x14ac:dyDescent="0.25">
      <c r="A27" s="51" t="e">
        <f>#N/A</f>
        <v>#N/A</v>
      </c>
      <c r="B27" s="71"/>
      <c r="C27" s="72" t="s">
        <v>43</v>
      </c>
      <c r="D27" s="23"/>
      <c r="E27" s="23"/>
      <c r="F27" s="23"/>
      <c r="G27" s="23"/>
      <c r="H27" s="23"/>
      <c r="I27" s="23"/>
      <c r="J27" s="23"/>
      <c r="K27" s="23"/>
      <c r="L27" s="23"/>
      <c r="M27" s="23"/>
      <c r="N27" s="23"/>
      <c r="O27" s="23"/>
      <c r="P27" s="23"/>
      <c r="Q27" s="23"/>
      <c r="R27" s="23"/>
      <c r="S27" s="23"/>
      <c r="T27" s="351"/>
      <c r="U27" s="352"/>
      <c r="V27" s="353"/>
      <c r="W27" s="351"/>
      <c r="X27" s="352"/>
      <c r="Y27" s="353"/>
      <c r="Z27" s="354"/>
      <c r="AA27" s="357"/>
      <c r="AB27" s="356"/>
      <c r="AC27" s="351"/>
      <c r="AD27" s="352"/>
      <c r="AE27" s="353"/>
      <c r="AF27" s="66"/>
      <c r="AG27" s="66"/>
      <c r="AH27" s="66"/>
      <c r="AI27" s="67"/>
      <c r="AJ27" s="66"/>
      <c r="AK27" s="66"/>
      <c r="AL27" s="15"/>
      <c r="AM27" s="68"/>
      <c r="AN27" s="14"/>
      <c r="AO27" s="15"/>
      <c r="AP27" s="70"/>
      <c r="AQ27" s="70"/>
      <c r="AR27" s="70"/>
      <c r="AS27" s="73"/>
      <c r="AT27" s="70"/>
      <c r="AU27" s="70"/>
      <c r="AV27" s="70"/>
      <c r="AW27" s="15"/>
      <c r="AX27" s="15"/>
      <c r="AY27" s="16"/>
    </row>
    <row r="28" spans="1:51" ht="13.5" x14ac:dyDescent="0.25">
      <c r="A28" s="51" t="e">
        <f>#N/A</f>
        <v>#N/A</v>
      </c>
      <c r="B28" s="71"/>
      <c r="C28" s="74" t="s">
        <v>44</v>
      </c>
      <c r="D28" s="24"/>
      <c r="E28" s="24"/>
      <c r="F28" s="24"/>
      <c r="G28" s="24"/>
      <c r="H28" s="24"/>
      <c r="I28" s="24"/>
      <c r="J28" s="24"/>
      <c r="K28" s="24"/>
      <c r="L28" s="24"/>
      <c r="M28" s="24"/>
      <c r="N28" s="23"/>
      <c r="O28" s="23"/>
      <c r="P28" s="23"/>
      <c r="Q28" s="23"/>
      <c r="R28" s="23"/>
      <c r="S28" s="23"/>
      <c r="T28" s="669"/>
      <c r="U28" s="670"/>
      <c r="V28" s="671"/>
      <c r="W28" s="669"/>
      <c r="X28" s="670"/>
      <c r="Y28" s="671"/>
      <c r="Z28" s="354"/>
      <c r="AA28" s="357"/>
      <c r="AB28" s="356"/>
      <c r="AC28" s="669"/>
      <c r="AD28" s="670"/>
      <c r="AE28" s="671"/>
      <c r="AF28" s="66"/>
      <c r="AG28" s="66"/>
      <c r="AH28" s="66"/>
      <c r="AI28" s="67"/>
      <c r="AJ28" s="66"/>
      <c r="AK28" s="66"/>
      <c r="AL28" s="15"/>
      <c r="AM28" s="68"/>
      <c r="AN28" s="14"/>
      <c r="AO28" s="15"/>
      <c r="AP28" s="70"/>
      <c r="AQ28" s="70"/>
      <c r="AR28" s="70"/>
      <c r="AS28" s="70"/>
      <c r="AT28" s="70"/>
      <c r="AU28" s="70"/>
      <c r="AV28" s="70"/>
      <c r="AW28" s="15"/>
      <c r="AX28" s="15"/>
      <c r="AY28" s="16"/>
    </row>
    <row r="29" spans="1:51" x14ac:dyDescent="0.2">
      <c r="A29" s="51" t="e">
        <f>#N/A</f>
        <v>#N/A</v>
      </c>
      <c r="B29" s="71"/>
      <c r="C29" s="23" t="s">
        <v>45</v>
      </c>
      <c r="D29" s="24"/>
      <c r="E29" s="24"/>
      <c r="F29" s="24"/>
      <c r="G29" s="24"/>
      <c r="H29" s="24"/>
      <c r="I29" s="24"/>
      <c r="J29" s="24"/>
      <c r="K29" s="24"/>
      <c r="L29" s="24"/>
      <c r="M29" s="24"/>
      <c r="N29" s="23"/>
      <c r="O29" s="23"/>
      <c r="P29" s="23"/>
      <c r="Q29" s="23"/>
      <c r="R29" s="23"/>
      <c r="S29" s="23"/>
      <c r="T29" s="658">
        <v>8765</v>
      </c>
      <c r="U29" s="659"/>
      <c r="V29" s="660"/>
      <c r="W29" s="658">
        <v>1033</v>
      </c>
      <c r="X29" s="659"/>
      <c r="Y29" s="660"/>
      <c r="Z29" s="661">
        <f>1/Density(K91,"TP","SI",Z24+273.15,Z23/10)*Z21</f>
        <v>13258.97685626633</v>
      </c>
      <c r="AA29" s="662"/>
      <c r="AB29" s="663"/>
      <c r="AC29" s="658">
        <f>(1/Density(N91,"TP","SI",AC24+273.15,AC23/10))*AC21</f>
        <v>1167.7430100481743</v>
      </c>
      <c r="AD29" s="659"/>
      <c r="AE29" s="660"/>
      <c r="AF29" s="66"/>
      <c r="AG29" s="66"/>
      <c r="AH29" s="66"/>
      <c r="AI29" s="67"/>
      <c r="AJ29" s="66"/>
      <c r="AK29" s="66"/>
      <c r="AL29" s="15"/>
      <c r="AM29" s="68"/>
      <c r="AN29" s="14"/>
      <c r="AO29" s="15"/>
      <c r="AP29" s="70"/>
      <c r="AQ29" s="70"/>
      <c r="AR29" s="70"/>
      <c r="AS29" s="70"/>
      <c r="AT29" s="70"/>
      <c r="AU29" s="70"/>
      <c r="AV29" s="70"/>
      <c r="AW29" s="15"/>
      <c r="AX29" s="15"/>
      <c r="AY29" s="16"/>
    </row>
    <row r="30" spans="1:51" x14ac:dyDescent="0.2">
      <c r="A30" s="51" t="e">
        <f>#N/A</f>
        <v>#N/A</v>
      </c>
      <c r="B30" s="59"/>
      <c r="C30" s="65" t="s">
        <v>46</v>
      </c>
      <c r="D30" s="23"/>
      <c r="E30" s="23"/>
      <c r="F30" s="23"/>
      <c r="G30" s="23"/>
      <c r="H30" s="23"/>
      <c r="I30" s="23"/>
      <c r="J30" s="23"/>
      <c r="K30" s="23"/>
      <c r="L30" s="23"/>
      <c r="M30" s="23"/>
      <c r="N30" s="23"/>
      <c r="O30" s="23"/>
      <c r="P30" s="23"/>
      <c r="Q30" s="23"/>
      <c r="R30" s="23"/>
      <c r="S30" s="23"/>
      <c r="T30" s="350"/>
      <c r="U30" s="350"/>
      <c r="V30" s="350"/>
      <c r="W30" s="350"/>
      <c r="X30" s="350"/>
      <c r="Y30" s="350"/>
      <c r="Z30" s="350"/>
      <c r="AA30" s="350"/>
      <c r="AB30" s="350"/>
      <c r="AC30" s="350"/>
      <c r="AD30" s="350"/>
      <c r="AE30" s="350"/>
      <c r="AF30" s="21"/>
      <c r="AG30" s="21"/>
      <c r="AH30" s="21"/>
      <c r="AI30" s="63"/>
      <c r="AJ30" s="21"/>
      <c r="AK30" s="21"/>
      <c r="AL30" s="15"/>
      <c r="AM30" s="64"/>
      <c r="AN30" s="14"/>
      <c r="AO30" s="15"/>
      <c r="AP30" s="70"/>
      <c r="AQ30" s="70"/>
      <c r="AR30" s="70"/>
      <c r="AS30" s="70"/>
      <c r="AT30" s="70"/>
      <c r="AU30" s="70"/>
      <c r="AV30" s="70"/>
      <c r="AW30" s="15"/>
      <c r="AX30" s="15"/>
      <c r="AY30" s="16"/>
    </row>
    <row r="31" spans="1:51" x14ac:dyDescent="0.2">
      <c r="A31" s="51" t="e">
        <f>#N/A</f>
        <v>#N/A</v>
      </c>
      <c r="B31" s="59"/>
      <c r="C31" s="23" t="s">
        <v>39</v>
      </c>
      <c r="D31" s="23"/>
      <c r="E31" s="23"/>
      <c r="F31" s="23"/>
      <c r="G31" s="23"/>
      <c r="H31" s="23"/>
      <c r="I31" s="23"/>
      <c r="J31" s="23"/>
      <c r="K31" s="23"/>
      <c r="L31" s="23"/>
      <c r="M31" s="23"/>
      <c r="N31" s="23"/>
      <c r="O31" s="23"/>
      <c r="P31" s="23"/>
      <c r="Q31" s="23"/>
      <c r="R31" s="23"/>
      <c r="S31" s="23"/>
      <c r="T31" s="658">
        <v>76.09</v>
      </c>
      <c r="U31" s="659"/>
      <c r="V31" s="660"/>
      <c r="W31" s="658">
        <v>198.12</v>
      </c>
      <c r="X31" s="659"/>
      <c r="Y31" s="660"/>
      <c r="Z31" s="661" t="e">
        <f>RESULTADOS!AA34</f>
        <v>#VALUE!</v>
      </c>
      <c r="AA31" s="662"/>
      <c r="AB31" s="663"/>
      <c r="AC31" s="658" t="e">
        <f>RESULTADOS!AA94</f>
        <v>#VALUE!</v>
      </c>
      <c r="AD31" s="659"/>
      <c r="AE31" s="660"/>
      <c r="AF31" s="67"/>
      <c r="AG31" s="66"/>
      <c r="AH31" s="66"/>
      <c r="AI31" s="67"/>
      <c r="AJ31" s="66"/>
      <c r="AK31" s="66"/>
      <c r="AL31" s="15"/>
      <c r="AM31" s="68"/>
      <c r="AN31" s="14"/>
      <c r="AO31" s="15"/>
      <c r="AP31" s="70"/>
      <c r="AQ31" s="70"/>
      <c r="AR31" s="70"/>
      <c r="AS31" s="70"/>
      <c r="AT31" s="70"/>
      <c r="AU31" s="70"/>
      <c r="AV31" s="70"/>
      <c r="AW31" s="15"/>
      <c r="AX31" s="15"/>
      <c r="AY31" s="16"/>
    </row>
    <row r="32" spans="1:51" x14ac:dyDescent="0.2">
      <c r="A32" s="51" t="e">
        <f>#N/A</f>
        <v>#N/A</v>
      </c>
      <c r="B32" s="59"/>
      <c r="C32" s="23" t="s">
        <v>40</v>
      </c>
      <c r="D32" s="23"/>
      <c r="E32" s="23"/>
      <c r="F32" s="23"/>
      <c r="G32" s="23"/>
      <c r="H32" s="25"/>
      <c r="I32" s="23"/>
      <c r="J32" s="23"/>
      <c r="K32" s="23"/>
      <c r="L32" s="23"/>
      <c r="M32" s="23"/>
      <c r="N32" s="23"/>
      <c r="O32" s="23"/>
      <c r="P32" s="23"/>
      <c r="Q32" s="23"/>
      <c r="R32" s="23"/>
      <c r="S32" s="23"/>
      <c r="T32" s="658">
        <v>167.6</v>
      </c>
      <c r="U32" s="659"/>
      <c r="V32" s="660"/>
      <c r="W32" s="658">
        <v>159.04</v>
      </c>
      <c r="X32" s="659"/>
      <c r="Y32" s="660"/>
      <c r="Z32" s="661" t="e">
        <f>RESULTADOS!AA40-273.15</f>
        <v>#VALUE!</v>
      </c>
      <c r="AA32" s="662"/>
      <c r="AB32" s="663"/>
      <c r="AC32" s="658" t="e">
        <f>RESULTADOS!AA100-273.15</f>
        <v>#VALUE!</v>
      </c>
      <c r="AD32" s="659"/>
      <c r="AE32" s="660"/>
      <c r="AF32" s="67"/>
      <c r="AG32" s="66"/>
      <c r="AH32" s="66"/>
      <c r="AI32" s="67"/>
      <c r="AJ32" s="66"/>
      <c r="AK32" s="66"/>
      <c r="AL32" s="15"/>
      <c r="AM32" s="68"/>
      <c r="AN32" s="14"/>
      <c r="AO32" s="15"/>
      <c r="AP32" s="70"/>
      <c r="AQ32" s="70"/>
      <c r="AR32" s="70"/>
      <c r="AS32" s="70"/>
      <c r="AT32" s="70"/>
      <c r="AU32" s="70"/>
      <c r="AV32" s="70"/>
      <c r="AW32" s="15"/>
      <c r="AX32" s="15"/>
      <c r="AY32" s="16"/>
    </row>
    <row r="33" spans="1:51" ht="13.5" x14ac:dyDescent="0.25">
      <c r="A33" s="51" t="e">
        <f>#N/A</f>
        <v>#N/A</v>
      </c>
      <c r="B33" s="59"/>
      <c r="C33" s="72" t="s">
        <v>47</v>
      </c>
      <c r="D33" s="23"/>
      <c r="E33" s="23"/>
      <c r="F33" s="23"/>
      <c r="G33" s="23"/>
      <c r="H33" s="23"/>
      <c r="I33" s="23"/>
      <c r="J33" s="23"/>
      <c r="K33" s="23"/>
      <c r="L33" s="23"/>
      <c r="M33" s="23"/>
      <c r="N33" s="23"/>
      <c r="O33" s="23"/>
      <c r="P33" s="23"/>
      <c r="Q33" s="23"/>
      <c r="R33" s="23"/>
      <c r="S33" s="23"/>
      <c r="T33" s="351"/>
      <c r="U33" s="352"/>
      <c r="V33" s="352"/>
      <c r="W33" s="351"/>
      <c r="X33" s="352"/>
      <c r="Y33" s="352"/>
      <c r="Z33" s="354"/>
      <c r="AA33" s="357"/>
      <c r="AB33" s="357"/>
      <c r="AC33" s="351"/>
      <c r="AD33" s="352"/>
      <c r="AE33" s="352"/>
      <c r="AF33" s="67"/>
      <c r="AG33" s="66"/>
      <c r="AH33" s="66"/>
      <c r="AI33" s="67"/>
      <c r="AJ33" s="66"/>
      <c r="AK33" s="66"/>
      <c r="AL33" s="15"/>
      <c r="AM33" s="68"/>
      <c r="AN33" s="14"/>
      <c r="AO33" s="15"/>
      <c r="AP33" s="70"/>
      <c r="AQ33" s="70"/>
      <c r="AR33" s="70"/>
      <c r="AS33" s="70"/>
      <c r="AT33" s="70"/>
      <c r="AU33" s="70"/>
      <c r="AV33" s="70"/>
      <c r="AW33" s="15"/>
      <c r="AX33" s="15"/>
      <c r="AY33" s="16"/>
    </row>
    <row r="34" spans="1:51" ht="13.5" x14ac:dyDescent="0.25">
      <c r="A34" s="51" t="e">
        <f>#N/A</f>
        <v>#N/A</v>
      </c>
      <c r="B34" s="59"/>
      <c r="C34" s="72" t="s">
        <v>48</v>
      </c>
      <c r="D34" s="23"/>
      <c r="E34" s="23"/>
      <c r="F34" s="23"/>
      <c r="G34" s="23"/>
      <c r="H34" s="23"/>
      <c r="I34" s="23"/>
      <c r="J34" s="23"/>
      <c r="K34" s="23"/>
      <c r="L34" s="23"/>
      <c r="M34" s="23"/>
      <c r="N34" s="23"/>
      <c r="O34" s="23"/>
      <c r="P34" s="23"/>
      <c r="Q34" s="23"/>
      <c r="R34" s="23"/>
      <c r="S34" s="23"/>
      <c r="T34" s="351"/>
      <c r="U34" s="352"/>
      <c r="V34" s="352"/>
      <c r="W34" s="351"/>
      <c r="X34" s="352"/>
      <c r="Y34" s="352"/>
      <c r="Z34" s="354"/>
      <c r="AA34" s="357"/>
      <c r="AB34" s="357"/>
      <c r="AC34" s="351"/>
      <c r="AD34" s="352"/>
      <c r="AE34" s="352"/>
      <c r="AF34" s="67"/>
      <c r="AG34" s="66"/>
      <c r="AH34" s="66"/>
      <c r="AI34" s="67"/>
      <c r="AJ34" s="66"/>
      <c r="AK34" s="66"/>
      <c r="AL34" s="15"/>
      <c r="AM34" s="68"/>
      <c r="AN34" s="14"/>
      <c r="AO34" s="15"/>
      <c r="AP34" s="70"/>
      <c r="AQ34" s="70"/>
      <c r="AR34" s="70"/>
      <c r="AS34" s="70"/>
      <c r="AT34" s="70"/>
      <c r="AU34" s="70"/>
      <c r="AV34" s="70"/>
      <c r="AW34" s="15"/>
      <c r="AX34" s="15"/>
      <c r="AY34" s="16"/>
    </row>
    <row r="35" spans="1:51" x14ac:dyDescent="0.2">
      <c r="A35" s="51" t="e">
        <f>#N/A</f>
        <v>#N/A</v>
      </c>
      <c r="B35" s="59"/>
      <c r="C35" s="23" t="s">
        <v>49</v>
      </c>
      <c r="D35" s="23"/>
      <c r="E35" s="23"/>
      <c r="F35" s="23"/>
      <c r="G35" s="23"/>
      <c r="H35" s="23"/>
      <c r="I35" s="23"/>
      <c r="J35" s="23"/>
      <c r="K35" s="23"/>
      <c r="L35" s="23"/>
      <c r="M35" s="23"/>
      <c r="N35" s="23"/>
      <c r="O35" s="23"/>
      <c r="P35" s="23"/>
      <c r="Q35" s="23"/>
      <c r="R35" s="23"/>
      <c r="S35" s="23"/>
      <c r="T35" s="658">
        <v>0.1</v>
      </c>
      <c r="U35" s="659"/>
      <c r="V35" s="660"/>
      <c r="W35" s="658">
        <v>4100.6000000000004</v>
      </c>
      <c r="X35" s="659"/>
      <c r="Y35" s="660"/>
      <c r="Z35" s="661" t="e">
        <f>RESULTADOS!AA33</f>
        <v>#VALUE!</v>
      </c>
      <c r="AA35" s="662"/>
      <c r="AB35" s="663"/>
      <c r="AC35" s="658" t="e">
        <f>RESULTADOS!AA93</f>
        <v>#VALUE!</v>
      </c>
      <c r="AD35" s="659"/>
      <c r="AE35" s="660"/>
      <c r="AF35" s="21"/>
      <c r="AG35" s="21"/>
      <c r="AH35" s="21"/>
      <c r="AI35" s="63"/>
      <c r="AJ35" s="21"/>
      <c r="AK35" s="21"/>
      <c r="AL35" s="15"/>
      <c r="AM35" s="64"/>
      <c r="AN35" s="14"/>
      <c r="AO35" s="15"/>
      <c r="AP35" s="70"/>
      <c r="AQ35" s="70"/>
      <c r="AR35" s="70"/>
      <c r="AS35" s="70"/>
      <c r="AT35" s="70"/>
      <c r="AU35" s="70"/>
      <c r="AV35" s="70"/>
      <c r="AW35" s="15"/>
      <c r="AX35" s="15"/>
      <c r="AY35" s="16"/>
    </row>
    <row r="36" spans="1:51" x14ac:dyDescent="0.2">
      <c r="A36" s="51" t="e">
        <f>#N/A</f>
        <v>#N/A</v>
      </c>
      <c r="B36" s="59"/>
      <c r="C36" s="23" t="s">
        <v>50</v>
      </c>
      <c r="D36" s="23"/>
      <c r="E36" s="23"/>
      <c r="F36" s="23"/>
      <c r="G36" s="23"/>
      <c r="H36" s="23"/>
      <c r="I36" s="23"/>
      <c r="J36" s="23"/>
      <c r="K36" s="23"/>
      <c r="L36" s="23"/>
      <c r="M36" s="23"/>
      <c r="N36" s="23"/>
      <c r="O36" s="23"/>
      <c r="P36" s="23"/>
      <c r="Q36" s="23"/>
      <c r="R36" s="23"/>
      <c r="S36" s="23"/>
      <c r="T36" s="658">
        <f>90.6+T35+W35</f>
        <v>4191.3</v>
      </c>
      <c r="U36" s="659"/>
      <c r="V36" s="659"/>
      <c r="W36" s="659"/>
      <c r="X36" s="659"/>
      <c r="Y36" s="660"/>
      <c r="Z36" s="661" t="e">
        <f>RESULTADOS!AA115</f>
        <v>#VALUE!</v>
      </c>
      <c r="AA36" s="662"/>
      <c r="AB36" s="662"/>
      <c r="AC36" s="662"/>
      <c r="AD36" s="662"/>
      <c r="AE36" s="663"/>
      <c r="AF36" s="66"/>
      <c r="AG36" s="66"/>
      <c r="AH36" s="66"/>
      <c r="AI36" s="66"/>
      <c r="AJ36" s="66"/>
      <c r="AK36" s="66"/>
      <c r="AL36" s="75"/>
      <c r="AM36" s="68"/>
      <c r="AN36" s="14"/>
      <c r="AO36" s="15"/>
      <c r="AP36" s="70"/>
      <c r="AQ36" s="70"/>
      <c r="AR36" s="70"/>
      <c r="AS36" s="70"/>
      <c r="AT36" s="70"/>
      <c r="AU36" s="70"/>
      <c r="AV36" s="70"/>
      <c r="AW36" s="15"/>
      <c r="AX36" s="15"/>
      <c r="AY36" s="16"/>
    </row>
    <row r="37" spans="1:51" x14ac:dyDescent="0.2">
      <c r="A37" s="51" t="e">
        <f>#N/A</f>
        <v>#N/A</v>
      </c>
      <c r="B37" s="59"/>
      <c r="C37" s="24" t="s">
        <v>51</v>
      </c>
      <c r="D37" s="23"/>
      <c r="E37" s="23"/>
      <c r="F37" s="23"/>
      <c r="G37" s="23"/>
      <c r="H37" s="23"/>
      <c r="I37" s="23"/>
      <c r="J37" s="23"/>
      <c r="K37" s="23"/>
      <c r="L37" s="23"/>
      <c r="M37" s="23"/>
      <c r="N37" s="23"/>
      <c r="O37" s="23"/>
      <c r="P37" s="23"/>
      <c r="Q37" s="23"/>
      <c r="R37" s="23"/>
      <c r="S37" s="23"/>
      <c r="T37" s="351"/>
      <c r="U37" s="352"/>
      <c r="V37" s="352"/>
      <c r="W37" s="352"/>
      <c r="X37" s="352"/>
      <c r="Y37" s="353"/>
      <c r="Z37" s="354"/>
      <c r="AA37" s="357"/>
      <c r="AB37" s="357"/>
      <c r="AC37" s="357"/>
      <c r="AD37" s="357"/>
      <c r="AE37" s="356"/>
      <c r="AF37" s="66"/>
      <c r="AG37" s="66"/>
      <c r="AH37" s="66"/>
      <c r="AI37" s="66"/>
      <c r="AJ37" s="66"/>
      <c r="AK37" s="66"/>
      <c r="AL37" s="75"/>
      <c r="AM37" s="68"/>
      <c r="AN37" s="14"/>
      <c r="AO37" s="15"/>
      <c r="AP37" s="70"/>
      <c r="AQ37" s="70"/>
      <c r="AR37" s="70"/>
      <c r="AS37" s="70"/>
      <c r="AT37" s="70"/>
      <c r="AU37" s="70"/>
      <c r="AV37" s="70"/>
      <c r="AW37" s="15"/>
      <c r="AX37" s="69"/>
      <c r="AY37" s="16"/>
    </row>
    <row r="38" spans="1:51" x14ac:dyDescent="0.2">
      <c r="A38" s="51" t="e">
        <f>#N/A</f>
        <v>#N/A</v>
      </c>
      <c r="B38" s="59"/>
      <c r="C38" s="23" t="s">
        <v>52</v>
      </c>
      <c r="D38" s="23"/>
      <c r="E38" s="23"/>
      <c r="F38" s="23"/>
      <c r="G38" s="23"/>
      <c r="H38" s="23"/>
      <c r="I38" s="664" t="s">
        <v>877</v>
      </c>
      <c r="J38" s="665"/>
      <c r="K38" s="665"/>
      <c r="L38" s="665"/>
      <c r="M38" s="665"/>
      <c r="N38" s="665"/>
      <c r="O38" s="76"/>
      <c r="P38" s="23"/>
      <c r="Q38" s="23"/>
      <c r="R38" s="23"/>
      <c r="S38" s="23"/>
      <c r="T38" s="658">
        <v>12795</v>
      </c>
      <c r="U38" s="659"/>
      <c r="V38" s="659"/>
      <c r="W38" s="659"/>
      <c r="X38" s="659"/>
      <c r="Y38" s="660"/>
      <c r="Z38" s="666">
        <v>12795</v>
      </c>
      <c r="AA38" s="667"/>
      <c r="AB38" s="667"/>
      <c r="AC38" s="667"/>
      <c r="AD38" s="667"/>
      <c r="AE38" s="668"/>
      <c r="AF38" s="66"/>
      <c r="AG38" s="66"/>
      <c r="AH38" s="66"/>
      <c r="AI38" s="66"/>
      <c r="AJ38" s="66"/>
      <c r="AK38" s="66"/>
      <c r="AL38" s="75"/>
      <c r="AM38" s="68"/>
      <c r="AN38" s="14"/>
      <c r="AO38" s="15"/>
      <c r="AP38" s="70"/>
      <c r="AQ38" s="70"/>
      <c r="AR38" s="70"/>
      <c r="AS38" s="70"/>
      <c r="AT38" s="70"/>
      <c r="AU38" s="70"/>
      <c r="AV38" s="70"/>
      <c r="AW38" s="15"/>
      <c r="AX38" s="15"/>
      <c r="AY38" s="16"/>
    </row>
    <row r="39" spans="1:51" x14ac:dyDescent="0.2">
      <c r="A39" s="51" t="e">
        <f>#N/A</f>
        <v>#N/A</v>
      </c>
      <c r="B39" s="59"/>
      <c r="C39" s="23" t="s">
        <v>53</v>
      </c>
      <c r="D39" s="23"/>
      <c r="E39" s="23"/>
      <c r="F39" s="23"/>
      <c r="G39" s="23"/>
      <c r="H39" s="23"/>
      <c r="I39" s="23"/>
      <c r="J39" s="23"/>
      <c r="K39" s="23"/>
      <c r="L39" s="23"/>
      <c r="M39" s="23"/>
      <c r="N39" s="23"/>
      <c r="O39" s="23"/>
      <c r="P39" s="23"/>
      <c r="Q39" s="23"/>
      <c r="R39" s="23"/>
      <c r="S39" s="23"/>
      <c r="T39" s="358"/>
      <c r="U39" s="359"/>
      <c r="V39" s="360"/>
      <c r="W39" s="359"/>
      <c r="X39" s="359"/>
      <c r="Y39" s="360"/>
      <c r="Z39" s="361"/>
      <c r="AA39" s="361"/>
      <c r="AB39" s="362"/>
      <c r="AC39" s="361"/>
      <c r="AD39" s="361"/>
      <c r="AE39" s="362"/>
      <c r="AF39" s="61"/>
      <c r="AG39" s="61"/>
      <c r="AH39" s="61"/>
      <c r="AI39" s="60"/>
      <c r="AJ39" s="61"/>
      <c r="AK39" s="61"/>
      <c r="AL39" s="15"/>
      <c r="AM39" s="62"/>
      <c r="AN39" s="14"/>
      <c r="AO39" s="15"/>
      <c r="AP39" s="15"/>
      <c r="AQ39" s="15"/>
      <c r="AR39" s="15"/>
      <c r="AS39" s="15"/>
      <c r="AT39" s="15"/>
      <c r="AU39" s="15"/>
      <c r="AV39" s="15"/>
      <c r="AW39" s="15"/>
      <c r="AX39" s="15"/>
      <c r="AY39" s="16"/>
    </row>
    <row r="40" spans="1:51" x14ac:dyDescent="0.2">
      <c r="A40" s="51" t="e">
        <f>#N/A</f>
        <v>#N/A</v>
      </c>
      <c r="B40" s="59"/>
      <c r="C40" s="23" t="s">
        <v>583</v>
      </c>
      <c r="D40" s="23"/>
      <c r="E40" s="23"/>
      <c r="F40" s="23"/>
      <c r="G40" s="23"/>
      <c r="H40" s="23"/>
      <c r="I40" s="23"/>
      <c r="J40" s="23"/>
      <c r="K40" s="23"/>
      <c r="L40" s="23"/>
      <c r="M40" s="23"/>
      <c r="N40" s="23"/>
      <c r="O40" s="23"/>
      <c r="P40" s="23"/>
      <c r="Q40" s="23"/>
      <c r="R40" s="23"/>
      <c r="S40" s="23"/>
      <c r="T40" s="658">
        <v>14609</v>
      </c>
      <c r="U40" s="659"/>
      <c r="V40" s="660"/>
      <c r="W40" s="658">
        <v>154504</v>
      </c>
      <c r="X40" s="659"/>
      <c r="Y40" s="660"/>
      <c r="Z40" s="661" t="e">
        <f>RESULTADOS!AA38*1000</f>
        <v>#VALUE!</v>
      </c>
      <c r="AA40" s="662"/>
      <c r="AB40" s="663"/>
      <c r="AC40" s="658" t="e">
        <f>RESULTADOS!AA98*1000</f>
        <v>#VALUE!</v>
      </c>
      <c r="AD40" s="659"/>
      <c r="AE40" s="660"/>
      <c r="AF40" s="66"/>
      <c r="AG40" s="66"/>
      <c r="AH40" s="66"/>
      <c r="AI40" s="67"/>
      <c r="AJ40" s="66"/>
      <c r="AK40" s="66"/>
      <c r="AL40" s="15"/>
      <c r="AM40" s="68"/>
      <c r="AN40" s="14"/>
      <c r="AO40" s="15"/>
      <c r="AP40" s="15"/>
      <c r="AQ40" s="15"/>
      <c r="AR40" s="15"/>
      <c r="AS40" s="15"/>
      <c r="AT40" s="15"/>
      <c r="AU40" s="15"/>
      <c r="AV40" s="15"/>
      <c r="AW40" s="15"/>
      <c r="AX40" s="15"/>
      <c r="AY40" s="16"/>
    </row>
    <row r="41" spans="1:51" x14ac:dyDescent="0.2">
      <c r="A41" s="51" t="e">
        <f>#N/A</f>
        <v>#N/A</v>
      </c>
      <c r="B41" s="59"/>
      <c r="C41" s="23" t="s">
        <v>54</v>
      </c>
      <c r="D41" s="23"/>
      <c r="E41" s="23"/>
      <c r="F41" s="23"/>
      <c r="G41" s="23"/>
      <c r="H41" s="23"/>
      <c r="I41" s="23"/>
      <c r="J41" s="23"/>
      <c r="K41" s="23"/>
      <c r="L41" s="23"/>
      <c r="M41" s="23"/>
      <c r="N41" s="23"/>
      <c r="O41" s="23"/>
      <c r="P41" s="23"/>
      <c r="Q41" s="23"/>
      <c r="R41" s="23"/>
      <c r="S41" s="23"/>
      <c r="T41" s="658">
        <v>82.2</v>
      </c>
      <c r="U41" s="659"/>
      <c r="V41" s="660"/>
      <c r="W41" s="658">
        <v>62.7</v>
      </c>
      <c r="X41" s="659"/>
      <c r="Y41" s="660"/>
      <c r="Z41" s="661" t="e">
        <f>RESULTADOS!AA32*100</f>
        <v>#VALUE!</v>
      </c>
      <c r="AA41" s="662"/>
      <c r="AB41" s="663"/>
      <c r="AC41" s="658" t="e">
        <f>RESULTADOS!AA92*100</f>
        <v>#VALUE!</v>
      </c>
      <c r="AD41" s="659"/>
      <c r="AE41" s="660"/>
      <c r="AF41" s="66"/>
      <c r="AG41" s="66"/>
      <c r="AH41" s="66"/>
      <c r="AI41" s="67"/>
      <c r="AJ41" s="66"/>
      <c r="AK41" s="66"/>
      <c r="AL41" s="15"/>
      <c r="AM41" s="68"/>
      <c r="AN41" s="14"/>
      <c r="AO41" s="15"/>
      <c r="AP41" s="15"/>
      <c r="AQ41" s="15"/>
      <c r="AR41" s="15"/>
      <c r="AS41" s="15"/>
      <c r="AT41" s="15"/>
      <c r="AU41" s="15"/>
      <c r="AV41" s="15"/>
      <c r="AW41" s="15"/>
      <c r="AX41" s="15"/>
      <c r="AY41" s="16"/>
    </row>
    <row r="42" spans="1:51" x14ac:dyDescent="0.2">
      <c r="A42" s="51" t="e">
        <f>#N/A</f>
        <v>#N/A</v>
      </c>
      <c r="B42" s="59"/>
      <c r="C42" s="23" t="s">
        <v>55</v>
      </c>
      <c r="D42" s="23"/>
      <c r="E42" s="23"/>
      <c r="F42" s="23"/>
      <c r="G42" s="23"/>
      <c r="H42" s="23"/>
      <c r="I42" s="23"/>
      <c r="J42" s="23"/>
      <c r="K42" s="23"/>
      <c r="L42" s="23"/>
      <c r="M42" s="23"/>
      <c r="N42" s="24"/>
      <c r="O42" s="24"/>
      <c r="P42" s="24"/>
      <c r="Q42" s="24"/>
      <c r="R42" s="24"/>
      <c r="S42" s="24"/>
      <c r="T42" s="5"/>
      <c r="U42" s="10"/>
      <c r="V42" s="77"/>
      <c r="W42" s="10"/>
      <c r="X42" s="10"/>
      <c r="Y42" s="77"/>
      <c r="Z42" s="10"/>
      <c r="AA42" s="10"/>
      <c r="AB42" s="77"/>
      <c r="AC42" s="10"/>
      <c r="AD42" s="10"/>
      <c r="AE42" s="77"/>
      <c r="AF42" s="10"/>
      <c r="AG42" s="10"/>
      <c r="AH42" s="10"/>
      <c r="AI42" s="5"/>
      <c r="AJ42" s="10"/>
      <c r="AK42" s="10"/>
      <c r="AL42" s="15"/>
      <c r="AM42" s="77"/>
      <c r="AN42" s="14"/>
      <c r="AO42" s="15"/>
      <c r="AP42" s="15"/>
      <c r="AQ42" s="15"/>
      <c r="AR42" s="15"/>
      <c r="AS42" s="15"/>
      <c r="AT42" s="15"/>
      <c r="AU42" s="15"/>
      <c r="AV42" s="15"/>
      <c r="AW42" s="15"/>
      <c r="AX42" s="15"/>
      <c r="AY42" s="16"/>
    </row>
    <row r="43" spans="1:51" x14ac:dyDescent="0.2">
      <c r="A43" s="51" t="e">
        <f>#N/A</f>
        <v>#N/A</v>
      </c>
      <c r="B43" s="59"/>
      <c r="C43" s="23" t="s">
        <v>56</v>
      </c>
      <c r="D43" s="23"/>
      <c r="E43" s="23"/>
      <c r="F43" s="23"/>
      <c r="G43" s="23"/>
      <c r="H43" s="23"/>
      <c r="I43" s="23"/>
      <c r="J43" s="23"/>
      <c r="K43" s="23"/>
      <c r="L43" s="23"/>
      <c r="M43" s="23"/>
      <c r="N43" s="24"/>
      <c r="O43" s="24"/>
      <c r="P43" s="24"/>
      <c r="Q43" s="24"/>
      <c r="R43" s="24"/>
      <c r="S43" s="24"/>
      <c r="T43" s="67"/>
      <c r="U43" s="66"/>
      <c r="V43" s="66"/>
      <c r="W43" s="66"/>
      <c r="X43" s="66"/>
      <c r="Y43" s="68"/>
      <c r="Z43" s="67"/>
      <c r="AA43" s="66"/>
      <c r="AB43" s="66"/>
      <c r="AC43" s="66"/>
      <c r="AD43" s="66"/>
      <c r="AE43" s="68"/>
      <c r="AF43" s="66"/>
      <c r="AG43" s="66"/>
      <c r="AH43" s="66"/>
      <c r="AI43" s="66"/>
      <c r="AJ43" s="66"/>
      <c r="AK43" s="66"/>
      <c r="AL43" s="75"/>
      <c r="AM43" s="68"/>
      <c r="AN43" s="14"/>
      <c r="AO43" s="15"/>
      <c r="AP43" s="15"/>
      <c r="AQ43" s="15"/>
      <c r="AR43" s="15"/>
      <c r="AS43" s="15"/>
      <c r="AT43" s="15"/>
      <c r="AU43" s="15"/>
      <c r="AV43" s="15"/>
      <c r="AW43" s="15"/>
      <c r="AX43" s="15"/>
      <c r="AY43" s="16"/>
    </row>
    <row r="44" spans="1:51" x14ac:dyDescent="0.2">
      <c r="A44" s="51" t="e">
        <f>#N/A</f>
        <v>#N/A</v>
      </c>
      <c r="B44" s="59"/>
      <c r="C44" s="23" t="s">
        <v>57</v>
      </c>
      <c r="D44" s="23"/>
      <c r="E44" s="23"/>
      <c r="F44" s="23"/>
      <c r="G44" s="23"/>
      <c r="H44" s="23"/>
      <c r="I44" s="23"/>
      <c r="J44" s="23"/>
      <c r="K44" s="23"/>
      <c r="L44" s="23"/>
      <c r="M44" s="23"/>
      <c r="N44" s="24"/>
      <c r="O44" s="24"/>
      <c r="P44" s="24"/>
      <c r="Q44" s="24"/>
      <c r="R44" s="24"/>
      <c r="S44" s="24"/>
      <c r="T44" s="60"/>
      <c r="U44" s="61"/>
      <c r="V44" s="62"/>
      <c r="W44" s="61"/>
      <c r="X44" s="61"/>
      <c r="Y44" s="62"/>
      <c r="Z44" s="61"/>
      <c r="AA44" s="61"/>
      <c r="AB44" s="62"/>
      <c r="AC44" s="61"/>
      <c r="AD44" s="61"/>
      <c r="AE44" s="62"/>
      <c r="AF44" s="61"/>
      <c r="AG44" s="61"/>
      <c r="AH44" s="61"/>
      <c r="AI44" s="60"/>
      <c r="AJ44" s="61"/>
      <c r="AK44" s="61"/>
      <c r="AL44" s="15"/>
      <c r="AM44" s="62"/>
      <c r="AN44" s="14"/>
      <c r="AO44" s="15"/>
      <c r="AP44" s="15"/>
      <c r="AQ44" s="15"/>
      <c r="AR44" s="15"/>
      <c r="AS44" s="15"/>
      <c r="AT44" s="15"/>
      <c r="AU44" s="15"/>
      <c r="AV44" s="15"/>
      <c r="AW44" s="15"/>
      <c r="AX44" s="15"/>
      <c r="AY44" s="16"/>
    </row>
    <row r="45" spans="1:51" x14ac:dyDescent="0.2">
      <c r="A45" s="51" t="e">
        <f>#N/A</f>
        <v>#N/A</v>
      </c>
      <c r="B45" s="52"/>
      <c r="C45" s="65" t="s">
        <v>58</v>
      </c>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23"/>
      <c r="AL45" s="23"/>
      <c r="AM45" s="54"/>
      <c r="AN45" s="14"/>
      <c r="AO45" s="15"/>
      <c r="AP45" s="15"/>
      <c r="AQ45" s="15"/>
      <c r="AR45" s="15"/>
      <c r="AS45" s="15"/>
      <c r="AT45" s="15"/>
      <c r="AU45" s="15"/>
      <c r="AV45" s="15"/>
      <c r="AW45" s="15"/>
      <c r="AX45" s="15"/>
      <c r="AY45" s="16"/>
    </row>
    <row r="46" spans="1:51" x14ac:dyDescent="0.2">
      <c r="A46" s="51" t="e">
        <f>#N/A</f>
        <v>#N/A</v>
      </c>
      <c r="B46" s="52"/>
      <c r="C46" s="23" t="s">
        <v>59</v>
      </c>
      <c r="D46" s="23"/>
      <c r="E46" s="23"/>
      <c r="F46" s="55"/>
      <c r="G46" s="23" t="s">
        <v>60</v>
      </c>
      <c r="H46" s="23"/>
      <c r="I46" s="23"/>
      <c r="J46" s="23"/>
      <c r="K46" s="23"/>
      <c r="L46" s="23"/>
      <c r="M46" s="55"/>
      <c r="N46" s="55"/>
      <c r="O46" s="23" t="s">
        <v>61</v>
      </c>
      <c r="P46" s="23"/>
      <c r="Q46" s="23"/>
      <c r="R46" s="23"/>
      <c r="S46" s="23"/>
      <c r="T46" s="55"/>
      <c r="U46" s="23" t="s">
        <v>62</v>
      </c>
      <c r="V46" s="23"/>
      <c r="W46" s="23"/>
      <c r="X46" s="23"/>
      <c r="Y46" s="23"/>
      <c r="Z46" s="55"/>
      <c r="AA46" s="23" t="s">
        <v>63</v>
      </c>
      <c r="AB46" s="23"/>
      <c r="AC46" s="23"/>
      <c r="AD46" s="23"/>
      <c r="AE46" s="55"/>
      <c r="AF46" s="23" t="s">
        <v>64</v>
      </c>
      <c r="AG46" s="23"/>
      <c r="AH46" s="23"/>
      <c r="AI46" s="23"/>
      <c r="AJ46" s="23"/>
      <c r="AK46" s="15"/>
      <c r="AL46" s="23"/>
      <c r="AM46" s="54"/>
      <c r="AN46" s="14"/>
      <c r="AO46" s="15"/>
      <c r="AP46" s="15"/>
      <c r="AQ46" s="15"/>
      <c r="AR46" s="15"/>
      <c r="AS46" s="15"/>
      <c r="AT46" s="15"/>
      <c r="AU46" s="15"/>
      <c r="AV46" s="15"/>
      <c r="AW46" s="15"/>
      <c r="AX46" s="15"/>
      <c r="AY46" s="16"/>
    </row>
    <row r="47" spans="1:51" x14ac:dyDescent="0.2">
      <c r="A47" s="51" t="e">
        <f>#N/A</f>
        <v>#N/A</v>
      </c>
      <c r="B47" s="52"/>
      <c r="C47" s="23"/>
      <c r="D47" s="23"/>
      <c r="E47" s="23"/>
      <c r="F47" s="23"/>
      <c r="G47" s="23" t="s">
        <v>65</v>
      </c>
      <c r="H47" s="23"/>
      <c r="I47" s="27"/>
      <c r="J47" s="27"/>
      <c r="K47" s="23" t="s">
        <v>66</v>
      </c>
      <c r="L47" s="23"/>
      <c r="M47" s="23"/>
      <c r="N47" s="23"/>
      <c r="O47" s="23" t="s">
        <v>67</v>
      </c>
      <c r="P47" s="23"/>
      <c r="Q47" s="23"/>
      <c r="R47" s="23"/>
      <c r="S47" s="23"/>
      <c r="T47" s="23"/>
      <c r="U47" s="23" t="s">
        <v>65</v>
      </c>
      <c r="V47" s="23"/>
      <c r="W47" s="27"/>
      <c r="X47" s="27"/>
      <c r="Y47" s="23" t="s">
        <v>68</v>
      </c>
      <c r="Z47" s="23"/>
      <c r="AA47" s="23" t="s">
        <v>69</v>
      </c>
      <c r="AB47" s="23"/>
      <c r="AC47" s="23"/>
      <c r="AD47" s="23"/>
      <c r="AE47" s="23"/>
      <c r="AF47" s="23" t="s">
        <v>65</v>
      </c>
      <c r="AG47" s="23"/>
      <c r="AH47" s="27"/>
      <c r="AI47" s="27"/>
      <c r="AJ47" s="27"/>
      <c r="AK47" s="27"/>
      <c r="AL47" s="23"/>
      <c r="AM47" s="54"/>
      <c r="AN47" s="14"/>
      <c r="AO47" s="15"/>
      <c r="AP47" s="15"/>
      <c r="AQ47" s="15"/>
      <c r="AR47" s="15"/>
      <c r="AS47" s="15"/>
      <c r="AT47" s="15"/>
      <c r="AU47" s="15"/>
      <c r="AV47" s="15"/>
      <c r="AW47" s="15"/>
      <c r="AX47" s="15"/>
      <c r="AY47" s="16"/>
    </row>
    <row r="48" spans="1:51" x14ac:dyDescent="0.2">
      <c r="A48" s="51" t="e">
        <f>#N/A</f>
        <v>#N/A</v>
      </c>
      <c r="B48" s="52"/>
      <c r="C48" s="23"/>
      <c r="D48" s="23"/>
      <c r="E48" s="23"/>
      <c r="F48" s="23"/>
      <c r="G48" s="23" t="s">
        <v>70</v>
      </c>
      <c r="H48" s="27"/>
      <c r="I48" s="27"/>
      <c r="J48" s="27"/>
      <c r="K48" s="23" t="s">
        <v>66</v>
      </c>
      <c r="L48" s="23"/>
      <c r="M48" s="23"/>
      <c r="N48" s="23"/>
      <c r="O48" s="23" t="s">
        <v>71</v>
      </c>
      <c r="P48" s="23"/>
      <c r="Q48" s="23"/>
      <c r="R48" s="23"/>
      <c r="S48" s="23"/>
      <c r="T48" s="23"/>
      <c r="U48" s="23" t="s">
        <v>70</v>
      </c>
      <c r="V48" s="27"/>
      <c r="W48" s="27"/>
      <c r="X48" s="27"/>
      <c r="Y48" s="23" t="s">
        <v>68</v>
      </c>
      <c r="Z48" s="23"/>
      <c r="AA48" s="23" t="s">
        <v>70</v>
      </c>
      <c r="AB48" s="27"/>
      <c r="AC48" s="27">
        <v>5</v>
      </c>
      <c r="AD48" s="27"/>
      <c r="AE48" s="23"/>
      <c r="AF48" s="23" t="s">
        <v>70</v>
      </c>
      <c r="AG48" s="27"/>
      <c r="AH48" s="27"/>
      <c r="AI48" s="27"/>
      <c r="AJ48" s="27"/>
      <c r="AK48" s="27"/>
      <c r="AL48" s="23"/>
      <c r="AM48" s="54"/>
      <c r="AN48" s="14"/>
      <c r="AO48" s="15"/>
      <c r="AP48" s="15"/>
      <c r="AQ48" s="15"/>
      <c r="AR48" s="15"/>
      <c r="AS48" s="15"/>
      <c r="AT48" s="15"/>
      <c r="AU48" s="15"/>
      <c r="AV48" s="15"/>
      <c r="AW48" s="15"/>
      <c r="AX48" s="15"/>
      <c r="AY48" s="16"/>
    </row>
    <row r="49" spans="1:51" x14ac:dyDescent="0.2">
      <c r="A49" s="51" t="e">
        <f>#N/A</f>
        <v>#N/A</v>
      </c>
      <c r="B49" s="52"/>
      <c r="C49" s="23" t="s">
        <v>72</v>
      </c>
      <c r="D49" s="23"/>
      <c r="E49" s="23"/>
      <c r="F49" s="55"/>
      <c r="G49" s="23" t="s">
        <v>73</v>
      </c>
      <c r="H49" s="23"/>
      <c r="I49" s="23"/>
      <c r="J49" s="23"/>
      <c r="K49" s="23"/>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3"/>
      <c r="AM49" s="54"/>
      <c r="AN49" s="14"/>
      <c r="AO49" s="15"/>
      <c r="AP49" s="15"/>
      <c r="AQ49" s="15"/>
      <c r="AR49" s="15"/>
      <c r="AS49" s="15"/>
      <c r="AT49" s="15"/>
      <c r="AU49" s="15"/>
      <c r="AV49" s="15"/>
      <c r="AW49" s="15"/>
      <c r="AX49" s="15"/>
      <c r="AY49" s="16"/>
    </row>
    <row r="50" spans="1:51" x14ac:dyDescent="0.2">
      <c r="A50" s="51" t="e">
        <f>#N/A</f>
        <v>#N/A</v>
      </c>
      <c r="B50" s="52"/>
      <c r="C50" s="21"/>
      <c r="D50" s="23"/>
      <c r="E50" s="23"/>
      <c r="F50" s="23" t="s">
        <v>74</v>
      </c>
      <c r="G50" s="23"/>
      <c r="H50" s="23"/>
      <c r="I50" s="55"/>
      <c r="J50" s="23" t="s">
        <v>75</v>
      </c>
      <c r="K50" s="23"/>
      <c r="L50" s="23"/>
      <c r="M50" s="23"/>
      <c r="N50" s="55"/>
      <c r="O50" s="23" t="s">
        <v>76</v>
      </c>
      <c r="P50" s="23"/>
      <c r="Q50" s="23"/>
      <c r="R50" s="23"/>
      <c r="S50" s="23"/>
      <c r="T50" s="55"/>
      <c r="U50" s="23" t="s">
        <v>77</v>
      </c>
      <c r="V50" s="23"/>
      <c r="W50" s="27"/>
      <c r="X50" s="27"/>
      <c r="Y50" s="27"/>
      <c r="Z50" s="27"/>
      <c r="AA50" s="27"/>
      <c r="AB50" s="27"/>
      <c r="AC50" s="27"/>
      <c r="AD50" s="27"/>
      <c r="AE50" s="27"/>
      <c r="AF50" s="27"/>
      <c r="AG50" s="27"/>
      <c r="AH50" s="27"/>
      <c r="AI50" s="27"/>
      <c r="AJ50" s="27"/>
      <c r="AK50" s="27"/>
      <c r="AL50" s="23"/>
      <c r="AM50" s="54"/>
      <c r="AN50" s="14"/>
      <c r="AO50" s="15"/>
      <c r="AP50" s="15"/>
      <c r="AQ50" s="15"/>
      <c r="AR50" s="15"/>
      <c r="AS50" s="15"/>
      <c r="AT50" s="15"/>
      <c r="AU50" s="15"/>
      <c r="AV50" s="15"/>
      <c r="AW50" s="15"/>
      <c r="AX50" s="15"/>
      <c r="AY50" s="16"/>
    </row>
    <row r="51" spans="1:51" x14ac:dyDescent="0.2">
      <c r="A51" s="51" t="e">
        <f>#N/A</f>
        <v>#N/A</v>
      </c>
      <c r="B51" s="52"/>
      <c r="C51" s="23"/>
      <c r="D51" s="23"/>
      <c r="E51" s="23"/>
      <c r="F51" s="23" t="s">
        <v>78</v>
      </c>
      <c r="G51" s="23"/>
      <c r="H51" s="27"/>
      <c r="I51" s="27"/>
      <c r="J51" s="27"/>
      <c r="K51" s="27"/>
      <c r="L51" s="23" t="s">
        <v>79</v>
      </c>
      <c r="M51" s="23"/>
      <c r="N51" s="23"/>
      <c r="O51" s="27"/>
      <c r="P51" s="27"/>
      <c r="Q51" s="27"/>
      <c r="R51" s="23" t="s">
        <v>66</v>
      </c>
      <c r="S51" s="23"/>
      <c r="T51" s="23"/>
      <c r="U51" s="23"/>
      <c r="V51" s="23"/>
      <c r="W51" s="27"/>
      <c r="X51" s="27"/>
      <c r="Y51" s="27"/>
      <c r="Z51" s="27"/>
      <c r="AA51" s="27"/>
      <c r="AB51" s="27"/>
      <c r="AC51" s="27"/>
      <c r="AD51" s="27"/>
      <c r="AE51" s="27"/>
      <c r="AF51" s="27"/>
      <c r="AG51" s="27"/>
      <c r="AH51" s="27"/>
      <c r="AI51" s="27"/>
      <c r="AJ51" s="27"/>
      <c r="AK51" s="27"/>
      <c r="AL51" s="23"/>
      <c r="AM51" s="54"/>
      <c r="AN51" s="14"/>
      <c r="AO51" s="15"/>
      <c r="AP51" s="15"/>
      <c r="AQ51" s="15"/>
      <c r="AR51" s="15"/>
      <c r="AS51" s="15"/>
      <c r="AT51" s="15"/>
      <c r="AU51" s="15"/>
      <c r="AV51" s="15"/>
      <c r="AW51" s="15"/>
      <c r="AX51" s="15"/>
      <c r="AY51" s="16"/>
    </row>
    <row r="52" spans="1:51" x14ac:dyDescent="0.2">
      <c r="A52" s="51" t="e">
        <f>#N/A</f>
        <v>#N/A</v>
      </c>
      <c r="B52" s="59"/>
      <c r="C52" s="24"/>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54"/>
      <c r="AN52" s="14"/>
      <c r="AO52" s="15"/>
      <c r="AP52" s="15"/>
      <c r="AQ52" s="15"/>
      <c r="AR52" s="15"/>
      <c r="AS52" s="15"/>
      <c r="AT52" s="15"/>
      <c r="AU52" s="15"/>
      <c r="AV52" s="15"/>
      <c r="AW52" s="15"/>
      <c r="AX52" s="15"/>
      <c r="AY52" s="16"/>
    </row>
    <row r="53" spans="1:51" x14ac:dyDescent="0.2">
      <c r="A53" s="51" t="e">
        <f>#N/A</f>
        <v>#N/A</v>
      </c>
      <c r="B53" s="52"/>
      <c r="C53" s="23" t="s">
        <v>80</v>
      </c>
      <c r="D53" s="23"/>
      <c r="E53" s="23"/>
      <c r="F53" s="23"/>
      <c r="G53" s="23"/>
      <c r="H53" s="23"/>
      <c r="I53" s="23"/>
      <c r="J53" s="55"/>
      <c r="K53" s="56"/>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3"/>
      <c r="AM53" s="54"/>
      <c r="AN53" s="14"/>
      <c r="AO53" s="15"/>
      <c r="AP53" s="15"/>
      <c r="AQ53" s="15"/>
      <c r="AR53" s="15"/>
      <c r="AS53" s="15"/>
      <c r="AT53" s="15"/>
      <c r="AU53" s="15"/>
      <c r="AV53" s="15"/>
      <c r="AW53" s="15"/>
      <c r="AX53" s="15"/>
      <c r="AY53" s="16"/>
    </row>
    <row r="54" spans="1:51" ht="1.5" customHeight="1" x14ac:dyDescent="0.2">
      <c r="A54" s="51"/>
      <c r="B54" s="46"/>
      <c r="C54" s="46"/>
      <c r="D54" s="46"/>
      <c r="E54" s="46"/>
      <c r="F54" s="46"/>
      <c r="G54" s="46"/>
      <c r="H54" s="46"/>
      <c r="I54" s="46"/>
      <c r="J54" s="45"/>
      <c r="K54" s="78"/>
      <c r="L54" s="45"/>
      <c r="M54" s="46"/>
      <c r="N54" s="46"/>
      <c r="O54" s="45"/>
      <c r="P54" s="46"/>
      <c r="Q54" s="45"/>
      <c r="R54" s="46"/>
      <c r="S54" s="46"/>
      <c r="T54" s="46"/>
      <c r="U54" s="45"/>
      <c r="V54" s="46"/>
      <c r="W54" s="46"/>
      <c r="X54" s="46"/>
      <c r="Y54" s="46"/>
      <c r="Z54" s="46"/>
      <c r="AA54" s="46"/>
      <c r="AB54" s="46"/>
      <c r="AC54" s="46"/>
      <c r="AD54" s="46"/>
      <c r="AE54" s="46"/>
      <c r="AF54" s="46"/>
      <c r="AG54" s="46"/>
      <c r="AH54" s="46"/>
      <c r="AI54" s="46"/>
      <c r="AJ54" s="46"/>
      <c r="AK54" s="46"/>
      <c r="AL54" s="46"/>
      <c r="AM54" s="79"/>
      <c r="AN54" s="14"/>
      <c r="AO54" s="15"/>
      <c r="AP54" s="15"/>
      <c r="AQ54" s="15"/>
      <c r="AR54" s="15"/>
      <c r="AS54" s="15"/>
      <c r="AT54" s="15"/>
      <c r="AU54" s="15"/>
      <c r="AV54" s="15"/>
      <c r="AW54" s="15"/>
      <c r="AX54" s="15"/>
      <c r="AY54" s="16"/>
    </row>
    <row r="55" spans="1:51" x14ac:dyDescent="0.2">
      <c r="A55" s="51" t="e">
        <f>A53+1</f>
        <v>#N/A</v>
      </c>
      <c r="B55" s="80" t="s">
        <v>81</v>
      </c>
      <c r="C55" s="23"/>
      <c r="D55" s="23"/>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3"/>
      <c r="AM55" s="54"/>
      <c r="AN55" s="14"/>
      <c r="AO55" s="15"/>
      <c r="AP55" s="15"/>
      <c r="AQ55" s="15"/>
      <c r="AR55" s="15"/>
      <c r="AS55" s="15"/>
      <c r="AT55" s="15"/>
      <c r="AU55" s="15"/>
      <c r="AV55" s="15"/>
      <c r="AW55" s="15"/>
      <c r="AX55" s="15"/>
      <c r="AY55" s="16"/>
    </row>
    <row r="56" spans="1:51" x14ac:dyDescent="0.2">
      <c r="A56" s="51" t="e">
        <f>A55+1</f>
        <v>#N/A</v>
      </c>
      <c r="B56" s="81" t="s">
        <v>82</v>
      </c>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23"/>
      <c r="AM56" s="54"/>
      <c r="AN56" s="14"/>
      <c r="AO56" s="15"/>
      <c r="AP56" s="15"/>
      <c r="AQ56" s="15"/>
      <c r="AR56" s="15"/>
      <c r="AS56" s="15"/>
      <c r="AT56" s="15"/>
      <c r="AU56" s="15"/>
      <c r="AV56" s="15"/>
      <c r="AW56" s="15"/>
      <c r="AX56" s="15"/>
      <c r="AY56" s="16"/>
    </row>
    <row r="57" spans="1:51" x14ac:dyDescent="0.2">
      <c r="A57" s="83"/>
      <c r="B57" s="84" t="s">
        <v>276</v>
      </c>
      <c r="C57" s="85"/>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14"/>
      <c r="AO57" s="15"/>
      <c r="AP57" s="15"/>
      <c r="AQ57" s="15"/>
      <c r="AR57" s="15"/>
      <c r="AS57" s="15"/>
      <c r="AT57" s="15"/>
      <c r="AU57" s="15"/>
      <c r="AV57" s="15"/>
      <c r="AW57" s="15"/>
      <c r="AX57" s="15"/>
      <c r="AY57" s="16"/>
    </row>
    <row r="58" spans="1:51" x14ac:dyDescent="0.2">
      <c r="A58" s="86">
        <v>1</v>
      </c>
      <c r="B58" s="86">
        <v>2</v>
      </c>
      <c r="C58" s="86">
        <v>3</v>
      </c>
      <c r="D58" s="86">
        <v>4</v>
      </c>
      <c r="E58" s="86">
        <v>5</v>
      </c>
      <c r="F58" s="86">
        <v>6</v>
      </c>
      <c r="G58" s="86">
        <v>7</v>
      </c>
      <c r="H58" s="86">
        <v>8</v>
      </c>
      <c r="I58" s="86">
        <v>9</v>
      </c>
      <c r="J58" s="86">
        <v>10</v>
      </c>
      <c r="K58" s="86">
        <v>11</v>
      </c>
      <c r="L58" s="86">
        <v>12</v>
      </c>
      <c r="M58" s="86">
        <v>13</v>
      </c>
      <c r="N58" s="86">
        <v>14</v>
      </c>
      <c r="O58" s="86">
        <v>15</v>
      </c>
      <c r="P58" s="86">
        <v>16</v>
      </c>
      <c r="Q58" s="86">
        <v>17</v>
      </c>
      <c r="R58" s="86">
        <v>18</v>
      </c>
      <c r="S58" s="86">
        <v>19</v>
      </c>
      <c r="T58" s="86">
        <v>20</v>
      </c>
      <c r="U58" s="86">
        <v>21</v>
      </c>
      <c r="V58" s="86">
        <v>22</v>
      </c>
      <c r="W58" s="86">
        <v>23</v>
      </c>
      <c r="X58" s="86">
        <v>24</v>
      </c>
      <c r="Y58" s="86">
        <v>25</v>
      </c>
      <c r="Z58" s="86">
        <v>26</v>
      </c>
      <c r="AA58" s="86">
        <v>27</v>
      </c>
      <c r="AB58" s="86">
        <v>28</v>
      </c>
      <c r="AC58" s="86">
        <v>29</v>
      </c>
      <c r="AD58" s="86">
        <v>30</v>
      </c>
      <c r="AE58" s="86">
        <v>31</v>
      </c>
      <c r="AF58" s="86">
        <v>32</v>
      </c>
      <c r="AG58" s="86">
        <v>33</v>
      </c>
      <c r="AH58" s="86">
        <v>34</v>
      </c>
      <c r="AI58" s="86">
        <v>35</v>
      </c>
      <c r="AJ58" s="86">
        <v>36</v>
      </c>
      <c r="AK58" s="86">
        <v>37</v>
      </c>
      <c r="AL58" s="86">
        <v>38</v>
      </c>
      <c r="AM58" s="86">
        <v>39</v>
      </c>
      <c r="AN58" s="15"/>
      <c r="AO58" s="15"/>
      <c r="AP58" s="15"/>
      <c r="AQ58" s="15"/>
      <c r="AR58" s="15"/>
      <c r="AS58" s="15"/>
      <c r="AT58" s="15"/>
      <c r="AU58" s="15"/>
      <c r="AV58" s="15"/>
      <c r="AW58" s="15"/>
      <c r="AX58" s="15"/>
      <c r="AY58" s="16"/>
    </row>
    <row r="59" spans="1:51" x14ac:dyDescent="0.2">
      <c r="A59" s="87"/>
      <c r="B59" s="88"/>
      <c r="C59" s="88"/>
      <c r="D59" s="88"/>
      <c r="E59" s="88"/>
      <c r="F59" s="88"/>
      <c r="G59" s="88"/>
      <c r="H59" s="88"/>
      <c r="I59" s="88"/>
      <c r="J59" s="88"/>
      <c r="K59" s="88"/>
      <c r="L59" s="88"/>
      <c r="M59" s="88"/>
      <c r="N59" s="88"/>
      <c r="O59" s="88"/>
      <c r="P59" s="88"/>
      <c r="Q59" s="88"/>
      <c r="R59" s="88"/>
      <c r="S59" s="89"/>
      <c r="T59" s="90" t="s">
        <v>1</v>
      </c>
      <c r="U59" s="85" t="s">
        <v>1</v>
      </c>
      <c r="V59" s="91" t="s">
        <v>1</v>
      </c>
      <c r="W59" s="85" t="s">
        <v>1</v>
      </c>
      <c r="X59" s="85" t="s">
        <v>1</v>
      </c>
      <c r="Y59" s="85" t="s">
        <v>1</v>
      </c>
      <c r="Z59" s="85" t="s">
        <v>1</v>
      </c>
      <c r="AA59" s="85" t="s">
        <v>1</v>
      </c>
      <c r="AB59" s="85" t="s">
        <v>1</v>
      </c>
      <c r="AC59" s="85" t="s">
        <v>1</v>
      </c>
      <c r="AD59" s="85" t="s">
        <v>1</v>
      </c>
      <c r="AE59" s="85" t="s">
        <v>1</v>
      </c>
      <c r="AF59" s="85" t="s">
        <v>1</v>
      </c>
      <c r="AG59" s="85" t="s">
        <v>1</v>
      </c>
      <c r="AH59" s="85" t="s">
        <v>1</v>
      </c>
      <c r="AI59" s="85" t="s">
        <v>1</v>
      </c>
      <c r="AJ59" s="85" t="s">
        <v>1</v>
      </c>
      <c r="AK59" s="85" t="s">
        <v>1</v>
      </c>
      <c r="AL59" s="88"/>
      <c r="AM59" s="89"/>
      <c r="AN59" s="14"/>
      <c r="AO59" s="15"/>
      <c r="AP59" s="15"/>
      <c r="AQ59" s="15"/>
      <c r="AR59" s="15"/>
      <c r="AS59" s="15"/>
      <c r="AT59" s="15"/>
      <c r="AU59" s="15"/>
      <c r="AV59" s="15"/>
      <c r="AW59" s="15"/>
      <c r="AX59" s="15"/>
      <c r="AY59" s="16"/>
    </row>
    <row r="60" spans="1:51" ht="20.25" x14ac:dyDescent="0.3">
      <c r="A60" s="92"/>
      <c r="B60" s="93"/>
      <c r="C60" s="93"/>
      <c r="D60" s="93"/>
      <c r="E60" s="94"/>
      <c r="F60" s="93"/>
      <c r="G60" s="93"/>
      <c r="H60" s="93"/>
      <c r="I60" s="93"/>
      <c r="J60" s="93"/>
      <c r="K60" s="93"/>
      <c r="L60" s="93"/>
      <c r="M60" s="93"/>
      <c r="N60" s="93"/>
      <c r="O60" s="93"/>
      <c r="P60" s="93"/>
      <c r="Q60" s="93"/>
      <c r="R60" s="95"/>
      <c r="S60" s="96"/>
      <c r="T60" s="97"/>
      <c r="U60" s="98"/>
      <c r="V60" s="99"/>
      <c r="W60" s="97"/>
      <c r="X60" s="97"/>
      <c r="Y60" s="97"/>
      <c r="Z60" s="100"/>
      <c r="AA60" s="100"/>
      <c r="AB60" s="100"/>
      <c r="AC60" s="100"/>
      <c r="AD60" s="100"/>
      <c r="AE60" s="100"/>
      <c r="AF60" s="100"/>
      <c r="AG60" s="100"/>
      <c r="AH60" s="100"/>
      <c r="AI60" s="100"/>
      <c r="AJ60" s="100"/>
      <c r="AK60" s="97"/>
      <c r="AL60" s="101"/>
      <c r="AM60" s="102"/>
      <c r="AN60" s="14"/>
      <c r="AO60" s="15"/>
      <c r="AP60" s="15"/>
      <c r="AQ60" s="15"/>
      <c r="AR60" s="15"/>
      <c r="AS60" s="15"/>
      <c r="AT60" s="15"/>
      <c r="AU60" s="15"/>
      <c r="AV60" s="15"/>
      <c r="AW60" s="15"/>
      <c r="AX60" s="15"/>
      <c r="AY60" s="16"/>
    </row>
    <row r="61" spans="1:51" x14ac:dyDescent="0.2">
      <c r="A61" s="103"/>
      <c r="B61" s="104"/>
      <c r="C61" s="104"/>
      <c r="D61" s="104"/>
      <c r="E61" s="104" t="s">
        <v>83</v>
      </c>
      <c r="F61" s="104"/>
      <c r="G61" s="104"/>
      <c r="H61" s="104"/>
      <c r="I61" s="104"/>
      <c r="J61" s="104"/>
      <c r="K61" s="104"/>
      <c r="L61" s="104"/>
      <c r="M61" s="104"/>
      <c r="N61" s="104"/>
      <c r="O61" s="104"/>
      <c r="P61" s="104"/>
      <c r="Q61" s="104"/>
      <c r="R61" s="104"/>
      <c r="S61" s="105"/>
      <c r="T61" s="97" t="s">
        <v>84</v>
      </c>
      <c r="U61" s="97"/>
      <c r="V61" s="97"/>
      <c r="W61" s="647">
        <v>0</v>
      </c>
      <c r="X61" s="647"/>
      <c r="Y61" s="647"/>
      <c r="Z61" s="647"/>
      <c r="AA61" s="647"/>
      <c r="AB61" s="100" t="s">
        <v>2</v>
      </c>
      <c r="AC61" s="100"/>
      <c r="AD61" s="100"/>
      <c r="AE61" s="647" t="s">
        <v>563</v>
      </c>
      <c r="AF61" s="647"/>
      <c r="AG61" s="647"/>
      <c r="AH61" s="647"/>
      <c r="AI61" s="647"/>
      <c r="AJ61" s="647"/>
      <c r="AK61" s="647"/>
      <c r="AL61" s="101"/>
      <c r="AM61" s="96"/>
      <c r="AN61" s="14"/>
      <c r="AO61" s="15"/>
      <c r="AP61" s="15"/>
      <c r="AQ61" s="15"/>
      <c r="AR61" s="15"/>
      <c r="AS61" s="15"/>
      <c r="AT61" s="15"/>
      <c r="AU61" s="15"/>
      <c r="AV61" s="15"/>
      <c r="AW61" s="15"/>
      <c r="AX61" s="15"/>
      <c r="AY61" s="16"/>
    </row>
    <row r="62" spans="1:51" x14ac:dyDescent="0.2">
      <c r="A62" s="106" t="s">
        <v>5</v>
      </c>
      <c r="B62" s="95"/>
      <c r="C62" s="95"/>
      <c r="D62" s="95"/>
      <c r="E62" s="95"/>
      <c r="F62" s="95"/>
      <c r="G62" s="95"/>
      <c r="H62" s="95"/>
      <c r="I62" s="95"/>
      <c r="J62" s="95"/>
      <c r="K62" s="95"/>
      <c r="L62" s="95"/>
      <c r="M62" s="95"/>
      <c r="N62" s="95"/>
      <c r="O62" s="95"/>
      <c r="P62" s="95"/>
      <c r="Q62" s="95"/>
      <c r="R62" s="95"/>
      <c r="S62" s="96"/>
      <c r="T62" s="97" t="s">
        <v>85</v>
      </c>
      <c r="U62" s="98"/>
      <c r="V62" s="98"/>
      <c r="W62" s="100"/>
      <c r="X62" s="646" t="s">
        <v>563</v>
      </c>
      <c r="Y62" s="646"/>
      <c r="Z62" s="646"/>
      <c r="AA62" s="646"/>
      <c r="AB62" s="107" t="s">
        <v>7</v>
      </c>
      <c r="AC62" s="107"/>
      <c r="AD62" s="647" t="s">
        <v>563</v>
      </c>
      <c r="AE62" s="647"/>
      <c r="AF62" s="647"/>
      <c r="AG62" s="647"/>
      <c r="AH62" s="647"/>
      <c r="AI62" s="647"/>
      <c r="AJ62" s="647"/>
      <c r="AK62" s="647"/>
      <c r="AL62" s="101"/>
      <c r="AM62" s="96"/>
      <c r="AN62" s="14"/>
      <c r="AO62" s="15"/>
      <c r="AP62" s="15"/>
      <c r="AQ62" s="15"/>
      <c r="AR62" s="15"/>
      <c r="AS62" s="15"/>
      <c r="AT62" s="15"/>
      <c r="AU62" s="15"/>
      <c r="AV62" s="15"/>
      <c r="AW62" s="15"/>
      <c r="AX62" s="15"/>
      <c r="AY62" s="16"/>
    </row>
    <row r="63" spans="1:51" x14ac:dyDescent="0.2">
      <c r="A63" s="108" t="s">
        <v>8</v>
      </c>
      <c r="B63" s="95"/>
      <c r="C63" s="95"/>
      <c r="D63" s="95"/>
      <c r="E63" s="95"/>
      <c r="F63" s="95"/>
      <c r="G63" s="95"/>
      <c r="H63" s="95"/>
      <c r="I63" s="95"/>
      <c r="J63" s="95"/>
      <c r="K63" s="95"/>
      <c r="L63" s="95"/>
      <c r="M63" s="95"/>
      <c r="N63" s="95"/>
      <c r="O63" s="95"/>
      <c r="P63" s="95"/>
      <c r="Q63" s="95"/>
      <c r="R63" s="95"/>
      <c r="S63" s="96"/>
      <c r="T63" s="97" t="s">
        <v>86</v>
      </c>
      <c r="U63" s="97"/>
      <c r="V63" s="109">
        <v>2</v>
      </c>
      <c r="W63" s="110"/>
      <c r="X63" s="111" t="s">
        <v>10</v>
      </c>
      <c r="Y63" s="111"/>
      <c r="Z63" s="112">
        <v>7</v>
      </c>
      <c r="AA63" s="113"/>
      <c r="AB63" s="107" t="s">
        <v>11</v>
      </c>
      <c r="AC63" s="114" t="s">
        <v>563</v>
      </c>
      <c r="AD63" s="115"/>
      <c r="AE63" s="115"/>
      <c r="AF63" s="115"/>
      <c r="AG63" s="115"/>
      <c r="AH63" s="115"/>
      <c r="AI63" s="115"/>
      <c r="AJ63" s="115"/>
      <c r="AK63" s="114" t="s">
        <v>563</v>
      </c>
      <c r="AL63" s="101"/>
      <c r="AM63" s="96"/>
      <c r="AN63" s="14"/>
      <c r="AO63" s="15"/>
      <c r="AP63" s="15"/>
      <c r="AQ63" s="15"/>
      <c r="AR63" s="15"/>
      <c r="AS63" s="15"/>
      <c r="AT63" s="15"/>
      <c r="AU63" s="15"/>
      <c r="AV63" s="15"/>
      <c r="AW63" s="15"/>
      <c r="AX63" s="15"/>
      <c r="AY63" s="16"/>
    </row>
    <row r="64" spans="1:51" x14ac:dyDescent="0.2">
      <c r="A64" s="108" t="s">
        <v>12</v>
      </c>
      <c r="B64" s="116"/>
      <c r="C64" s="116"/>
      <c r="D64" s="116"/>
      <c r="E64" s="116"/>
      <c r="F64" s="116"/>
      <c r="G64" s="116"/>
      <c r="H64" s="116"/>
      <c r="I64" s="116"/>
      <c r="J64" s="116"/>
      <c r="K64" s="116"/>
      <c r="L64" s="116"/>
      <c r="M64" s="116"/>
      <c r="N64" s="116"/>
      <c r="O64" s="116"/>
      <c r="P64" s="116"/>
      <c r="Q64" s="116"/>
      <c r="R64" s="116"/>
      <c r="S64" s="117" t="s">
        <v>1</v>
      </c>
      <c r="T64" s="118" t="s">
        <v>1</v>
      </c>
      <c r="U64" s="118" t="s">
        <v>1</v>
      </c>
      <c r="V64" s="118" t="s">
        <v>1</v>
      </c>
      <c r="W64" s="119"/>
      <c r="X64" s="119"/>
      <c r="Y64" s="119"/>
      <c r="Z64" s="119"/>
      <c r="AA64" s="119"/>
      <c r="AB64" s="119"/>
      <c r="AC64" s="119"/>
      <c r="AD64" s="119"/>
      <c r="AE64" s="119"/>
      <c r="AF64" s="119"/>
      <c r="AG64" s="119"/>
      <c r="AH64" s="119"/>
      <c r="AI64" s="119"/>
      <c r="AJ64" s="119"/>
      <c r="AK64" s="119"/>
      <c r="AL64" s="104"/>
      <c r="AM64" s="105"/>
      <c r="AN64" s="14"/>
      <c r="AO64" s="15"/>
      <c r="AP64" s="15"/>
      <c r="AQ64" s="15"/>
      <c r="AR64" s="15"/>
      <c r="AS64" s="15"/>
      <c r="AT64" s="15"/>
      <c r="AU64" s="15"/>
      <c r="AV64" s="15"/>
      <c r="AW64" s="15"/>
      <c r="AX64" s="15"/>
      <c r="AY64" s="16"/>
    </row>
    <row r="65" spans="1:51" x14ac:dyDescent="0.2">
      <c r="A65" s="120">
        <v>1</v>
      </c>
      <c r="B65" s="121" t="s">
        <v>87</v>
      </c>
      <c r="C65" s="122"/>
      <c r="D65" s="122"/>
      <c r="E65" s="122"/>
      <c r="F65" s="122"/>
      <c r="G65" s="121"/>
      <c r="H65" s="121"/>
      <c r="I65" s="122"/>
      <c r="J65" s="122"/>
      <c r="K65" s="122"/>
      <c r="L65" s="122"/>
      <c r="M65" s="122"/>
      <c r="N65" s="122"/>
      <c r="O65" s="122"/>
      <c r="P65" s="122"/>
      <c r="Q65" s="122"/>
      <c r="R65" s="122"/>
      <c r="S65" s="122"/>
      <c r="T65" s="121"/>
      <c r="U65" s="122"/>
      <c r="V65" s="122"/>
      <c r="W65" s="122"/>
      <c r="X65" s="122"/>
      <c r="Y65" s="122"/>
      <c r="Z65" s="122"/>
      <c r="AA65" s="122"/>
      <c r="AB65" s="122"/>
      <c r="AC65" s="122"/>
      <c r="AD65" s="122"/>
      <c r="AE65" s="122"/>
      <c r="AF65" s="122"/>
      <c r="AG65" s="122"/>
      <c r="AH65" s="122"/>
      <c r="AI65" s="122"/>
      <c r="AJ65" s="122"/>
      <c r="AK65" s="122"/>
      <c r="AL65" s="104"/>
      <c r="AM65" s="123"/>
      <c r="AN65" s="14"/>
      <c r="AO65" s="15"/>
      <c r="AP65" s="15"/>
      <c r="AQ65" s="15"/>
      <c r="AR65" s="15"/>
      <c r="AS65" s="15"/>
      <c r="AT65" s="15"/>
      <c r="AU65" s="15"/>
      <c r="AV65" s="15"/>
      <c r="AW65" s="15"/>
      <c r="AX65" s="15"/>
      <c r="AY65" s="16"/>
    </row>
    <row r="66" spans="1:51" ht="13.5" thickBot="1" x14ac:dyDescent="0.25">
      <c r="A66" s="124" t="e">
        <f>#N/A</f>
        <v>#N/A</v>
      </c>
      <c r="B66" s="125" t="s">
        <v>88</v>
      </c>
      <c r="C66" s="126"/>
      <c r="D66" s="91"/>
      <c r="E66" s="91"/>
      <c r="F66" s="91"/>
      <c r="G66" s="91"/>
      <c r="H66" s="91"/>
      <c r="I66" s="91"/>
      <c r="J66" s="91"/>
      <c r="K66" s="648" t="s">
        <v>89</v>
      </c>
      <c r="L66" s="649"/>
      <c r="M66" s="649"/>
      <c r="N66" s="649"/>
      <c r="O66" s="649"/>
      <c r="P66" s="649"/>
      <c r="Q66" s="127" t="s">
        <v>90</v>
      </c>
      <c r="R66" s="128"/>
      <c r="S66" s="128"/>
      <c r="T66" s="128"/>
      <c r="U66" s="128"/>
      <c r="V66" s="128"/>
      <c r="W66" s="129"/>
      <c r="X66" s="129"/>
      <c r="Y66" s="129"/>
      <c r="Z66" s="129"/>
      <c r="AA66" s="129"/>
      <c r="AB66" s="91"/>
      <c r="AC66" s="130"/>
      <c r="AD66" s="91"/>
      <c r="AE66" s="91"/>
      <c r="AF66" s="91"/>
      <c r="AG66" s="91"/>
      <c r="AH66" s="131"/>
      <c r="AI66" s="91"/>
      <c r="AJ66" s="91"/>
      <c r="AK66" s="91"/>
      <c r="AL66" s="132"/>
      <c r="AM66" s="130"/>
      <c r="AN66" s="14"/>
      <c r="AO66" s="15"/>
      <c r="AP66" s="15"/>
      <c r="AQ66" s="15"/>
      <c r="AR66" s="15"/>
      <c r="AS66" s="15"/>
      <c r="AT66" s="15"/>
      <c r="AU66" s="15"/>
      <c r="AV66" s="15"/>
      <c r="AW66" s="15"/>
      <c r="AX66" s="15"/>
      <c r="AY66" s="16"/>
    </row>
    <row r="67" spans="1:51" ht="15" customHeight="1" x14ac:dyDescent="0.2">
      <c r="A67" s="124" t="e">
        <f>#N/A</f>
        <v>#N/A</v>
      </c>
      <c r="B67" s="133"/>
      <c r="C67" s="134" t="s">
        <v>91</v>
      </c>
      <c r="D67" s="134"/>
      <c r="E67" s="118"/>
      <c r="F67" s="134"/>
      <c r="G67" s="134"/>
      <c r="H67" s="134"/>
      <c r="I67" s="134"/>
      <c r="J67" s="134"/>
      <c r="K67" s="411"/>
      <c r="L67" s="412">
        <v>1</v>
      </c>
      <c r="M67" s="413"/>
      <c r="N67" s="414"/>
      <c r="O67" s="412">
        <v>2</v>
      </c>
      <c r="P67" s="415"/>
      <c r="Q67" s="135"/>
      <c r="R67" s="136" t="s">
        <v>92</v>
      </c>
      <c r="S67" s="136"/>
      <c r="T67" s="137"/>
      <c r="U67" s="135"/>
      <c r="V67" s="136" t="s">
        <v>93</v>
      </c>
      <c r="W67" s="137"/>
      <c r="X67" s="135"/>
      <c r="Y67" s="136" t="s">
        <v>94</v>
      </c>
      <c r="Z67" s="137"/>
      <c r="AA67" s="135"/>
      <c r="AB67" s="136" t="s">
        <v>95</v>
      </c>
      <c r="AC67" s="137"/>
      <c r="AD67" s="650" t="s">
        <v>96</v>
      </c>
      <c r="AE67" s="651"/>
      <c r="AF67" s="651"/>
      <c r="AG67" s="651"/>
      <c r="AH67" s="651"/>
      <c r="AI67" s="651"/>
      <c r="AJ67" s="651"/>
      <c r="AK67" s="651"/>
      <c r="AL67" s="651"/>
      <c r="AM67" s="138"/>
      <c r="AN67" s="14"/>
      <c r="AO67" s="652" t="s">
        <v>612</v>
      </c>
      <c r="AP67" s="653"/>
      <c r="AQ67" s="653"/>
      <c r="AR67" s="653"/>
      <c r="AS67" s="653"/>
      <c r="AT67" s="653"/>
      <c r="AU67" s="653"/>
      <c r="AV67" s="653"/>
      <c r="AW67" s="654"/>
      <c r="AX67" s="15"/>
      <c r="AY67" s="16"/>
    </row>
    <row r="68" spans="1:51" ht="13.5" thickBot="1" x14ac:dyDescent="0.25">
      <c r="A68" s="124" t="e">
        <f>#N/A</f>
        <v>#N/A</v>
      </c>
      <c r="B68" s="134"/>
      <c r="C68" s="134"/>
      <c r="D68" s="134"/>
      <c r="E68" s="134"/>
      <c r="F68" s="134"/>
      <c r="G68" s="134"/>
      <c r="H68" s="139" t="s">
        <v>97</v>
      </c>
      <c r="I68" s="140"/>
      <c r="J68" s="141"/>
      <c r="K68" s="416"/>
      <c r="L68" s="417"/>
      <c r="M68" s="417"/>
      <c r="N68" s="418"/>
      <c r="O68" s="419"/>
      <c r="P68" s="419"/>
      <c r="Q68" s="144"/>
      <c r="R68" s="104"/>
      <c r="S68" s="143"/>
      <c r="T68" s="145"/>
      <c r="U68" s="144"/>
      <c r="V68" s="146"/>
      <c r="W68" s="147"/>
      <c r="X68" s="148"/>
      <c r="Y68" s="146"/>
      <c r="Z68" s="147"/>
      <c r="AA68" s="148"/>
      <c r="AB68" s="134"/>
      <c r="AC68" s="138"/>
      <c r="AD68" s="134"/>
      <c r="AE68" s="134"/>
      <c r="AF68" s="134"/>
      <c r="AG68" s="134"/>
      <c r="AH68" s="134"/>
      <c r="AI68" s="134"/>
      <c r="AJ68" s="134"/>
      <c r="AK68" s="134"/>
      <c r="AL68" s="134"/>
      <c r="AM68" s="138"/>
      <c r="AN68" s="14"/>
      <c r="AO68" s="655"/>
      <c r="AP68" s="656"/>
      <c r="AQ68" s="656"/>
      <c r="AR68" s="656"/>
      <c r="AS68" s="656"/>
      <c r="AT68" s="656"/>
      <c r="AU68" s="656"/>
      <c r="AV68" s="656"/>
      <c r="AW68" s="657"/>
      <c r="AX68" s="15"/>
      <c r="AY68" s="16"/>
    </row>
    <row r="69" spans="1:51" ht="12.75" customHeight="1" x14ac:dyDescent="0.2">
      <c r="A69" s="124" t="e">
        <f>#N/A</f>
        <v>#N/A</v>
      </c>
      <c r="B69" s="643" t="s">
        <v>103</v>
      </c>
      <c r="C69" s="644"/>
      <c r="D69" s="644"/>
      <c r="E69" s="644"/>
      <c r="F69" s="644"/>
      <c r="G69" s="645"/>
      <c r="H69" s="149">
        <v>16.0428</v>
      </c>
      <c r="I69" s="150"/>
      <c r="J69" s="141"/>
      <c r="K69" s="634">
        <v>0.82318000000000002</v>
      </c>
      <c r="L69" s="635"/>
      <c r="M69" s="636"/>
      <c r="N69" s="634">
        <v>0.82318000000000002</v>
      </c>
      <c r="O69" s="635"/>
      <c r="P69" s="636"/>
      <c r="Q69" s="144"/>
      <c r="R69" s="143"/>
      <c r="S69" s="143"/>
      <c r="T69" s="145"/>
      <c r="U69" s="144"/>
      <c r="V69" s="143"/>
      <c r="W69" s="145"/>
      <c r="X69" s="144"/>
      <c r="Y69" s="143"/>
      <c r="Z69" s="145"/>
      <c r="AA69" s="144"/>
      <c r="AB69" s="134"/>
      <c r="AC69" s="138"/>
      <c r="AD69" s="134"/>
      <c r="AE69" s="134"/>
      <c r="AF69" s="134"/>
      <c r="AG69" s="134"/>
      <c r="AH69" s="134"/>
      <c r="AI69" s="134"/>
      <c r="AJ69" s="134"/>
      <c r="AK69" s="134"/>
      <c r="AL69" s="134"/>
      <c r="AM69" s="138"/>
      <c r="AN69" s="151"/>
      <c r="AO69" s="152" t="e">
        <f ca="1">eos(B69,"TP","SI",$W$31+273.15,$W$32/10)</f>
        <v>#NAME?</v>
      </c>
      <c r="AP69" s="153"/>
      <c r="AQ69" s="13"/>
      <c r="AR69" s="13"/>
      <c r="AS69" s="13"/>
      <c r="AT69" s="13"/>
      <c r="AU69" s="13"/>
      <c r="AV69" s="13"/>
      <c r="AW69" s="13"/>
      <c r="AX69" s="15"/>
      <c r="AY69" s="16"/>
    </row>
    <row r="70" spans="1:51" x14ac:dyDescent="0.2">
      <c r="A70" s="124" t="e">
        <f>#N/A</f>
        <v>#N/A</v>
      </c>
      <c r="B70" s="643" t="s">
        <v>104</v>
      </c>
      <c r="C70" s="644"/>
      <c r="D70" s="644"/>
      <c r="E70" s="644"/>
      <c r="F70" s="644"/>
      <c r="G70" s="645"/>
      <c r="H70" s="149">
        <v>30.069040000000001</v>
      </c>
      <c r="I70" s="150"/>
      <c r="J70" s="141"/>
      <c r="K70" s="634">
        <v>8.7989999999999999E-2</v>
      </c>
      <c r="L70" s="635"/>
      <c r="M70" s="636"/>
      <c r="N70" s="634">
        <v>8.7989999999999999E-2</v>
      </c>
      <c r="O70" s="635"/>
      <c r="P70" s="636"/>
      <c r="Q70" s="144"/>
      <c r="R70" s="143"/>
      <c r="S70" s="143"/>
      <c r="T70" s="145"/>
      <c r="U70" s="144"/>
      <c r="V70" s="143"/>
      <c r="W70" s="145"/>
      <c r="X70" s="144"/>
      <c r="Y70" s="143"/>
      <c r="Z70" s="145"/>
      <c r="AA70" s="144"/>
      <c r="AB70" s="134"/>
      <c r="AC70" s="138"/>
      <c r="AD70" s="134"/>
      <c r="AE70" s="134"/>
      <c r="AF70" s="134"/>
      <c r="AG70" s="134"/>
      <c r="AH70" s="134"/>
      <c r="AI70" s="134"/>
      <c r="AJ70" s="134"/>
      <c r="AK70" s="134"/>
      <c r="AL70" s="134"/>
      <c r="AM70" s="138"/>
      <c r="AN70" s="151"/>
      <c r="AO70" s="152" t="e">
        <f>#N/A</f>
        <v>#N/A</v>
      </c>
      <c r="AP70" s="153"/>
      <c r="AQ70" s="13"/>
      <c r="AR70" s="13"/>
      <c r="AS70" s="13"/>
      <c r="AT70" s="13"/>
      <c r="AU70" s="13"/>
      <c r="AV70" s="13"/>
      <c r="AW70" s="13"/>
      <c r="AX70" s="15"/>
      <c r="AY70" s="16"/>
    </row>
    <row r="71" spans="1:51" x14ac:dyDescent="0.2">
      <c r="A71" s="124" t="e">
        <f>#N/A</f>
        <v>#N/A</v>
      </c>
      <c r="B71" s="643" t="s">
        <v>105</v>
      </c>
      <c r="C71" s="644"/>
      <c r="D71" s="644"/>
      <c r="E71" s="644"/>
      <c r="F71" s="644"/>
      <c r="G71" s="645"/>
      <c r="H71" s="149">
        <v>44.095619999999997</v>
      </c>
      <c r="I71" s="150"/>
      <c r="J71" s="141"/>
      <c r="K71" s="634">
        <v>5.1159999999999997E-2</v>
      </c>
      <c r="L71" s="635"/>
      <c r="M71" s="636"/>
      <c r="N71" s="634">
        <v>5.1159999999999997E-2</v>
      </c>
      <c r="O71" s="635"/>
      <c r="P71" s="636"/>
      <c r="Q71" s="144"/>
      <c r="R71" s="143"/>
      <c r="S71" s="143"/>
      <c r="T71" s="145"/>
      <c r="U71" s="144"/>
      <c r="V71" s="143"/>
      <c r="W71" s="145"/>
      <c r="X71" s="144"/>
      <c r="Y71" s="143"/>
      <c r="Z71" s="145"/>
      <c r="AA71" s="144"/>
      <c r="AB71" s="134"/>
      <c r="AC71" s="138"/>
      <c r="AD71" s="134"/>
      <c r="AE71" s="134"/>
      <c r="AF71" s="134"/>
      <c r="AG71" s="134"/>
      <c r="AH71" s="134"/>
      <c r="AI71" s="134"/>
      <c r="AJ71" s="134"/>
      <c r="AK71" s="134"/>
      <c r="AL71" s="134"/>
      <c r="AM71" s="138"/>
      <c r="AN71" s="151"/>
      <c r="AO71" s="152" t="e">
        <f>#N/A</f>
        <v>#N/A</v>
      </c>
      <c r="AP71" s="153"/>
      <c r="AQ71" s="13"/>
      <c r="AR71" s="13"/>
      <c r="AS71" s="13"/>
      <c r="AT71" s="13"/>
      <c r="AU71" s="13"/>
      <c r="AV71" s="13"/>
      <c r="AW71" s="13"/>
      <c r="AX71" s="15"/>
      <c r="AY71" s="16"/>
    </row>
    <row r="72" spans="1:51" x14ac:dyDescent="0.2">
      <c r="A72" s="124" t="e">
        <f>#N/A</f>
        <v>#N/A</v>
      </c>
      <c r="B72" s="643" t="s">
        <v>494</v>
      </c>
      <c r="C72" s="644"/>
      <c r="D72" s="644"/>
      <c r="E72" s="644"/>
      <c r="F72" s="644"/>
      <c r="G72" s="645"/>
      <c r="H72" s="149">
        <v>58.122199999999999</v>
      </c>
      <c r="I72" s="150"/>
      <c r="J72" s="141"/>
      <c r="K72" s="634">
        <v>1.341E-2</v>
      </c>
      <c r="L72" s="635"/>
      <c r="M72" s="636"/>
      <c r="N72" s="634">
        <v>1.341E-2</v>
      </c>
      <c r="O72" s="635"/>
      <c r="P72" s="636"/>
      <c r="Q72" s="144"/>
      <c r="R72" s="143"/>
      <c r="S72" s="143"/>
      <c r="T72" s="145"/>
      <c r="U72" s="144"/>
      <c r="V72" s="143"/>
      <c r="W72" s="145"/>
      <c r="X72" s="144"/>
      <c r="Y72" s="143"/>
      <c r="Z72" s="145"/>
      <c r="AA72" s="144"/>
      <c r="AB72" s="134"/>
      <c r="AC72" s="138"/>
      <c r="AD72" s="134"/>
      <c r="AE72" s="134"/>
      <c r="AF72" s="134"/>
      <c r="AG72" s="134"/>
      <c r="AH72" s="134"/>
      <c r="AI72" s="134"/>
      <c r="AJ72" s="134"/>
      <c r="AK72" s="134"/>
      <c r="AL72" s="134"/>
      <c r="AM72" s="138"/>
      <c r="AN72" s="151"/>
      <c r="AO72" s="152" t="e">
        <f>#N/A</f>
        <v>#N/A</v>
      </c>
      <c r="AP72" s="153"/>
      <c r="AQ72" s="13"/>
      <c r="AR72" s="13"/>
      <c r="AS72" s="13"/>
      <c r="AT72" s="13"/>
      <c r="AU72" s="13"/>
      <c r="AV72" s="13"/>
      <c r="AW72" s="13"/>
      <c r="AX72" s="15"/>
      <c r="AY72" s="16"/>
    </row>
    <row r="73" spans="1:51" x14ac:dyDescent="0.2">
      <c r="A73" s="124" t="e">
        <f>#N/A</f>
        <v>#N/A</v>
      </c>
      <c r="B73" s="643" t="s">
        <v>496</v>
      </c>
      <c r="C73" s="644"/>
      <c r="D73" s="644"/>
      <c r="E73" s="644"/>
      <c r="F73" s="644"/>
      <c r="G73" s="645"/>
      <c r="H73" s="149">
        <v>58.122199999999999</v>
      </c>
      <c r="I73" s="150"/>
      <c r="J73" s="141"/>
      <c r="K73" s="634">
        <v>7.92E-3</v>
      </c>
      <c r="L73" s="635"/>
      <c r="M73" s="636"/>
      <c r="N73" s="634">
        <v>7.92E-3</v>
      </c>
      <c r="O73" s="635"/>
      <c r="P73" s="636"/>
      <c r="Q73" s="144"/>
      <c r="R73" s="143"/>
      <c r="S73" s="143"/>
      <c r="T73" s="145"/>
      <c r="U73" s="144"/>
      <c r="V73" s="143"/>
      <c r="W73" s="145"/>
      <c r="X73" s="144"/>
      <c r="Y73" s="143"/>
      <c r="Z73" s="145"/>
      <c r="AA73" s="144"/>
      <c r="AB73" s="134"/>
      <c r="AC73" s="138"/>
      <c r="AD73" s="134"/>
      <c r="AE73" s="134"/>
      <c r="AF73" s="134"/>
      <c r="AG73" s="134"/>
      <c r="AH73" s="134"/>
      <c r="AI73" s="134"/>
      <c r="AJ73" s="134"/>
      <c r="AK73" s="134"/>
      <c r="AL73" s="134"/>
      <c r="AM73" s="138"/>
      <c r="AN73" s="151"/>
      <c r="AO73" s="152" t="e">
        <f>#N/A</f>
        <v>#N/A</v>
      </c>
      <c r="AP73" s="153"/>
      <c r="AQ73" s="13"/>
      <c r="AR73" s="13"/>
      <c r="AS73" s="13"/>
      <c r="AT73" s="13"/>
      <c r="AU73" s="13"/>
      <c r="AV73" s="13"/>
      <c r="AW73" s="13"/>
      <c r="AX73" s="15"/>
      <c r="AY73" s="16"/>
    </row>
    <row r="74" spans="1:51" x14ac:dyDescent="0.2">
      <c r="A74" s="124" t="e">
        <f>#N/A</f>
        <v>#N/A</v>
      </c>
      <c r="B74" s="643" t="s">
        <v>498</v>
      </c>
      <c r="C74" s="644"/>
      <c r="D74" s="644"/>
      <c r="E74" s="644"/>
      <c r="F74" s="644"/>
      <c r="G74" s="645"/>
      <c r="H74" s="149">
        <v>72.148780000000002</v>
      </c>
      <c r="I74" s="150"/>
      <c r="J74" s="141"/>
      <c r="K74" s="634">
        <v>2.81E-3</v>
      </c>
      <c r="L74" s="635"/>
      <c r="M74" s="636"/>
      <c r="N74" s="634">
        <v>2.81E-3</v>
      </c>
      <c r="O74" s="635"/>
      <c r="P74" s="636"/>
      <c r="Q74" s="144"/>
      <c r="R74" s="143"/>
      <c r="S74" s="143"/>
      <c r="T74" s="145"/>
      <c r="U74" s="144"/>
      <c r="V74" s="143"/>
      <c r="W74" s="145"/>
      <c r="X74" s="144"/>
      <c r="Y74" s="143"/>
      <c r="Z74" s="145"/>
      <c r="AA74" s="144"/>
      <c r="AB74" s="134"/>
      <c r="AC74" s="138"/>
      <c r="AD74" s="134"/>
      <c r="AE74" s="134"/>
      <c r="AF74" s="134"/>
      <c r="AG74" s="134"/>
      <c r="AH74" s="134"/>
      <c r="AI74" s="134"/>
      <c r="AJ74" s="134"/>
      <c r="AK74" s="134"/>
      <c r="AL74" s="134"/>
      <c r="AM74" s="138"/>
      <c r="AN74" s="151"/>
      <c r="AO74" s="152" t="e">
        <f>#N/A</f>
        <v>#N/A</v>
      </c>
      <c r="AP74" s="153"/>
      <c r="AQ74" s="13"/>
      <c r="AR74" s="13"/>
      <c r="AS74" s="13"/>
      <c r="AT74" s="13"/>
      <c r="AU74" s="13"/>
      <c r="AV74" s="13"/>
      <c r="AW74" s="13"/>
      <c r="AX74" s="15"/>
      <c r="AY74" s="16"/>
    </row>
    <row r="75" spans="1:51" x14ac:dyDescent="0.2">
      <c r="A75" s="124" t="e">
        <f>#N/A</f>
        <v>#N/A</v>
      </c>
      <c r="B75" s="643" t="s">
        <v>497</v>
      </c>
      <c r="C75" s="644"/>
      <c r="D75" s="644"/>
      <c r="E75" s="644"/>
      <c r="F75" s="644"/>
      <c r="G75" s="645"/>
      <c r="H75" s="149">
        <v>72.148780000000002</v>
      </c>
      <c r="I75" s="150"/>
      <c r="J75" s="141"/>
      <c r="K75" s="634">
        <v>2.4199999999999998E-3</v>
      </c>
      <c r="L75" s="635"/>
      <c r="M75" s="636"/>
      <c r="N75" s="634">
        <v>2.4199999999999998E-3</v>
      </c>
      <c r="O75" s="635"/>
      <c r="P75" s="636"/>
      <c r="Q75" s="142"/>
      <c r="R75" s="134"/>
      <c r="S75" s="134"/>
      <c r="T75" s="138"/>
      <c r="U75" s="142"/>
      <c r="V75" s="134"/>
      <c r="W75" s="138"/>
      <c r="X75" s="142"/>
      <c r="Y75" s="134"/>
      <c r="Z75" s="138"/>
      <c r="AA75" s="142"/>
      <c r="AB75" s="104"/>
      <c r="AC75" s="138"/>
      <c r="AD75" s="138" t="s">
        <v>101</v>
      </c>
      <c r="AE75" s="134"/>
      <c r="AF75" s="134"/>
      <c r="AG75" s="134"/>
      <c r="AH75" s="134"/>
      <c r="AI75" s="134"/>
      <c r="AJ75" s="134"/>
      <c r="AK75" s="134"/>
      <c r="AL75" s="134"/>
      <c r="AM75" s="138"/>
      <c r="AN75" s="151"/>
      <c r="AO75" s="152" t="e">
        <f>#N/A</f>
        <v>#N/A</v>
      </c>
      <c r="AP75" s="153"/>
      <c r="AQ75" s="13"/>
      <c r="AR75" s="13"/>
      <c r="AS75" s="13"/>
      <c r="AT75" s="13"/>
      <c r="AU75" s="13"/>
      <c r="AV75" s="13"/>
      <c r="AW75" s="13"/>
      <c r="AX75" s="15"/>
      <c r="AY75" s="16"/>
    </row>
    <row r="76" spans="1:51" x14ac:dyDescent="0.2">
      <c r="A76" s="124" t="e">
        <f>#N/A</f>
        <v>#N/A</v>
      </c>
      <c r="B76" s="643" t="s">
        <v>499</v>
      </c>
      <c r="C76" s="644"/>
      <c r="D76" s="644"/>
      <c r="E76" s="644"/>
      <c r="F76" s="644"/>
      <c r="G76" s="645"/>
      <c r="H76" s="149">
        <v>86.175359999999998</v>
      </c>
      <c r="I76" s="150"/>
      <c r="J76" s="141"/>
      <c r="K76" s="634">
        <v>1.8799999999999999E-3</v>
      </c>
      <c r="L76" s="635"/>
      <c r="M76" s="636"/>
      <c r="N76" s="634">
        <v>1.8799999999999999E-3</v>
      </c>
      <c r="O76" s="635"/>
      <c r="P76" s="636"/>
      <c r="Q76" s="142"/>
      <c r="R76" s="134"/>
      <c r="S76" s="134"/>
      <c r="T76" s="138"/>
      <c r="U76" s="142"/>
      <c r="V76" s="134"/>
      <c r="W76" s="138"/>
      <c r="X76" s="142"/>
      <c r="Y76" s="134"/>
      <c r="Z76" s="138"/>
      <c r="AA76" s="142"/>
      <c r="AB76" s="134"/>
      <c r="AC76" s="138"/>
      <c r="AD76" s="134" t="s">
        <v>102</v>
      </c>
      <c r="AE76" s="134"/>
      <c r="AF76" s="134"/>
      <c r="AG76" s="134"/>
      <c r="AH76" s="134"/>
      <c r="AI76" s="134"/>
      <c r="AJ76" s="134"/>
      <c r="AK76" s="134"/>
      <c r="AL76" s="134"/>
      <c r="AM76" s="138"/>
      <c r="AN76" s="151"/>
      <c r="AO76" s="152" t="e">
        <f>#N/A</f>
        <v>#N/A</v>
      </c>
      <c r="AP76" s="153"/>
      <c r="AQ76" s="13"/>
      <c r="AR76" s="13"/>
      <c r="AS76" s="13"/>
      <c r="AT76" s="13"/>
      <c r="AU76" s="13"/>
      <c r="AV76" s="13"/>
      <c r="AW76" s="13"/>
      <c r="AX76" s="15"/>
      <c r="AY76" s="16"/>
    </row>
    <row r="77" spans="1:51" x14ac:dyDescent="0.2">
      <c r="A77" s="124" t="e">
        <f>#N/A</f>
        <v>#N/A</v>
      </c>
      <c r="B77" s="643" t="s">
        <v>500</v>
      </c>
      <c r="C77" s="644"/>
      <c r="D77" s="644"/>
      <c r="E77" s="644"/>
      <c r="F77" s="644"/>
      <c r="G77" s="645"/>
      <c r="H77" s="149">
        <v>100.202</v>
      </c>
      <c r="I77" s="150"/>
      <c r="J77" s="141"/>
      <c r="K77" s="634">
        <v>8.8999999999999995E-4</v>
      </c>
      <c r="L77" s="635"/>
      <c r="M77" s="636"/>
      <c r="N77" s="634">
        <v>8.8999999999999995E-4</v>
      </c>
      <c r="O77" s="635"/>
      <c r="P77" s="636"/>
      <c r="Q77" s="142"/>
      <c r="R77" s="134"/>
      <c r="S77" s="134"/>
      <c r="T77" s="138"/>
      <c r="U77" s="142"/>
      <c r="V77" s="134"/>
      <c r="W77" s="138"/>
      <c r="X77" s="142"/>
      <c r="Y77" s="134"/>
      <c r="Z77" s="138"/>
      <c r="AA77" s="142"/>
      <c r="AB77" s="134"/>
      <c r="AC77" s="138"/>
      <c r="AD77" s="134"/>
      <c r="AE77" s="134"/>
      <c r="AF77" s="134"/>
      <c r="AG77" s="134"/>
      <c r="AH77" s="134"/>
      <c r="AI77" s="134"/>
      <c r="AJ77" s="134"/>
      <c r="AK77" s="134"/>
      <c r="AL77" s="134"/>
      <c r="AM77" s="138"/>
      <c r="AN77" s="151"/>
      <c r="AO77" s="152" t="e">
        <f>#N/A</f>
        <v>#N/A</v>
      </c>
      <c r="AP77" s="153"/>
      <c r="AQ77" s="13"/>
      <c r="AR77" s="13"/>
      <c r="AS77" s="13"/>
      <c r="AT77" s="13"/>
      <c r="AU77" s="13"/>
      <c r="AV77" s="13"/>
      <c r="AW77" s="13"/>
      <c r="AX77" s="15"/>
      <c r="AY77" s="16"/>
    </row>
    <row r="78" spans="1:51" x14ac:dyDescent="0.2">
      <c r="A78" s="124" t="e">
        <f>#N/A</f>
        <v>#N/A</v>
      </c>
      <c r="B78" s="643" t="s">
        <v>501</v>
      </c>
      <c r="C78" s="644"/>
      <c r="D78" s="644"/>
      <c r="E78" s="644"/>
      <c r="F78" s="644"/>
      <c r="G78" s="645"/>
      <c r="H78" s="149">
        <v>114.229</v>
      </c>
      <c r="I78" s="150"/>
      <c r="J78" s="141"/>
      <c r="K78" s="634">
        <v>8.4999999999999995E-4</v>
      </c>
      <c r="L78" s="635"/>
      <c r="M78" s="636"/>
      <c r="N78" s="634">
        <v>8.4999999999999995E-4</v>
      </c>
      <c r="O78" s="635"/>
      <c r="P78" s="636"/>
      <c r="Q78" s="142"/>
      <c r="R78" s="134"/>
      <c r="S78" s="134"/>
      <c r="T78" s="138"/>
      <c r="U78" s="142"/>
      <c r="V78" s="134"/>
      <c r="W78" s="138"/>
      <c r="X78" s="142"/>
      <c r="Y78" s="134"/>
      <c r="Z78" s="138"/>
      <c r="AA78" s="142"/>
      <c r="AB78" s="134"/>
      <c r="AC78" s="138"/>
      <c r="AD78" s="134"/>
      <c r="AE78" s="134"/>
      <c r="AF78" s="134"/>
      <c r="AG78" s="134"/>
      <c r="AH78" s="134"/>
      <c r="AI78" s="134"/>
      <c r="AJ78" s="134"/>
      <c r="AK78" s="134"/>
      <c r="AL78" s="134"/>
      <c r="AM78" s="138"/>
      <c r="AN78" s="151"/>
      <c r="AO78" s="152" t="e">
        <f>#N/A</f>
        <v>#N/A</v>
      </c>
      <c r="AP78" s="153"/>
      <c r="AQ78" s="13"/>
      <c r="AR78" s="13"/>
      <c r="AS78" s="13"/>
      <c r="AT78" s="13"/>
      <c r="AU78" s="13"/>
      <c r="AV78" s="13"/>
      <c r="AW78" s="13"/>
      <c r="AX78" s="15"/>
      <c r="AY78" s="16"/>
    </row>
    <row r="79" spans="1:51" x14ac:dyDescent="0.2">
      <c r="A79" s="124" t="e">
        <f>#N/A</f>
        <v>#N/A</v>
      </c>
      <c r="B79" s="643" t="s">
        <v>502</v>
      </c>
      <c r="C79" s="644"/>
      <c r="D79" s="644"/>
      <c r="E79" s="644"/>
      <c r="F79" s="644"/>
      <c r="G79" s="645"/>
      <c r="H79" s="149">
        <v>128.2551</v>
      </c>
      <c r="I79" s="150"/>
      <c r="J79" s="141"/>
      <c r="K79" s="634">
        <v>3.5E-4</v>
      </c>
      <c r="L79" s="635"/>
      <c r="M79" s="636"/>
      <c r="N79" s="634">
        <v>3.5E-4</v>
      </c>
      <c r="O79" s="635"/>
      <c r="P79" s="636"/>
      <c r="Q79" s="142"/>
      <c r="R79" s="134"/>
      <c r="S79" s="134"/>
      <c r="T79" s="138"/>
      <c r="U79" s="142"/>
      <c r="V79" s="134"/>
      <c r="W79" s="138"/>
      <c r="X79" s="142"/>
      <c r="Y79" s="134"/>
      <c r="Z79" s="138"/>
      <c r="AA79" s="142"/>
      <c r="AB79" s="134"/>
      <c r="AC79" s="138"/>
      <c r="AD79" s="134"/>
      <c r="AE79" s="134"/>
      <c r="AF79" s="134"/>
      <c r="AG79" s="134"/>
      <c r="AH79" s="134"/>
      <c r="AI79" s="134"/>
      <c r="AJ79" s="134"/>
      <c r="AK79" s="134"/>
      <c r="AL79" s="134"/>
      <c r="AM79" s="138"/>
      <c r="AN79" s="151"/>
      <c r="AO79" s="152" t="e">
        <f>#N/A</f>
        <v>#N/A</v>
      </c>
      <c r="AP79" s="153"/>
      <c r="AQ79" s="13"/>
      <c r="AR79" s="13"/>
      <c r="AS79" s="13"/>
      <c r="AT79" s="13"/>
      <c r="AU79" s="13"/>
      <c r="AV79" s="13"/>
      <c r="AW79" s="13"/>
      <c r="AX79" s="15"/>
      <c r="AY79" s="16"/>
    </row>
    <row r="80" spans="1:51" x14ac:dyDescent="0.2">
      <c r="A80" s="124" t="e">
        <f>#N/A</f>
        <v>#N/A</v>
      </c>
      <c r="B80" s="643" t="s">
        <v>503</v>
      </c>
      <c r="C80" s="644"/>
      <c r="D80" s="644"/>
      <c r="E80" s="644"/>
      <c r="F80" s="644"/>
      <c r="G80" s="645"/>
      <c r="H80" s="149">
        <v>142.28167999999999</v>
      </c>
      <c r="I80" s="150"/>
      <c r="J80" s="141"/>
      <c r="K80" s="634">
        <v>1E-4</v>
      </c>
      <c r="L80" s="635"/>
      <c r="M80" s="636"/>
      <c r="N80" s="634">
        <v>1E-4</v>
      </c>
      <c r="O80" s="635"/>
      <c r="P80" s="636"/>
      <c r="Q80" s="142"/>
      <c r="R80" s="134"/>
      <c r="S80" s="134"/>
      <c r="T80" s="138"/>
      <c r="U80" s="142"/>
      <c r="V80" s="134"/>
      <c r="W80" s="138"/>
      <c r="X80" s="142"/>
      <c r="Y80" s="134"/>
      <c r="Z80" s="138"/>
      <c r="AA80" s="142"/>
      <c r="AB80" s="134"/>
      <c r="AC80" s="138"/>
      <c r="AD80" s="134"/>
      <c r="AE80" s="134"/>
      <c r="AF80" s="134"/>
      <c r="AG80" s="134"/>
      <c r="AH80" s="134"/>
      <c r="AI80" s="134"/>
      <c r="AJ80" s="134"/>
      <c r="AK80" s="134"/>
      <c r="AL80" s="134"/>
      <c r="AM80" s="138"/>
      <c r="AN80" s="151"/>
      <c r="AO80" s="152" t="e">
        <f>#N/A</f>
        <v>#N/A</v>
      </c>
      <c r="AP80" s="153"/>
      <c r="AQ80" s="13"/>
      <c r="AR80" s="13"/>
      <c r="AS80" s="13"/>
      <c r="AT80" s="13"/>
      <c r="AU80" s="13"/>
      <c r="AV80" s="13"/>
      <c r="AW80" s="13"/>
      <c r="AX80" s="15"/>
      <c r="AY80" s="16"/>
    </row>
    <row r="81" spans="1:51" x14ac:dyDescent="0.2">
      <c r="A81" s="124" t="e">
        <f>#N/A</f>
        <v>#N/A</v>
      </c>
      <c r="B81" s="643" t="s">
        <v>418</v>
      </c>
      <c r="C81" s="644"/>
      <c r="D81" s="644"/>
      <c r="E81" s="644"/>
      <c r="F81" s="644"/>
      <c r="G81" s="645"/>
      <c r="H81" s="149">
        <v>18.015267999999999</v>
      </c>
      <c r="I81" s="150"/>
      <c r="J81" s="141"/>
      <c r="K81" s="634">
        <v>0</v>
      </c>
      <c r="L81" s="635"/>
      <c r="M81" s="636"/>
      <c r="N81" s="634">
        <v>0</v>
      </c>
      <c r="O81" s="635"/>
      <c r="P81" s="636"/>
      <c r="Q81" s="142"/>
      <c r="R81" s="134"/>
      <c r="S81" s="134"/>
      <c r="T81" s="138"/>
      <c r="U81" s="142"/>
      <c r="V81" s="134"/>
      <c r="W81" s="138"/>
      <c r="X81" s="142"/>
      <c r="Y81" s="134"/>
      <c r="Z81" s="138"/>
      <c r="AA81" s="142"/>
      <c r="AB81" s="134"/>
      <c r="AC81" s="138"/>
      <c r="AD81" s="134"/>
      <c r="AE81" s="134"/>
      <c r="AF81" s="134"/>
      <c r="AG81" s="134"/>
      <c r="AH81" s="134"/>
      <c r="AI81" s="134"/>
      <c r="AJ81" s="134"/>
      <c r="AK81" s="134"/>
      <c r="AL81" s="134"/>
      <c r="AM81" s="138"/>
      <c r="AN81" s="151"/>
      <c r="AO81" s="152" t="e">
        <f>#N/A</f>
        <v>#N/A</v>
      </c>
      <c r="AP81" s="153"/>
      <c r="AQ81" s="13"/>
      <c r="AR81" s="13"/>
      <c r="AS81" s="13"/>
      <c r="AT81" s="13"/>
      <c r="AU81" s="13"/>
      <c r="AV81" s="13"/>
      <c r="AW81" s="13"/>
      <c r="AX81" s="15"/>
      <c r="AY81" s="16"/>
    </row>
    <row r="82" spans="1:51" x14ac:dyDescent="0.2">
      <c r="A82" s="124" t="e">
        <f>#N/A</f>
        <v>#N/A</v>
      </c>
      <c r="B82" s="643" t="s">
        <v>504</v>
      </c>
      <c r="C82" s="644"/>
      <c r="D82" s="644"/>
      <c r="E82" s="644"/>
      <c r="F82" s="644"/>
      <c r="G82" s="645"/>
      <c r="H82" s="149">
        <v>170.33484000000001</v>
      </c>
      <c r="I82" s="150"/>
      <c r="J82" s="141"/>
      <c r="K82" s="634">
        <v>0</v>
      </c>
      <c r="L82" s="635"/>
      <c r="M82" s="636"/>
      <c r="N82" s="634">
        <v>0</v>
      </c>
      <c r="O82" s="635"/>
      <c r="P82" s="636"/>
      <c r="Q82" s="154"/>
      <c r="R82" s="134"/>
      <c r="S82" s="134"/>
      <c r="T82" s="138"/>
      <c r="U82" s="142"/>
      <c r="V82" s="134"/>
      <c r="W82" s="138"/>
      <c r="X82" s="142"/>
      <c r="Y82" s="134"/>
      <c r="Z82" s="138"/>
      <c r="AA82" s="142"/>
      <c r="AB82" s="134"/>
      <c r="AC82" s="138"/>
      <c r="AD82" s="134"/>
      <c r="AE82" s="134"/>
      <c r="AF82" s="134"/>
      <c r="AG82" s="134"/>
      <c r="AH82" s="134"/>
      <c r="AI82" s="134"/>
      <c r="AJ82" s="134"/>
      <c r="AK82" s="134"/>
      <c r="AL82" s="134"/>
      <c r="AM82" s="138"/>
      <c r="AN82" s="151"/>
      <c r="AO82" s="152" t="e">
        <f>#N/A</f>
        <v>#N/A</v>
      </c>
      <c r="AP82" s="153"/>
      <c r="AQ82" s="13"/>
      <c r="AR82" s="13"/>
      <c r="AS82" s="13"/>
      <c r="AT82" s="13"/>
      <c r="AU82" s="13"/>
      <c r="AV82" s="13"/>
      <c r="AW82" s="13"/>
      <c r="AX82" s="15"/>
      <c r="AY82" s="16"/>
    </row>
    <row r="83" spans="1:51" x14ac:dyDescent="0.2">
      <c r="A83" s="124" t="e">
        <f>#N/A</f>
        <v>#N/A</v>
      </c>
      <c r="B83" s="643" t="s">
        <v>98</v>
      </c>
      <c r="C83" s="644"/>
      <c r="D83" s="644"/>
      <c r="E83" s="644"/>
      <c r="F83" s="644"/>
      <c r="G83" s="645"/>
      <c r="H83" s="149">
        <v>28.013480000000001</v>
      </c>
      <c r="I83" s="150"/>
      <c r="J83" s="141"/>
      <c r="K83" s="634">
        <v>6.7099999999999998E-3</v>
      </c>
      <c r="L83" s="635"/>
      <c r="M83" s="636"/>
      <c r="N83" s="634">
        <v>6.7099999999999998E-3</v>
      </c>
      <c r="O83" s="635"/>
      <c r="P83" s="636"/>
      <c r="Q83" s="142"/>
      <c r="R83" s="134"/>
      <c r="S83" s="134"/>
      <c r="T83" s="138"/>
      <c r="U83" s="142"/>
      <c r="V83" s="134"/>
      <c r="W83" s="138"/>
      <c r="X83" s="142"/>
      <c r="Y83" s="134"/>
      <c r="Z83" s="138"/>
      <c r="AA83" s="142"/>
      <c r="AB83" s="134"/>
      <c r="AC83" s="138"/>
      <c r="AD83" s="134"/>
      <c r="AE83" s="134"/>
      <c r="AF83" s="134"/>
      <c r="AG83" s="134"/>
      <c r="AH83" s="134"/>
      <c r="AI83" s="134"/>
      <c r="AJ83" s="134"/>
      <c r="AK83" s="134"/>
      <c r="AL83" s="134"/>
      <c r="AM83" s="138"/>
      <c r="AN83" s="151"/>
      <c r="AO83" s="152" t="e">
        <f>#N/A</f>
        <v>#N/A</v>
      </c>
      <c r="AP83" s="153"/>
      <c r="AQ83" s="13"/>
      <c r="AR83" s="13"/>
      <c r="AS83" s="13"/>
      <c r="AT83" s="13"/>
      <c r="AU83" s="13"/>
      <c r="AV83" s="13"/>
      <c r="AW83" s="13"/>
      <c r="AX83" s="15"/>
      <c r="AY83" s="16"/>
    </row>
    <row r="84" spans="1:51" x14ac:dyDescent="0.2">
      <c r="A84" s="124" t="e">
        <f>#N/A</f>
        <v>#N/A</v>
      </c>
      <c r="B84" s="643" t="s">
        <v>100</v>
      </c>
      <c r="C84" s="644"/>
      <c r="D84" s="644"/>
      <c r="E84" s="644"/>
      <c r="F84" s="644"/>
      <c r="G84" s="645"/>
      <c r="H84" s="149">
        <v>34.080880000000001</v>
      </c>
      <c r="I84" s="150"/>
      <c r="J84" s="141"/>
      <c r="K84" s="634">
        <v>0</v>
      </c>
      <c r="L84" s="635"/>
      <c r="M84" s="636"/>
      <c r="N84" s="634">
        <v>0</v>
      </c>
      <c r="O84" s="635"/>
      <c r="P84" s="636"/>
      <c r="Q84" s="142"/>
      <c r="R84" s="134"/>
      <c r="S84" s="134"/>
      <c r="T84" s="138"/>
      <c r="U84" s="142"/>
      <c r="V84" s="134"/>
      <c r="W84" s="138"/>
      <c r="X84" s="142"/>
      <c r="Y84" s="134"/>
      <c r="Z84" s="138"/>
      <c r="AA84" s="142"/>
      <c r="AB84" s="134"/>
      <c r="AC84" s="138"/>
      <c r="AD84" s="134"/>
      <c r="AE84" s="134"/>
      <c r="AF84" s="134"/>
      <c r="AG84" s="134"/>
      <c r="AH84" s="134"/>
      <c r="AI84" s="134"/>
      <c r="AJ84" s="134"/>
      <c r="AK84" s="134"/>
      <c r="AL84" s="134"/>
      <c r="AM84" s="138"/>
      <c r="AN84" s="151"/>
      <c r="AO84" s="152" t="e">
        <f>#N/A</f>
        <v>#N/A</v>
      </c>
      <c r="AP84" s="153"/>
      <c r="AQ84" s="13"/>
      <c r="AR84" s="13"/>
      <c r="AS84" s="13"/>
      <c r="AT84" s="13"/>
      <c r="AU84" s="13"/>
      <c r="AV84" s="13"/>
      <c r="AW84" s="13"/>
      <c r="AX84" s="15"/>
      <c r="AY84" s="16"/>
    </row>
    <row r="85" spans="1:51" x14ac:dyDescent="0.2">
      <c r="A85" s="124" t="e">
        <f>#N/A</f>
        <v>#N/A</v>
      </c>
      <c r="B85" s="643" t="s">
        <v>99</v>
      </c>
      <c r="C85" s="644"/>
      <c r="D85" s="644"/>
      <c r="E85" s="644"/>
      <c r="F85" s="644"/>
      <c r="G85" s="645"/>
      <c r="H85" s="149">
        <v>44.009799999999998</v>
      </c>
      <c r="I85" s="150"/>
      <c r="J85" s="141"/>
      <c r="K85" s="634">
        <v>2.7999999999999998E-4</v>
      </c>
      <c r="L85" s="635"/>
      <c r="M85" s="636"/>
      <c r="N85" s="634">
        <v>2.7999999999999998E-4</v>
      </c>
      <c r="O85" s="635"/>
      <c r="P85" s="636"/>
      <c r="Q85" s="142"/>
      <c r="R85" s="134"/>
      <c r="S85" s="134"/>
      <c r="T85" s="138"/>
      <c r="U85" s="142"/>
      <c r="V85" s="134"/>
      <c r="W85" s="138"/>
      <c r="X85" s="142"/>
      <c r="Y85" s="134"/>
      <c r="Z85" s="138"/>
      <c r="AA85" s="142"/>
      <c r="AB85" s="134"/>
      <c r="AC85" s="138"/>
      <c r="AD85" s="134"/>
      <c r="AE85" s="134"/>
      <c r="AF85" s="134"/>
      <c r="AG85" s="134"/>
      <c r="AH85" s="134"/>
      <c r="AI85" s="134"/>
      <c r="AJ85" s="134"/>
      <c r="AK85" s="134"/>
      <c r="AL85" s="134"/>
      <c r="AM85" s="138"/>
      <c r="AN85" s="151"/>
      <c r="AO85" s="152" t="e">
        <f>#N/A</f>
        <v>#N/A</v>
      </c>
      <c r="AP85" s="153"/>
      <c r="AQ85" s="13"/>
      <c r="AR85" s="13"/>
      <c r="AS85" s="13"/>
      <c r="AT85" s="13"/>
      <c r="AU85" s="13"/>
      <c r="AV85" s="13"/>
      <c r="AW85" s="13"/>
      <c r="AX85" s="15"/>
      <c r="AY85" s="16"/>
    </row>
    <row r="86" spans="1:51" x14ac:dyDescent="0.2">
      <c r="A86" s="124" t="e">
        <f>#N/A</f>
        <v>#N/A</v>
      </c>
      <c r="B86" s="643" t="s">
        <v>495</v>
      </c>
      <c r="C86" s="644"/>
      <c r="D86" s="644"/>
      <c r="E86" s="644"/>
      <c r="F86" s="644"/>
      <c r="G86" s="645"/>
      <c r="H86" s="155"/>
      <c r="I86" s="156">
        <v>18.015267999999999</v>
      </c>
      <c r="J86" s="138"/>
      <c r="K86" s="634">
        <v>5.0000000000000002E-5</v>
      </c>
      <c r="L86" s="635"/>
      <c r="M86" s="636"/>
      <c r="N86" s="634">
        <v>5.0000000000000002E-5</v>
      </c>
      <c r="O86" s="635"/>
      <c r="P86" s="636"/>
      <c r="Q86" s="142"/>
      <c r="R86" s="134"/>
      <c r="S86" s="134"/>
      <c r="T86" s="138"/>
      <c r="U86" s="142"/>
      <c r="V86" s="134"/>
      <c r="W86" s="138"/>
      <c r="X86" s="142"/>
      <c r="Y86" s="134"/>
      <c r="Z86" s="138"/>
      <c r="AA86" s="142"/>
      <c r="AB86" s="134"/>
      <c r="AC86" s="138"/>
      <c r="AD86" s="134"/>
      <c r="AE86" s="134"/>
      <c r="AF86" s="134"/>
      <c r="AG86" s="134"/>
      <c r="AH86" s="134"/>
      <c r="AI86" s="134"/>
      <c r="AJ86" s="134"/>
      <c r="AK86" s="134"/>
      <c r="AL86" s="134"/>
      <c r="AM86" s="138"/>
      <c r="AN86" s="151"/>
      <c r="AO86" s="152" t="e">
        <f>#N/A</f>
        <v>#N/A</v>
      </c>
      <c r="AP86" s="153"/>
      <c r="AQ86" s="13"/>
      <c r="AR86" s="13"/>
      <c r="AS86" s="13"/>
      <c r="AT86" s="13"/>
      <c r="AU86" s="13"/>
      <c r="AV86" s="13"/>
      <c r="AW86" s="13"/>
      <c r="AX86" s="15"/>
      <c r="AY86" s="16"/>
    </row>
    <row r="87" spans="1:51" x14ac:dyDescent="0.2">
      <c r="A87" s="124" t="e">
        <f>#N/A</f>
        <v>#N/A</v>
      </c>
      <c r="B87" s="643" t="s">
        <v>300</v>
      </c>
      <c r="C87" s="644"/>
      <c r="D87" s="644"/>
      <c r="E87" s="644"/>
      <c r="F87" s="644"/>
      <c r="G87" s="645"/>
      <c r="H87" s="155"/>
      <c r="I87" s="157">
        <v>58.079140000000002</v>
      </c>
      <c r="J87" s="138"/>
      <c r="K87" s="634">
        <v>0</v>
      </c>
      <c r="L87" s="635"/>
      <c r="M87" s="636"/>
      <c r="N87" s="634">
        <v>0</v>
      </c>
      <c r="O87" s="635"/>
      <c r="P87" s="636"/>
      <c r="Q87" s="142"/>
      <c r="R87" s="134"/>
      <c r="S87" s="134"/>
      <c r="T87" s="138"/>
      <c r="U87" s="142"/>
      <c r="V87" s="134"/>
      <c r="W87" s="138"/>
      <c r="X87" s="142"/>
      <c r="Y87" s="134"/>
      <c r="Z87" s="138"/>
      <c r="AA87" s="142"/>
      <c r="AB87" s="134"/>
      <c r="AC87" s="138"/>
      <c r="AD87" s="134" t="s">
        <v>106</v>
      </c>
      <c r="AE87" s="134"/>
      <c r="AF87" s="134"/>
      <c r="AG87" s="134"/>
      <c r="AH87" s="158"/>
      <c r="AI87" s="134"/>
      <c r="AJ87" s="134"/>
      <c r="AK87" s="134"/>
      <c r="AL87" s="134"/>
      <c r="AM87" s="138"/>
      <c r="AN87" s="151"/>
      <c r="AO87" s="152" t="e">
        <f>#N/A</f>
        <v>#N/A</v>
      </c>
      <c r="AP87" s="153"/>
      <c r="AQ87" s="13"/>
      <c r="AR87" s="13"/>
      <c r="AS87" s="13"/>
      <c r="AT87" s="13"/>
      <c r="AU87" s="13"/>
      <c r="AV87" s="13"/>
      <c r="AW87" s="13"/>
      <c r="AX87" s="15"/>
      <c r="AY87" s="16"/>
    </row>
    <row r="88" spans="1:51" x14ac:dyDescent="0.2">
      <c r="A88" s="124" t="e">
        <f>#N/A</f>
        <v>#N/A</v>
      </c>
      <c r="B88" s="631" t="s">
        <v>300</v>
      </c>
      <c r="C88" s="632"/>
      <c r="D88" s="632"/>
      <c r="E88" s="632"/>
      <c r="F88" s="632"/>
      <c r="G88" s="633"/>
      <c r="H88" s="142"/>
      <c r="I88" s="134"/>
      <c r="J88" s="138"/>
      <c r="K88" s="634">
        <v>0</v>
      </c>
      <c r="L88" s="635"/>
      <c r="M88" s="636"/>
      <c r="N88" s="634">
        <v>0</v>
      </c>
      <c r="O88" s="635"/>
      <c r="P88" s="636"/>
      <c r="Q88" s="142"/>
      <c r="R88" s="134"/>
      <c r="S88" s="134"/>
      <c r="T88" s="138"/>
      <c r="U88" s="142"/>
      <c r="V88" s="134"/>
      <c r="W88" s="138"/>
      <c r="X88" s="142"/>
      <c r="Y88" s="134"/>
      <c r="Z88" s="138"/>
      <c r="AA88" s="142"/>
      <c r="AB88" s="134"/>
      <c r="AC88" s="138"/>
      <c r="AD88" s="134"/>
      <c r="AE88" s="134"/>
      <c r="AF88" s="134"/>
      <c r="AG88" s="134"/>
      <c r="AH88" s="134"/>
      <c r="AI88" s="134"/>
      <c r="AJ88" s="134"/>
      <c r="AK88" s="134"/>
      <c r="AL88" s="134"/>
      <c r="AM88" s="138"/>
      <c r="AN88" s="151"/>
      <c r="AO88" s="152" t="e">
        <f>#N/A</f>
        <v>#N/A</v>
      </c>
      <c r="AP88" s="153"/>
      <c r="AQ88" s="13"/>
      <c r="AR88" s="13"/>
      <c r="AS88" s="13"/>
      <c r="AT88" s="13"/>
      <c r="AU88" s="13"/>
      <c r="AV88" s="13"/>
      <c r="AW88" s="13"/>
      <c r="AX88" s="15"/>
      <c r="AY88" s="16"/>
    </row>
    <row r="89" spans="1:51" x14ac:dyDescent="0.2">
      <c r="A89" s="124" t="e">
        <f>#N/A</f>
        <v>#N/A</v>
      </c>
      <c r="B89" s="134" t="s">
        <v>107</v>
      </c>
      <c r="C89" s="159"/>
      <c r="D89" s="134"/>
      <c r="E89" s="134"/>
      <c r="F89" s="134"/>
      <c r="G89" s="134"/>
      <c r="H89" s="142"/>
      <c r="I89" s="134"/>
      <c r="J89" s="138"/>
      <c r="K89" s="637">
        <f>IF(SUM(K69:M88)=0,"",SUM(K69:M88))</f>
        <v>0.99999999999999989</v>
      </c>
      <c r="L89" s="638"/>
      <c r="M89" s="639"/>
      <c r="N89" s="637">
        <f>IF(SUM(N69:P88)=0,"",SUM(N69:P88))</f>
        <v>0.99999999999999989</v>
      </c>
      <c r="O89" s="638"/>
      <c r="P89" s="639"/>
      <c r="Q89" s="142"/>
      <c r="R89" s="134"/>
      <c r="S89" s="134"/>
      <c r="T89" s="138"/>
      <c r="U89" s="142"/>
      <c r="V89" s="134"/>
      <c r="W89" s="138"/>
      <c r="X89" s="142"/>
      <c r="Y89" s="134"/>
      <c r="Z89" s="138"/>
      <c r="AA89" s="142"/>
      <c r="AB89" s="134"/>
      <c r="AC89" s="138"/>
      <c r="AD89" s="134"/>
      <c r="AE89" s="134"/>
      <c r="AF89" s="134"/>
      <c r="AG89" s="134"/>
      <c r="AH89" s="134"/>
      <c r="AI89" s="134"/>
      <c r="AJ89" s="134"/>
      <c r="AK89" s="134"/>
      <c r="AL89" s="134"/>
      <c r="AM89" s="138"/>
      <c r="AN89" s="14"/>
      <c r="AO89" s="15"/>
      <c r="AP89" s="15"/>
      <c r="AQ89" s="15"/>
      <c r="AR89" s="15"/>
      <c r="AS89" s="15"/>
      <c r="AT89" s="15"/>
      <c r="AU89" s="15"/>
      <c r="AV89" s="15"/>
      <c r="AW89" s="15"/>
      <c r="AX89" s="15"/>
      <c r="AY89" s="16"/>
    </row>
    <row r="90" spans="1:51" x14ac:dyDescent="0.2">
      <c r="A90" s="124" t="e">
        <f>#N/A</f>
        <v>#N/A</v>
      </c>
      <c r="B90" s="134" t="s">
        <v>108</v>
      </c>
      <c r="C90" s="159"/>
      <c r="D90" s="134"/>
      <c r="E90" s="134"/>
      <c r="F90" s="134"/>
      <c r="G90" s="134"/>
      <c r="H90" s="142"/>
      <c r="I90" s="134"/>
      <c r="J90" s="138"/>
      <c r="K90" s="640">
        <f>IF(SUMPRODUCT(H69:H88,K69:K88)=0,"",SUMPRODUCT(H69:H88,K69:K88))</f>
        <v>20.332598252799997</v>
      </c>
      <c r="L90" s="641"/>
      <c r="M90" s="642"/>
      <c r="N90" s="640">
        <f>IF(SUMPRODUCT(H69:H88,N69:N88)=0,"",SUMPRODUCT(H69:H88,N69:N88))</f>
        <v>20.332598252799997</v>
      </c>
      <c r="O90" s="641"/>
      <c r="P90" s="642"/>
      <c r="Q90" s="142"/>
      <c r="R90" s="134"/>
      <c r="S90" s="134"/>
      <c r="T90" s="138"/>
      <c r="U90" s="142"/>
      <c r="V90" s="134"/>
      <c r="W90" s="138"/>
      <c r="X90" s="142"/>
      <c r="Y90" s="134"/>
      <c r="Z90" s="138"/>
      <c r="AA90" s="142"/>
      <c r="AB90" s="134"/>
      <c r="AC90" s="138"/>
      <c r="AD90" s="134"/>
      <c r="AE90" s="134"/>
      <c r="AF90" s="134"/>
      <c r="AG90" s="134"/>
      <c r="AH90" s="134"/>
      <c r="AI90" s="134"/>
      <c r="AJ90" s="134"/>
      <c r="AK90" s="134"/>
      <c r="AL90" s="134"/>
      <c r="AM90" s="138"/>
      <c r="AN90" s="14"/>
      <c r="AO90" s="15"/>
      <c r="AP90" s="15"/>
      <c r="AQ90" s="15"/>
      <c r="AR90" s="15"/>
      <c r="AS90" s="15"/>
      <c r="AT90" s="15"/>
      <c r="AU90" s="15"/>
      <c r="AV90" s="15"/>
      <c r="AW90" s="15"/>
      <c r="AX90" s="15"/>
      <c r="AY90" s="16"/>
    </row>
    <row r="91" spans="1:51" x14ac:dyDescent="0.2">
      <c r="A91" s="124" t="e">
        <f>#N/A</f>
        <v>#N/A</v>
      </c>
      <c r="B91" s="160" t="s">
        <v>109</v>
      </c>
      <c r="C91" s="161"/>
      <c r="D91" s="161"/>
      <c r="E91" s="161"/>
      <c r="F91" s="161" t="s">
        <v>110</v>
      </c>
      <c r="G91" s="161"/>
      <c r="H91" s="14"/>
      <c r="I91" s="97"/>
      <c r="J91" s="97"/>
      <c r="K91" s="162" t="str">
        <f>FluidString(B69:B88,K69:K88)</f>
        <v>METHANE;0.82318;ETHANE;0.08799;PROPANE;0.05116;BUTANE;0.01341;ISOBUTANE;0.00792;PENTANE;0.00281;ISOPENTANE;0.00242;HEXANE;0.00188;HEPTANE;0.00089;OCTANE;0.00085;NONANE;0.00035;DECANE;0.0001;NITROGEN;0.00671;CARBON DIOXIDE;0.00028;WATER;0.00005</v>
      </c>
      <c r="L91" s="163"/>
      <c r="M91" s="163"/>
      <c r="N91" s="162" t="str">
        <f>FluidString(B69:B88,N69:N88)</f>
        <v>METHANE;0.82318;ETHANE;0.08799;PROPANE;0.05116;BUTANE;0.01341;ISOBUTANE;0.00792;PENTANE;0.00281;ISOPENTANE;0.00242;HEXANE;0.00188;HEPTANE;0.00089;OCTANE;0.00085;NONANE;0.00035;DECANE;0.0001;NITROGEN;0.00671;CARBON DIOXIDE;0.00028;WATER;0.00005</v>
      </c>
      <c r="O91" s="163"/>
      <c r="P91" s="163"/>
      <c r="Q91" s="97"/>
      <c r="R91" s="100"/>
      <c r="S91" s="164"/>
      <c r="T91" s="160" t="s">
        <v>111</v>
      </c>
      <c r="U91" s="97"/>
      <c r="V91" s="97"/>
      <c r="W91" s="97"/>
      <c r="X91" s="97"/>
      <c r="Y91" s="97"/>
      <c r="Z91" s="100"/>
      <c r="AA91" s="100"/>
      <c r="AB91" s="100"/>
      <c r="AC91" s="100"/>
      <c r="AD91" s="100"/>
      <c r="AE91" s="100"/>
      <c r="AF91" s="100"/>
      <c r="AG91" s="100"/>
      <c r="AH91" s="100"/>
      <c r="AI91" s="100"/>
      <c r="AJ91" s="100"/>
      <c r="AK91" s="97"/>
      <c r="AL91" s="100"/>
      <c r="AM91" s="164"/>
      <c r="AN91" s="14"/>
      <c r="AO91" s="15"/>
      <c r="AP91" s="15"/>
      <c r="AQ91" s="15"/>
      <c r="AR91" s="15"/>
      <c r="AS91" s="15"/>
      <c r="AT91" s="15"/>
      <c r="AU91" s="15"/>
      <c r="AV91" s="15"/>
      <c r="AW91" s="15"/>
      <c r="AX91" s="15"/>
      <c r="AY91" s="16"/>
    </row>
    <row r="92" spans="1:51" x14ac:dyDescent="0.2">
      <c r="A92" s="124" t="e">
        <f>#N/A</f>
        <v>#N/A</v>
      </c>
      <c r="B92" s="165"/>
      <c r="C92" s="166" t="s">
        <v>112</v>
      </c>
      <c r="D92" s="166"/>
      <c r="E92" s="166"/>
      <c r="F92" s="166"/>
      <c r="G92" s="165"/>
      <c r="H92" s="97" t="s">
        <v>113</v>
      </c>
      <c r="I92" s="166"/>
      <c r="J92" s="165"/>
      <c r="K92" s="166"/>
      <c r="L92" s="166"/>
      <c r="M92" s="165"/>
      <c r="N92" s="97" t="s">
        <v>114</v>
      </c>
      <c r="O92" s="166"/>
      <c r="P92" s="166"/>
      <c r="Q92" s="166"/>
      <c r="R92" s="166"/>
      <c r="S92" s="167"/>
      <c r="T92" s="165"/>
      <c r="U92" s="97" t="s">
        <v>115</v>
      </c>
      <c r="V92" s="97"/>
      <c r="W92" s="97"/>
      <c r="X92" s="97"/>
      <c r="Y92" s="97"/>
      <c r="Z92" s="97"/>
      <c r="AA92" s="97"/>
      <c r="AB92" s="97"/>
      <c r="AC92" s="97"/>
      <c r="AD92" s="97"/>
      <c r="AE92" s="97"/>
      <c r="AF92" s="97"/>
      <c r="AG92" s="97"/>
      <c r="AH92" s="97"/>
      <c r="AI92" s="97"/>
      <c r="AJ92" s="97"/>
      <c r="AK92" s="97"/>
      <c r="AL92" s="97"/>
      <c r="AM92" s="164"/>
      <c r="AN92" s="14"/>
      <c r="AO92" s="15"/>
      <c r="AP92" s="15"/>
      <c r="AQ92" s="15"/>
      <c r="AR92" s="15"/>
      <c r="AS92" s="15"/>
      <c r="AT92" s="15"/>
      <c r="AU92" s="15"/>
      <c r="AV92" s="15"/>
      <c r="AW92" s="15"/>
      <c r="AX92" s="15"/>
      <c r="AY92" s="16"/>
    </row>
    <row r="93" spans="1:51" x14ac:dyDescent="0.2">
      <c r="A93" s="124" t="e">
        <f>#N/A</f>
        <v>#N/A</v>
      </c>
      <c r="B93" s="97"/>
      <c r="C93" s="165"/>
      <c r="D93" s="166" t="s">
        <v>116</v>
      </c>
      <c r="E93" s="97"/>
      <c r="F93" s="97"/>
      <c r="G93" s="97"/>
      <c r="H93" s="165"/>
      <c r="I93" s="166" t="s">
        <v>117</v>
      </c>
      <c r="J93" s="97"/>
      <c r="K93" s="97"/>
      <c r="L93" s="97"/>
      <c r="M93" s="97"/>
      <c r="N93" s="165"/>
      <c r="O93" s="97" t="s">
        <v>118</v>
      </c>
      <c r="P93" s="97"/>
      <c r="Q93" s="97"/>
      <c r="R93" s="97"/>
      <c r="S93" s="164"/>
      <c r="T93" s="166"/>
      <c r="U93" s="166" t="s">
        <v>119</v>
      </c>
      <c r="V93" s="166"/>
      <c r="W93" s="166"/>
      <c r="X93" s="166"/>
      <c r="Y93" s="166"/>
      <c r="Z93" s="166"/>
      <c r="AA93" s="114"/>
      <c r="AB93" s="114"/>
      <c r="AC93" s="114"/>
      <c r="AD93" s="114"/>
      <c r="AE93" s="114"/>
      <c r="AF93" s="114"/>
      <c r="AG93" s="114"/>
      <c r="AH93" s="114"/>
      <c r="AI93" s="114"/>
      <c r="AJ93" s="114"/>
      <c r="AK93" s="114"/>
      <c r="AL93" s="97"/>
      <c r="AM93" s="168"/>
      <c r="AN93" s="14"/>
      <c r="AO93" s="15"/>
      <c r="AP93" s="15"/>
      <c r="AQ93" s="15"/>
      <c r="AR93" s="15"/>
      <c r="AS93" s="15"/>
      <c r="AT93" s="15"/>
      <c r="AU93" s="15"/>
      <c r="AV93" s="15"/>
      <c r="AW93" s="15"/>
      <c r="AX93" s="15"/>
      <c r="AY93" s="16"/>
    </row>
    <row r="94" spans="1:51" x14ac:dyDescent="0.2">
      <c r="A94" s="124" t="e">
        <f>#N/A</f>
        <v>#N/A</v>
      </c>
      <c r="B94" s="97"/>
      <c r="C94" s="165"/>
      <c r="D94" s="97" t="s">
        <v>120</v>
      </c>
      <c r="E94" s="97"/>
      <c r="F94" s="97"/>
      <c r="G94" s="97"/>
      <c r="H94" s="165"/>
      <c r="I94" s="97" t="s">
        <v>121</v>
      </c>
      <c r="J94" s="169"/>
      <c r="K94" s="97"/>
      <c r="L94" s="97"/>
      <c r="M94" s="97"/>
      <c r="N94" s="165"/>
      <c r="O94" s="114"/>
      <c r="P94" s="114"/>
      <c r="Q94" s="114"/>
      <c r="R94" s="114"/>
      <c r="S94" s="164"/>
      <c r="T94" s="165"/>
      <c r="U94" s="100" t="s">
        <v>122</v>
      </c>
      <c r="V94" s="132"/>
      <c r="W94" s="132"/>
      <c r="X94" s="132"/>
      <c r="Y94" s="132"/>
      <c r="Z94" s="132"/>
      <c r="AA94" s="132"/>
      <c r="AB94" s="132"/>
      <c r="AC94" s="132"/>
      <c r="AD94" s="132"/>
      <c r="AE94" s="132"/>
      <c r="AF94" s="132"/>
      <c r="AG94" s="132"/>
      <c r="AH94" s="132"/>
      <c r="AI94" s="132"/>
      <c r="AJ94" s="132"/>
      <c r="AK94" s="132"/>
      <c r="AL94" s="100"/>
      <c r="AM94" s="170"/>
      <c r="AN94" s="14"/>
      <c r="AO94" s="15"/>
      <c r="AP94" s="15"/>
      <c r="AQ94" s="15"/>
      <c r="AR94" s="15"/>
      <c r="AS94" s="15"/>
      <c r="AT94" s="15"/>
      <c r="AU94" s="15"/>
      <c r="AV94" s="15"/>
      <c r="AW94" s="15"/>
      <c r="AX94" s="15"/>
      <c r="AY94" s="16"/>
    </row>
    <row r="95" spans="1:51" x14ac:dyDescent="0.2">
      <c r="A95" s="124" t="e">
        <f>#N/A</f>
        <v>#N/A</v>
      </c>
      <c r="B95" s="165"/>
      <c r="C95" s="100" t="s">
        <v>123</v>
      </c>
      <c r="D95" s="97"/>
      <c r="E95" s="97"/>
      <c r="F95" s="97"/>
      <c r="G95" s="97"/>
      <c r="H95" s="97"/>
      <c r="I95" s="169"/>
      <c r="J95" s="97"/>
      <c r="K95" s="97"/>
      <c r="L95" s="97"/>
      <c r="M95" s="97" t="s">
        <v>124</v>
      </c>
      <c r="N95" s="114"/>
      <c r="O95" s="97" t="s">
        <v>125</v>
      </c>
      <c r="P95" s="114"/>
      <c r="Q95" s="97" t="s">
        <v>126</v>
      </c>
      <c r="R95" s="114"/>
      <c r="S95" s="164"/>
      <c r="T95" s="161"/>
      <c r="U95" s="97" t="s">
        <v>127</v>
      </c>
      <c r="V95" s="97"/>
      <c r="W95" s="97"/>
      <c r="X95" s="97"/>
      <c r="Y95" s="97"/>
      <c r="Z95" s="97"/>
      <c r="AA95" s="114"/>
      <c r="AB95" s="114"/>
      <c r="AC95" s="114"/>
      <c r="AD95" s="114"/>
      <c r="AE95" s="114"/>
      <c r="AF95" s="114"/>
      <c r="AG95" s="114"/>
      <c r="AH95" s="114"/>
      <c r="AI95" s="114"/>
      <c r="AJ95" s="114"/>
      <c r="AK95" s="114"/>
      <c r="AL95" s="132"/>
      <c r="AM95" s="164"/>
      <c r="AN95" s="14"/>
      <c r="AO95" s="15"/>
      <c r="AP95" s="15"/>
      <c r="AQ95" s="15"/>
      <c r="AR95" s="15"/>
      <c r="AS95" s="15"/>
      <c r="AT95" s="15"/>
      <c r="AU95" s="15"/>
      <c r="AV95" s="15"/>
      <c r="AW95" s="15"/>
      <c r="AX95" s="15"/>
      <c r="AY95" s="16"/>
    </row>
    <row r="96" spans="1:51" x14ac:dyDescent="0.2">
      <c r="A96" s="124" t="e">
        <f>#N/A</f>
        <v>#N/A</v>
      </c>
      <c r="B96" s="160" t="s">
        <v>128</v>
      </c>
      <c r="C96" s="171"/>
      <c r="D96" s="172"/>
      <c r="E96" s="172"/>
      <c r="F96" s="172"/>
      <c r="G96" s="172"/>
      <c r="H96" s="172"/>
      <c r="I96" s="172"/>
      <c r="J96" s="172"/>
      <c r="K96" s="173"/>
      <c r="L96" s="172"/>
      <c r="M96" s="172"/>
      <c r="N96" s="172"/>
      <c r="O96" s="172"/>
      <c r="P96" s="172"/>
      <c r="Q96" s="172"/>
      <c r="R96" s="172"/>
      <c r="S96" s="164"/>
      <c r="T96" s="100" t="s">
        <v>129</v>
      </c>
      <c r="U96" s="97"/>
      <c r="V96" s="97"/>
      <c r="W96" s="97"/>
      <c r="X96" s="97"/>
      <c r="Y96" s="97"/>
      <c r="Z96" s="97"/>
      <c r="AA96" s="97"/>
      <c r="AB96" s="165"/>
      <c r="AC96" s="97" t="s">
        <v>130</v>
      </c>
      <c r="AD96" s="97"/>
      <c r="AE96" s="97"/>
      <c r="AF96" s="165"/>
      <c r="AG96" s="97" t="s">
        <v>131</v>
      </c>
      <c r="AH96" s="97"/>
      <c r="AI96" s="97"/>
      <c r="AJ96" s="97"/>
      <c r="AK96" s="97"/>
      <c r="AL96" s="97"/>
      <c r="AM96" s="164"/>
      <c r="AN96" s="14"/>
      <c r="AO96" s="15"/>
      <c r="AP96" s="15"/>
      <c r="AQ96" s="15"/>
      <c r="AR96" s="15"/>
      <c r="AS96" s="15"/>
      <c r="AT96" s="15"/>
      <c r="AU96" s="15"/>
      <c r="AV96" s="15"/>
      <c r="AW96" s="15"/>
      <c r="AX96" s="15"/>
      <c r="AY96" s="16"/>
    </row>
    <row r="97" spans="1:51" x14ac:dyDescent="0.2">
      <c r="A97" s="124" t="e">
        <f>#N/A</f>
        <v>#N/A</v>
      </c>
      <c r="B97" s="165"/>
      <c r="C97" s="97" t="s">
        <v>132</v>
      </c>
      <c r="D97" s="97"/>
      <c r="E97" s="100"/>
      <c r="F97" s="114"/>
      <c r="G97" s="114"/>
      <c r="H97" s="114"/>
      <c r="I97" s="100" t="s">
        <v>133</v>
      </c>
      <c r="J97" s="100"/>
      <c r="K97" s="100" t="s">
        <v>134</v>
      </c>
      <c r="L97" s="100"/>
      <c r="M97" s="100"/>
      <c r="N97" s="100"/>
      <c r="O97" s="114"/>
      <c r="P97" s="114"/>
      <c r="Q97" s="100" t="s">
        <v>135</v>
      </c>
      <c r="R97" s="100"/>
      <c r="S97" s="168"/>
      <c r="T97" s="160" t="s">
        <v>136</v>
      </c>
      <c r="U97" s="97"/>
      <c r="V97" s="97"/>
      <c r="W97" s="97"/>
      <c r="X97" s="97"/>
      <c r="Y97" s="97"/>
      <c r="Z97" s="97"/>
      <c r="AA97" s="97"/>
      <c r="AB97" s="97"/>
      <c r="AC97" s="97"/>
      <c r="AD97" s="97"/>
      <c r="AE97" s="97"/>
      <c r="AF97" s="97"/>
      <c r="AG97" s="97"/>
      <c r="AH97" s="97"/>
      <c r="AI97" s="97"/>
      <c r="AJ97" s="97"/>
      <c r="AK97" s="97"/>
      <c r="AL97" s="97"/>
      <c r="AM97" s="164"/>
      <c r="AN97" s="14"/>
      <c r="AO97" s="15"/>
      <c r="AP97" s="15"/>
      <c r="AQ97" s="15"/>
      <c r="AR97" s="15"/>
      <c r="AS97" s="15"/>
      <c r="AT97" s="15"/>
      <c r="AU97" s="15"/>
      <c r="AV97" s="15"/>
      <c r="AW97" s="15"/>
      <c r="AX97" s="15"/>
      <c r="AY97" s="16"/>
    </row>
    <row r="98" spans="1:51" x14ac:dyDescent="0.2">
      <c r="A98" s="124" t="e">
        <f>#N/A</f>
        <v>#N/A</v>
      </c>
      <c r="B98" s="165"/>
      <c r="C98" s="97" t="s">
        <v>137</v>
      </c>
      <c r="D98" s="97"/>
      <c r="E98" s="97"/>
      <c r="F98" s="97"/>
      <c r="G98" s="97"/>
      <c r="H98" s="165"/>
      <c r="I98" s="97"/>
      <c r="J98" s="97"/>
      <c r="K98" s="97"/>
      <c r="L98" s="97"/>
      <c r="M98" s="97"/>
      <c r="N98" s="97"/>
      <c r="O98" s="97"/>
      <c r="P98" s="97"/>
      <c r="Q98" s="97"/>
      <c r="R98" s="97"/>
      <c r="S98" s="164"/>
      <c r="T98" s="100" t="s">
        <v>138</v>
      </c>
      <c r="U98" s="97"/>
      <c r="V98" s="97"/>
      <c r="W98" s="97"/>
      <c r="X98" s="100"/>
      <c r="Y98" s="100"/>
      <c r="Z98" s="100"/>
      <c r="AA98" s="97"/>
      <c r="AB98" s="97"/>
      <c r="AC98" s="97"/>
      <c r="AD98" s="100"/>
      <c r="AE98" s="97"/>
      <c r="AF98" s="97"/>
      <c r="AG98" s="100"/>
      <c r="AH98" s="100"/>
      <c r="AI98" s="100"/>
      <c r="AJ98" s="100"/>
      <c r="AK98" s="97"/>
      <c r="AL98" s="97"/>
      <c r="AM98" s="164"/>
      <c r="AN98" s="14"/>
      <c r="AO98" s="15"/>
      <c r="AP98" s="15"/>
      <c r="AQ98" s="15"/>
      <c r="AR98" s="15"/>
      <c r="AS98" s="15"/>
      <c r="AT98" s="15"/>
      <c r="AU98" s="15"/>
      <c r="AV98" s="15"/>
      <c r="AW98" s="15"/>
      <c r="AX98" s="15"/>
      <c r="AY98" s="16"/>
    </row>
    <row r="99" spans="1:51" x14ac:dyDescent="0.2">
      <c r="A99" s="124" t="e">
        <f>#N/A</f>
        <v>#N/A</v>
      </c>
      <c r="B99" s="169"/>
      <c r="C99" s="97"/>
      <c r="D99" s="97"/>
      <c r="E99" s="97"/>
      <c r="F99" s="97"/>
      <c r="G99" s="99"/>
      <c r="H99" s="97"/>
      <c r="I99" s="100"/>
      <c r="J99" s="100" t="s">
        <v>139</v>
      </c>
      <c r="K99" s="100"/>
      <c r="L99" s="100"/>
      <c r="M99" s="100"/>
      <c r="N99" s="100"/>
      <c r="O99" s="100" t="s">
        <v>140</v>
      </c>
      <c r="P99" s="100"/>
      <c r="Q99" s="100"/>
      <c r="R99" s="100"/>
      <c r="S99" s="168"/>
      <c r="T99" s="165"/>
      <c r="U99" s="100" t="s">
        <v>141</v>
      </c>
      <c r="V99" s="100"/>
      <c r="W99" s="100"/>
      <c r="X99" s="100"/>
      <c r="Y99" s="100"/>
      <c r="Z99" s="100"/>
      <c r="AA99" s="100"/>
      <c r="AB99" s="100"/>
      <c r="AC99" s="100"/>
      <c r="AD99" s="100"/>
      <c r="AE99" s="100"/>
      <c r="AF99" s="100"/>
      <c r="AG99" s="100"/>
      <c r="AH99" s="100"/>
      <c r="AI99" s="100"/>
      <c r="AJ99" s="100"/>
      <c r="AK99" s="97"/>
      <c r="AL99" s="97"/>
      <c r="AM99" s="164"/>
      <c r="AN99" s="14"/>
      <c r="AO99" s="15"/>
      <c r="AP99" s="15"/>
      <c r="AQ99" s="15"/>
      <c r="AR99" s="15"/>
      <c r="AS99" s="15"/>
      <c r="AT99" s="15"/>
      <c r="AU99" s="15"/>
      <c r="AV99" s="15"/>
      <c r="AW99" s="15"/>
      <c r="AX99" s="15"/>
      <c r="AY99" s="16"/>
    </row>
    <row r="100" spans="1:51" x14ac:dyDescent="0.2">
      <c r="A100" s="124" t="e">
        <f>#N/A</f>
        <v>#N/A</v>
      </c>
      <c r="B100" s="97"/>
      <c r="C100" s="100" t="s">
        <v>142</v>
      </c>
      <c r="D100" s="100"/>
      <c r="E100" s="100"/>
      <c r="F100" s="100"/>
      <c r="G100" s="99" t="s">
        <v>143</v>
      </c>
      <c r="H100" s="100"/>
      <c r="I100" s="100"/>
      <c r="J100" s="114"/>
      <c r="K100" s="114"/>
      <c r="L100" s="114"/>
      <c r="M100" s="100"/>
      <c r="N100" s="100"/>
      <c r="O100" s="114"/>
      <c r="P100" s="114"/>
      <c r="Q100" s="114"/>
      <c r="R100" s="100"/>
      <c r="S100" s="168"/>
      <c r="T100" s="165"/>
      <c r="U100" s="114"/>
      <c r="V100" s="114"/>
      <c r="W100" s="114"/>
      <c r="X100" s="114"/>
      <c r="Y100" s="114"/>
      <c r="Z100" s="114"/>
      <c r="AA100" s="114"/>
      <c r="AB100" s="114"/>
      <c r="AC100" s="114"/>
      <c r="AD100" s="114"/>
      <c r="AE100" s="114"/>
      <c r="AF100" s="114"/>
      <c r="AG100" s="114"/>
      <c r="AH100" s="114"/>
      <c r="AI100" s="114"/>
      <c r="AJ100" s="114"/>
      <c r="AK100" s="114"/>
      <c r="AL100" s="97"/>
      <c r="AM100" s="164"/>
      <c r="AN100" s="14"/>
      <c r="AO100" s="15"/>
      <c r="AP100" s="15"/>
      <c r="AQ100" s="15"/>
      <c r="AR100" s="15"/>
      <c r="AS100" s="15"/>
      <c r="AT100" s="15"/>
      <c r="AU100" s="15"/>
      <c r="AV100" s="15"/>
      <c r="AW100" s="15"/>
      <c r="AX100" s="15"/>
      <c r="AY100" s="16"/>
    </row>
    <row r="101" spans="1:51" x14ac:dyDescent="0.2">
      <c r="A101" s="124" t="e">
        <f>#N/A</f>
        <v>#N/A</v>
      </c>
      <c r="B101" s="160"/>
      <c r="C101" s="97" t="s">
        <v>144</v>
      </c>
      <c r="D101" s="97"/>
      <c r="E101" s="97"/>
      <c r="F101" s="97"/>
      <c r="G101" s="99" t="s">
        <v>143</v>
      </c>
      <c r="H101" s="97"/>
      <c r="I101" s="100"/>
      <c r="J101" s="114"/>
      <c r="K101" s="114"/>
      <c r="L101" s="114"/>
      <c r="M101" s="100"/>
      <c r="N101" s="97"/>
      <c r="O101" s="114"/>
      <c r="P101" s="114"/>
      <c r="Q101" s="114"/>
      <c r="R101" s="97"/>
      <c r="S101" s="164"/>
      <c r="T101" s="165"/>
      <c r="U101" s="100" t="s">
        <v>145</v>
      </c>
      <c r="V101" s="100"/>
      <c r="W101" s="100"/>
      <c r="X101" s="100"/>
      <c r="Y101" s="165"/>
      <c r="Z101" s="100"/>
      <c r="AA101" s="100"/>
      <c r="AB101" s="100"/>
      <c r="AC101" s="100"/>
      <c r="AD101" s="100"/>
      <c r="AE101" s="100"/>
      <c r="AF101" s="165"/>
      <c r="AG101" s="100"/>
      <c r="AH101" s="100"/>
      <c r="AI101" s="100"/>
      <c r="AJ101" s="100"/>
      <c r="AK101" s="100"/>
      <c r="AL101" s="97"/>
      <c r="AM101" s="168"/>
      <c r="AN101" s="14"/>
      <c r="AO101" s="15"/>
      <c r="AP101" s="15"/>
      <c r="AQ101" s="15"/>
      <c r="AR101" s="15"/>
      <c r="AS101" s="15"/>
      <c r="AT101" s="15"/>
      <c r="AU101" s="15"/>
      <c r="AV101" s="15"/>
      <c r="AW101" s="15"/>
      <c r="AX101" s="15"/>
      <c r="AY101" s="16"/>
    </row>
    <row r="102" spans="1:51" x14ac:dyDescent="0.2">
      <c r="A102" s="124" t="e">
        <f>#N/A</f>
        <v>#N/A</v>
      </c>
      <c r="B102" s="100"/>
      <c r="C102" s="97" t="s">
        <v>146</v>
      </c>
      <c r="D102" s="97"/>
      <c r="E102" s="97"/>
      <c r="F102" s="100"/>
      <c r="G102" s="99" t="s">
        <v>143</v>
      </c>
      <c r="H102" s="100"/>
      <c r="I102" s="100"/>
      <c r="J102" s="114"/>
      <c r="K102" s="114"/>
      <c r="L102" s="114"/>
      <c r="M102" s="100"/>
      <c r="N102" s="100"/>
      <c r="O102" s="114"/>
      <c r="P102" s="114"/>
      <c r="Q102" s="114"/>
      <c r="R102" s="100"/>
      <c r="S102" s="168"/>
      <c r="T102" s="165"/>
      <c r="U102" s="114"/>
      <c r="V102" s="114"/>
      <c r="W102" s="114"/>
      <c r="X102" s="114"/>
      <c r="Y102" s="114"/>
      <c r="Z102" s="114"/>
      <c r="AA102" s="114"/>
      <c r="AB102" s="114"/>
      <c r="AC102" s="114"/>
      <c r="AD102" s="114"/>
      <c r="AE102" s="114"/>
      <c r="AF102" s="114"/>
      <c r="AG102" s="114"/>
      <c r="AH102" s="114"/>
      <c r="AI102" s="114"/>
      <c r="AJ102" s="114"/>
      <c r="AK102" s="114"/>
      <c r="AL102" s="100"/>
      <c r="AM102" s="164"/>
      <c r="AN102" s="14"/>
      <c r="AO102" s="15"/>
      <c r="AP102" s="15"/>
      <c r="AQ102" s="15"/>
      <c r="AR102" s="15"/>
      <c r="AS102" s="15"/>
      <c r="AT102" s="15"/>
      <c r="AU102" s="15"/>
      <c r="AV102" s="15"/>
      <c r="AW102" s="15"/>
      <c r="AX102" s="15"/>
      <c r="AY102" s="16"/>
    </row>
    <row r="103" spans="1:51" x14ac:dyDescent="0.2">
      <c r="A103" s="124" t="e">
        <f>#N/A</f>
        <v>#N/A</v>
      </c>
      <c r="B103" s="100"/>
      <c r="C103" s="115"/>
      <c r="D103" s="115"/>
      <c r="E103" s="115"/>
      <c r="F103" s="100"/>
      <c r="G103" s="99" t="s">
        <v>143</v>
      </c>
      <c r="H103" s="100"/>
      <c r="I103" s="100"/>
      <c r="J103" s="114"/>
      <c r="K103" s="114"/>
      <c r="L103" s="114"/>
      <c r="M103" s="100"/>
      <c r="N103" s="100"/>
      <c r="O103" s="114"/>
      <c r="P103" s="114"/>
      <c r="Q103" s="114"/>
      <c r="R103" s="100"/>
      <c r="S103" s="168"/>
      <c r="T103" s="118"/>
      <c r="U103" s="119"/>
      <c r="V103" s="143"/>
      <c r="W103" s="119"/>
      <c r="X103" s="119"/>
      <c r="Y103" s="119"/>
      <c r="Z103" s="119"/>
      <c r="AA103" s="119"/>
      <c r="AB103" s="119"/>
      <c r="AC103" s="119"/>
      <c r="AD103" s="119"/>
      <c r="AE103" s="119"/>
      <c r="AF103" s="119"/>
      <c r="AG103" s="119"/>
      <c r="AH103" s="119"/>
      <c r="AI103" s="119"/>
      <c r="AJ103" s="119"/>
      <c r="AK103" s="119"/>
      <c r="AL103" s="97"/>
      <c r="AM103" s="164"/>
      <c r="AN103" s="14"/>
      <c r="AO103" s="15"/>
      <c r="AP103" s="15"/>
      <c r="AQ103" s="15"/>
      <c r="AR103" s="15"/>
      <c r="AS103" s="15"/>
      <c r="AT103" s="15"/>
      <c r="AU103" s="15"/>
      <c r="AV103" s="15"/>
      <c r="AW103" s="15"/>
      <c r="AX103" s="15"/>
      <c r="AY103" s="16"/>
    </row>
    <row r="104" spans="1:51" x14ac:dyDescent="0.2">
      <c r="A104" s="124" t="e">
        <f>#N/A</f>
        <v>#N/A</v>
      </c>
      <c r="B104" s="160" t="s">
        <v>147</v>
      </c>
      <c r="C104" s="97"/>
      <c r="D104" s="97"/>
      <c r="E104" s="100"/>
      <c r="F104" s="100"/>
      <c r="G104" s="100"/>
      <c r="H104" s="100"/>
      <c r="I104" s="100"/>
      <c r="J104" s="165"/>
      <c r="K104" s="100" t="s">
        <v>148</v>
      </c>
      <c r="L104" s="100"/>
      <c r="M104" s="100"/>
      <c r="N104" s="165"/>
      <c r="O104" s="100" t="s">
        <v>149</v>
      </c>
      <c r="P104" s="100"/>
      <c r="Q104" s="100"/>
      <c r="R104" s="100"/>
      <c r="S104" s="168"/>
      <c r="T104" s="160" t="s">
        <v>150</v>
      </c>
      <c r="U104" s="97"/>
      <c r="V104" s="169"/>
      <c r="W104" s="97"/>
      <c r="X104" s="97"/>
      <c r="Y104" s="165"/>
      <c r="Z104" s="97"/>
      <c r="AA104" s="97"/>
      <c r="AB104" s="169"/>
      <c r="AC104" s="97"/>
      <c r="AD104" s="97"/>
      <c r="AE104" s="97"/>
      <c r="AF104" s="165"/>
      <c r="AG104" s="97"/>
      <c r="AH104" s="97"/>
      <c r="AI104" s="97"/>
      <c r="AJ104" s="97"/>
      <c r="AK104" s="97"/>
      <c r="AL104" s="97"/>
      <c r="AM104" s="164"/>
      <c r="AN104" s="14"/>
      <c r="AO104" s="174"/>
      <c r="AP104" s="15"/>
      <c r="AQ104" s="15"/>
      <c r="AR104" s="15"/>
      <c r="AS104" s="15"/>
      <c r="AT104" s="15"/>
      <c r="AU104" s="15"/>
      <c r="AV104" s="15"/>
      <c r="AW104" s="15"/>
      <c r="AX104" s="15"/>
      <c r="AY104" s="16"/>
    </row>
    <row r="105" spans="1:51" ht="12.75" customHeight="1" x14ac:dyDescent="0.2">
      <c r="A105" s="124" t="e">
        <f>#N/A</f>
        <v>#N/A</v>
      </c>
      <c r="B105" s="160"/>
      <c r="C105" s="115"/>
      <c r="D105" s="115"/>
      <c r="E105" s="114"/>
      <c r="F105" s="100"/>
      <c r="G105" s="99" t="s">
        <v>143</v>
      </c>
      <c r="H105" s="100"/>
      <c r="I105" s="100"/>
      <c r="J105" s="175"/>
      <c r="K105" s="114"/>
      <c r="L105" s="114"/>
      <c r="M105" s="100"/>
      <c r="N105" s="165"/>
      <c r="O105" s="114"/>
      <c r="P105" s="114"/>
      <c r="Q105" s="114"/>
      <c r="R105" s="100"/>
      <c r="S105" s="168"/>
      <c r="T105" s="165"/>
      <c r="U105" s="97" t="s">
        <v>151</v>
      </c>
      <c r="V105" s="97"/>
      <c r="W105" s="97"/>
      <c r="X105" s="97"/>
      <c r="Y105" s="97"/>
      <c r="Z105" s="97"/>
      <c r="AA105" s="97"/>
      <c r="AB105" s="97"/>
      <c r="AC105" s="97"/>
      <c r="AD105" s="97"/>
      <c r="AE105" s="97"/>
      <c r="AF105" s="97"/>
      <c r="AG105" s="97"/>
      <c r="AH105" s="97"/>
      <c r="AI105" s="97"/>
      <c r="AJ105" s="97"/>
      <c r="AK105" s="97"/>
      <c r="AL105" s="97"/>
      <c r="AM105" s="164"/>
      <c r="AN105" s="14"/>
      <c r="AO105" s="174"/>
      <c r="AP105" s="15"/>
      <c r="AQ105" s="15"/>
      <c r="AR105" s="15"/>
      <c r="AS105" s="15"/>
      <c r="AT105" s="15"/>
      <c r="AU105" s="15"/>
      <c r="AV105" s="15"/>
      <c r="AW105" s="15"/>
      <c r="AX105" s="15"/>
      <c r="AY105" s="16"/>
    </row>
    <row r="106" spans="1:51" x14ac:dyDescent="0.2">
      <c r="A106" s="124" t="e">
        <f>#N/A</f>
        <v>#N/A</v>
      </c>
      <c r="B106" s="165"/>
      <c r="C106" s="97" t="s">
        <v>152</v>
      </c>
      <c r="D106" s="97"/>
      <c r="E106" s="97"/>
      <c r="F106" s="97"/>
      <c r="G106" s="175"/>
      <c r="H106" s="175"/>
      <c r="I106" s="175"/>
      <c r="J106" s="175"/>
      <c r="K106" s="175"/>
      <c r="L106" s="175"/>
      <c r="M106" s="175"/>
      <c r="N106" s="175"/>
      <c r="O106" s="175"/>
      <c r="P106" s="175"/>
      <c r="Q106" s="175"/>
      <c r="R106" s="175"/>
      <c r="S106" s="168"/>
      <c r="T106" s="165"/>
      <c r="U106" s="97" t="s">
        <v>77</v>
      </c>
      <c r="V106" s="169"/>
      <c r="W106" s="114"/>
      <c r="X106" s="114"/>
      <c r="Y106" s="114"/>
      <c r="Z106" s="114"/>
      <c r="AA106" s="114"/>
      <c r="AB106" s="114"/>
      <c r="AC106" s="114"/>
      <c r="AD106" s="114"/>
      <c r="AE106" s="114"/>
      <c r="AF106" s="114"/>
      <c r="AG106" s="114"/>
      <c r="AH106" s="114"/>
      <c r="AI106" s="114"/>
      <c r="AJ106" s="114"/>
      <c r="AK106" s="114"/>
      <c r="AL106" s="97"/>
      <c r="AM106" s="164"/>
      <c r="AN106" s="14"/>
      <c r="AO106" s="15"/>
      <c r="AP106" s="15"/>
      <c r="AQ106" s="15"/>
      <c r="AR106" s="15"/>
      <c r="AS106" s="15"/>
      <c r="AT106" s="15"/>
      <c r="AU106" s="15"/>
      <c r="AV106" s="15"/>
      <c r="AW106" s="15"/>
      <c r="AX106" s="15"/>
      <c r="AY106" s="16"/>
    </row>
    <row r="107" spans="1:51" x14ac:dyDescent="0.2">
      <c r="A107" s="124" t="e">
        <f>#N/A</f>
        <v>#N/A</v>
      </c>
      <c r="B107" s="165"/>
      <c r="C107" s="175"/>
      <c r="D107" s="175"/>
      <c r="E107" s="175"/>
      <c r="F107" s="175"/>
      <c r="G107" s="175"/>
      <c r="H107" s="175"/>
      <c r="I107" s="175"/>
      <c r="J107" s="175"/>
      <c r="K107" s="175"/>
      <c r="L107" s="175"/>
      <c r="M107" s="175"/>
      <c r="N107" s="175"/>
      <c r="O107" s="175"/>
      <c r="P107" s="175"/>
      <c r="Q107" s="175"/>
      <c r="R107" s="175"/>
      <c r="S107" s="168"/>
      <c r="T107" s="165"/>
      <c r="U107" s="97"/>
      <c r="V107" s="169"/>
      <c r="W107" s="100"/>
      <c r="X107" s="100"/>
      <c r="Y107" s="100"/>
      <c r="Z107" s="100"/>
      <c r="AA107" s="100"/>
      <c r="AB107" s="100"/>
      <c r="AC107" s="100"/>
      <c r="AD107" s="100"/>
      <c r="AE107" s="100"/>
      <c r="AF107" s="100"/>
      <c r="AG107" s="100"/>
      <c r="AH107" s="100"/>
      <c r="AI107" s="100"/>
      <c r="AJ107" s="100"/>
      <c r="AK107" s="100"/>
      <c r="AL107" s="97"/>
      <c r="AM107" s="164"/>
      <c r="AN107" s="14"/>
      <c r="AO107" s="15"/>
      <c r="AP107" s="15"/>
      <c r="AQ107" s="15"/>
      <c r="AR107" s="15"/>
      <c r="AS107" s="15"/>
      <c r="AT107" s="15"/>
      <c r="AU107" s="15"/>
      <c r="AV107" s="15"/>
      <c r="AW107" s="15"/>
      <c r="AX107" s="15"/>
      <c r="AY107" s="16"/>
    </row>
    <row r="108" spans="1:51" x14ac:dyDescent="0.2">
      <c r="A108" s="124" t="e">
        <f>#N/A</f>
        <v>#N/A</v>
      </c>
      <c r="B108" s="100"/>
      <c r="C108" s="97" t="s">
        <v>153</v>
      </c>
      <c r="D108" s="100"/>
      <c r="E108" s="100"/>
      <c r="F108" s="100"/>
      <c r="G108" s="100"/>
      <c r="H108" s="100"/>
      <c r="I108" s="100"/>
      <c r="J108" s="100"/>
      <c r="K108" s="100"/>
      <c r="L108" s="100"/>
      <c r="M108" s="100"/>
      <c r="N108" s="100"/>
      <c r="O108" s="100"/>
      <c r="P108" s="100"/>
      <c r="Q108" s="100"/>
      <c r="R108" s="100"/>
      <c r="S108" s="168"/>
      <c r="T108" s="161" t="s">
        <v>154</v>
      </c>
      <c r="U108" s="97"/>
      <c r="V108" s="100"/>
      <c r="W108" s="100"/>
      <c r="X108" s="100"/>
      <c r="Y108" s="100"/>
      <c r="Z108" s="100"/>
      <c r="AA108" s="100"/>
      <c r="AB108" s="100"/>
      <c r="AC108" s="100"/>
      <c r="AD108" s="100"/>
      <c r="AE108" s="100"/>
      <c r="AF108" s="100"/>
      <c r="AG108" s="100"/>
      <c r="AH108" s="100"/>
      <c r="AI108" s="100"/>
      <c r="AJ108" s="100"/>
      <c r="AK108" s="97"/>
      <c r="AL108" s="97"/>
      <c r="AM108" s="164"/>
      <c r="AN108" s="14"/>
      <c r="AO108" s="15"/>
      <c r="AP108" s="15"/>
      <c r="AQ108" s="15"/>
      <c r="AR108" s="15"/>
      <c r="AS108" s="15"/>
      <c r="AT108" s="15"/>
      <c r="AU108" s="15"/>
      <c r="AV108" s="15"/>
      <c r="AW108" s="15"/>
      <c r="AX108" s="15"/>
      <c r="AY108" s="16"/>
    </row>
    <row r="109" spans="1:51" x14ac:dyDescent="0.2">
      <c r="A109" s="124" t="e">
        <f>#N/A</f>
        <v>#N/A</v>
      </c>
      <c r="B109" s="176" t="s">
        <v>155</v>
      </c>
      <c r="C109" s="97"/>
      <c r="D109" s="97"/>
      <c r="E109" s="97"/>
      <c r="F109" s="160"/>
      <c r="G109" s="100"/>
      <c r="H109" s="100"/>
      <c r="I109" s="100"/>
      <c r="J109" s="100"/>
      <c r="K109" s="100"/>
      <c r="L109" s="100"/>
      <c r="M109" s="100"/>
      <c r="N109" s="100"/>
      <c r="O109" s="100"/>
      <c r="P109" s="100"/>
      <c r="Q109" s="100"/>
      <c r="R109" s="100"/>
      <c r="S109" s="164"/>
      <c r="T109" s="165"/>
      <c r="U109" s="97" t="s">
        <v>156</v>
      </c>
      <c r="V109" s="100"/>
      <c r="W109" s="100"/>
      <c r="X109" s="100"/>
      <c r="Y109" s="165"/>
      <c r="Z109" s="100" t="s">
        <v>157</v>
      </c>
      <c r="AA109" s="100"/>
      <c r="AB109" s="100"/>
      <c r="AC109" s="165"/>
      <c r="AD109" s="100" t="s">
        <v>158</v>
      </c>
      <c r="AE109" s="100"/>
      <c r="AF109" s="100"/>
      <c r="AG109" s="100"/>
      <c r="AH109" s="100"/>
      <c r="AI109" s="100"/>
      <c r="AJ109" s="100"/>
      <c r="AK109" s="97"/>
      <c r="AL109" s="97"/>
      <c r="AM109" s="164"/>
      <c r="AN109" s="14"/>
      <c r="AO109" s="15"/>
      <c r="AP109" s="15"/>
      <c r="AQ109" s="15"/>
      <c r="AR109" s="15"/>
      <c r="AS109" s="15"/>
      <c r="AT109" s="15"/>
      <c r="AU109" s="15"/>
      <c r="AV109" s="15"/>
      <c r="AW109" s="15"/>
      <c r="AX109" s="15"/>
      <c r="AY109" s="16"/>
    </row>
    <row r="110" spans="1:51" ht="3" customHeight="1" x14ac:dyDescent="0.2">
      <c r="A110" s="124" t="e">
        <f>#N/A</f>
        <v>#N/A</v>
      </c>
      <c r="B110" s="165"/>
      <c r="C110" s="97" t="s">
        <v>159</v>
      </c>
      <c r="D110" s="97"/>
      <c r="E110" s="97"/>
      <c r="F110" s="100"/>
      <c r="G110" s="100"/>
      <c r="H110" s="100"/>
      <c r="I110" s="100"/>
      <c r="J110" s="100"/>
      <c r="K110" s="114"/>
      <c r="L110" s="114"/>
      <c r="M110" s="114"/>
      <c r="N110" s="114"/>
      <c r="O110" s="114"/>
      <c r="P110" s="114"/>
      <c r="Q110" s="114"/>
      <c r="R110" s="114"/>
      <c r="S110" s="164"/>
      <c r="T110" s="165"/>
      <c r="U110" s="97" t="s">
        <v>160</v>
      </c>
      <c r="V110" s="100"/>
      <c r="W110" s="100"/>
      <c r="X110" s="100"/>
      <c r="Y110" s="100"/>
      <c r="Z110" s="100"/>
      <c r="AA110" s="100"/>
      <c r="AB110" s="100"/>
      <c r="AC110" s="100"/>
      <c r="AD110" s="100"/>
      <c r="AE110" s="100"/>
      <c r="AF110" s="100"/>
      <c r="AG110" s="100"/>
      <c r="AH110" s="100"/>
      <c r="AI110" s="114"/>
      <c r="AJ110" s="114"/>
      <c r="AK110" s="97" t="s">
        <v>161</v>
      </c>
      <c r="AL110" s="97"/>
      <c r="AM110" s="164"/>
      <c r="AN110" s="14"/>
      <c r="AO110" s="15"/>
      <c r="AP110" s="15"/>
      <c r="AQ110" s="15"/>
      <c r="AR110" s="15"/>
      <c r="AS110" s="15"/>
      <c r="AT110" s="15"/>
      <c r="AU110" s="15"/>
      <c r="AV110" s="15"/>
      <c r="AW110" s="15"/>
      <c r="AX110" s="15"/>
      <c r="AY110" s="16"/>
    </row>
    <row r="111" spans="1:51" x14ac:dyDescent="0.2">
      <c r="A111" s="124" t="e">
        <f>#N/A</f>
        <v>#N/A</v>
      </c>
      <c r="B111" s="165"/>
      <c r="C111" s="100" t="s">
        <v>162</v>
      </c>
      <c r="D111" s="100"/>
      <c r="E111" s="100"/>
      <c r="F111" s="100"/>
      <c r="G111" s="100"/>
      <c r="H111" s="100"/>
      <c r="I111" s="100"/>
      <c r="J111" s="100"/>
      <c r="K111" s="114"/>
      <c r="L111" s="114"/>
      <c r="M111" s="114"/>
      <c r="N111" s="114"/>
      <c r="O111" s="114"/>
      <c r="P111" s="114"/>
      <c r="Q111" s="114"/>
      <c r="R111" s="114"/>
      <c r="S111" s="170"/>
      <c r="T111" s="97"/>
      <c r="U111" s="97" t="s">
        <v>163</v>
      </c>
      <c r="V111" s="97"/>
      <c r="W111" s="97"/>
      <c r="X111" s="97"/>
      <c r="Y111" s="97"/>
      <c r="Z111" s="97"/>
      <c r="AA111" s="97"/>
      <c r="AB111" s="97"/>
      <c r="AC111" s="97"/>
      <c r="AD111" s="97"/>
      <c r="AE111" s="97"/>
      <c r="AF111" s="97"/>
      <c r="AG111" s="97"/>
      <c r="AH111" s="97"/>
      <c r="AI111" s="97"/>
      <c r="AJ111" s="97"/>
      <c r="AK111" s="97"/>
      <c r="AL111" s="97"/>
      <c r="AM111" s="96"/>
      <c r="AN111" s="14"/>
      <c r="AO111" s="15"/>
      <c r="AP111" s="15"/>
      <c r="AQ111" s="15"/>
      <c r="AR111" s="15"/>
      <c r="AS111" s="15"/>
      <c r="AT111" s="15"/>
      <c r="AU111" s="15"/>
      <c r="AV111" s="15"/>
      <c r="AW111" s="15"/>
      <c r="AX111" s="15"/>
      <c r="AY111" s="16"/>
    </row>
    <row r="112" spans="1:51" x14ac:dyDescent="0.2">
      <c r="A112" s="124" t="e">
        <f>#N/A</f>
        <v>#N/A</v>
      </c>
      <c r="B112" s="160" t="s">
        <v>81</v>
      </c>
      <c r="C112" s="97"/>
      <c r="D112" s="97"/>
      <c r="E112" s="114"/>
      <c r="F112" s="114"/>
      <c r="G112" s="114"/>
      <c r="H112" s="114"/>
      <c r="I112" s="114"/>
      <c r="J112" s="114"/>
      <c r="K112" s="114"/>
      <c r="L112" s="114"/>
      <c r="M112" s="114"/>
      <c r="N112" s="114"/>
      <c r="O112" s="114"/>
      <c r="P112" s="114"/>
      <c r="Q112" s="114"/>
      <c r="R112" s="114"/>
      <c r="S112" s="168"/>
      <c r="T112" s="100"/>
      <c r="U112" s="165"/>
      <c r="V112" s="100" t="s">
        <v>164</v>
      </c>
      <c r="W112" s="100"/>
      <c r="X112" s="100"/>
      <c r="Y112" s="100"/>
      <c r="Z112" s="100"/>
      <c r="AA112" s="100"/>
      <c r="AB112" s="100"/>
      <c r="AC112" s="165"/>
      <c r="AD112" s="100" t="s">
        <v>165</v>
      </c>
      <c r="AE112" s="100"/>
      <c r="AF112" s="100"/>
      <c r="AG112" s="100"/>
      <c r="AH112" s="100"/>
      <c r="AI112" s="100"/>
      <c r="AJ112" s="100"/>
      <c r="AK112" s="100"/>
      <c r="AL112" s="14"/>
      <c r="AM112" s="96"/>
      <c r="AN112" s="14"/>
      <c r="AO112" s="15"/>
      <c r="AP112" s="15"/>
      <c r="AQ112" s="15"/>
      <c r="AR112" s="15"/>
      <c r="AS112" s="15"/>
      <c r="AT112" s="15"/>
      <c r="AU112" s="15"/>
      <c r="AV112" s="15"/>
      <c r="AW112" s="15"/>
      <c r="AX112" s="15"/>
      <c r="AY112" s="16"/>
    </row>
    <row r="113" spans="1:51" ht="12.75" customHeight="1" x14ac:dyDescent="0.2">
      <c r="A113" s="124" t="e">
        <f>#N/A</f>
        <v>#N/A</v>
      </c>
      <c r="B113" s="134"/>
      <c r="C113" s="134"/>
      <c r="D113" s="134"/>
      <c r="E113" s="134"/>
      <c r="F113" s="134"/>
      <c r="G113" s="134"/>
      <c r="H113" s="134"/>
      <c r="I113" s="134"/>
      <c r="J113" s="134"/>
      <c r="K113" s="134"/>
      <c r="L113" s="134"/>
      <c r="M113" s="134"/>
      <c r="N113" s="134"/>
      <c r="O113" s="134"/>
      <c r="P113" s="134"/>
      <c r="Q113" s="134"/>
      <c r="R113" s="134"/>
      <c r="S113" s="164"/>
      <c r="T113" s="100"/>
      <c r="U113" s="165"/>
      <c r="V113" s="100"/>
      <c r="W113" s="100"/>
      <c r="X113" s="100"/>
      <c r="Y113" s="100"/>
      <c r="Z113" s="100"/>
      <c r="AA113" s="100"/>
      <c r="AB113" s="100"/>
      <c r="AC113" s="165"/>
      <c r="AD113" s="100"/>
      <c r="AE113" s="100"/>
      <c r="AF113" s="100"/>
      <c r="AG113" s="100"/>
      <c r="AH113" s="100"/>
      <c r="AI113" s="100"/>
      <c r="AJ113" s="100"/>
      <c r="AK113" s="100"/>
      <c r="AL113" s="104"/>
      <c r="AM113" s="105"/>
      <c r="AN113" s="14"/>
      <c r="AO113" s="15"/>
      <c r="AP113" s="15"/>
      <c r="AQ113" s="15"/>
      <c r="AR113" s="15"/>
      <c r="AS113" s="15"/>
      <c r="AT113" s="15"/>
      <c r="AU113" s="15"/>
      <c r="AV113" s="15"/>
      <c r="AW113" s="15"/>
      <c r="AX113" s="15"/>
      <c r="AY113" s="16"/>
    </row>
    <row r="114" spans="1:51" x14ac:dyDescent="0.2">
      <c r="A114" s="83"/>
      <c r="B114" s="177" t="s">
        <v>166</v>
      </c>
      <c r="C114" s="97"/>
      <c r="D114" s="97"/>
      <c r="E114" s="97"/>
      <c r="F114" s="97"/>
      <c r="G114" s="97"/>
      <c r="H114" s="97"/>
      <c r="I114" s="88"/>
      <c r="J114" s="97"/>
      <c r="K114" s="97"/>
      <c r="L114" s="97"/>
      <c r="M114" s="97"/>
      <c r="N114" s="97"/>
      <c r="O114" s="97"/>
      <c r="P114" s="97"/>
      <c r="Q114" s="97"/>
      <c r="R114" s="97"/>
      <c r="S114" s="88"/>
      <c r="T114" s="85" t="s">
        <v>1</v>
      </c>
      <c r="U114" s="85" t="s">
        <v>1</v>
      </c>
      <c r="V114" s="91" t="s">
        <v>1</v>
      </c>
      <c r="W114" s="85" t="s">
        <v>1</v>
      </c>
      <c r="X114" s="85" t="s">
        <v>1</v>
      </c>
      <c r="Y114" s="85" t="s">
        <v>1</v>
      </c>
      <c r="Z114" s="85" t="s">
        <v>1</v>
      </c>
      <c r="AA114" s="85" t="s">
        <v>1</v>
      </c>
      <c r="AB114" s="85" t="s">
        <v>1</v>
      </c>
      <c r="AC114" s="85" t="s">
        <v>1</v>
      </c>
      <c r="AD114" s="85" t="s">
        <v>1</v>
      </c>
      <c r="AE114" s="85" t="s">
        <v>1</v>
      </c>
      <c r="AF114" s="85" t="s">
        <v>1</v>
      </c>
      <c r="AG114" s="85" t="s">
        <v>1</v>
      </c>
      <c r="AH114" s="85" t="s">
        <v>1</v>
      </c>
      <c r="AI114" s="85" t="s">
        <v>1</v>
      </c>
      <c r="AJ114" s="85" t="s">
        <v>1</v>
      </c>
      <c r="AK114" s="85" t="s">
        <v>1</v>
      </c>
      <c r="AL114" s="101"/>
      <c r="AM114" s="101"/>
      <c r="AN114" s="14"/>
      <c r="AO114" s="15"/>
      <c r="AP114" s="15"/>
      <c r="AQ114" s="15"/>
      <c r="AR114" s="15"/>
      <c r="AS114" s="15"/>
      <c r="AT114" s="15"/>
      <c r="AU114" s="15"/>
      <c r="AV114" s="15"/>
      <c r="AW114" s="15"/>
      <c r="AX114" s="15"/>
      <c r="AY114" s="16"/>
    </row>
    <row r="115" spans="1:51" x14ac:dyDescent="0.2">
      <c r="A115" s="178"/>
      <c r="B115" s="97"/>
      <c r="C115" s="97"/>
      <c r="D115" s="97"/>
      <c r="E115" s="97"/>
      <c r="F115" s="97"/>
      <c r="G115" s="97"/>
      <c r="H115" s="97"/>
      <c r="I115" s="97"/>
      <c r="J115" s="97"/>
      <c r="K115" s="97"/>
      <c r="L115" s="97"/>
      <c r="M115" s="119"/>
      <c r="N115" s="97"/>
      <c r="O115" s="97"/>
      <c r="P115" s="97"/>
      <c r="Q115" s="97"/>
      <c r="R115" s="97"/>
      <c r="S115" s="97"/>
      <c r="T115" s="97"/>
      <c r="U115" s="97"/>
      <c r="V115" s="97"/>
      <c r="W115" s="97"/>
      <c r="X115" s="97"/>
      <c r="Y115" s="97"/>
      <c r="Z115" s="97"/>
      <c r="AA115" s="97"/>
      <c r="AB115" s="97"/>
      <c r="AC115" s="97"/>
      <c r="AD115" s="97"/>
      <c r="AE115" s="97"/>
      <c r="AF115" s="97"/>
      <c r="AG115" s="97"/>
      <c r="AH115" s="97"/>
      <c r="AI115" s="97"/>
      <c r="AJ115" s="97"/>
      <c r="AK115" s="97"/>
      <c r="AL115" s="97"/>
      <c r="AM115" s="97"/>
      <c r="AN115" s="97"/>
      <c r="AO115" s="97"/>
      <c r="AP115" s="97"/>
      <c r="AQ115" s="97"/>
      <c r="AR115" s="15"/>
      <c r="AS115" s="15"/>
      <c r="AT115" s="15"/>
      <c r="AU115" s="15"/>
      <c r="AV115" s="15"/>
      <c r="AW115" s="15"/>
      <c r="AX115" s="15"/>
      <c r="AY115" s="16"/>
    </row>
    <row r="116" spans="1:51" x14ac:dyDescent="0.2">
      <c r="A116" s="179"/>
      <c r="B116" s="180"/>
      <c r="C116" s="180"/>
      <c r="D116" s="180"/>
      <c r="E116" s="180"/>
      <c r="F116" s="180"/>
      <c r="G116" s="180"/>
      <c r="H116" s="180"/>
      <c r="I116" s="180"/>
      <c r="J116" s="180"/>
      <c r="K116" s="180"/>
      <c r="L116" s="180"/>
      <c r="M116" s="181"/>
      <c r="N116" s="180"/>
      <c r="O116" s="180"/>
      <c r="P116" s="180"/>
      <c r="Q116" s="180"/>
      <c r="R116" s="180"/>
      <c r="S116" s="182"/>
      <c r="T116" s="183"/>
      <c r="U116" s="183"/>
      <c r="V116" s="184"/>
      <c r="W116" s="183"/>
      <c r="X116" s="183"/>
      <c r="Y116" s="183"/>
      <c r="Z116" s="183"/>
      <c r="AA116" s="183"/>
      <c r="AB116" s="183"/>
      <c r="AC116" s="183"/>
      <c r="AD116" s="183"/>
      <c r="AE116" s="183"/>
      <c r="AF116" s="183"/>
      <c r="AG116" s="183"/>
      <c r="AH116" s="183"/>
      <c r="AI116" s="183"/>
      <c r="AJ116" s="183"/>
      <c r="AK116" s="183"/>
      <c r="AL116" s="180"/>
      <c r="AM116" s="182"/>
      <c r="AN116" s="185"/>
      <c r="AO116" s="15"/>
      <c r="AP116" s="15"/>
      <c r="AQ116" s="15"/>
      <c r="AR116" s="15"/>
      <c r="AS116" s="15"/>
      <c r="AT116" s="15"/>
      <c r="AU116" s="15"/>
      <c r="AV116" s="15"/>
      <c r="AW116" s="15"/>
      <c r="AX116" s="15"/>
      <c r="AY116" s="16"/>
    </row>
    <row r="117" spans="1:51" ht="20.25" x14ac:dyDescent="0.2">
      <c r="A117" s="186"/>
      <c r="B117" s="187"/>
      <c r="C117" s="187"/>
      <c r="D117" s="187"/>
      <c r="E117" s="188"/>
      <c r="F117" s="187"/>
      <c r="G117" s="187"/>
      <c r="H117" s="187"/>
      <c r="I117" s="187"/>
      <c r="J117" s="187"/>
      <c r="K117" s="187"/>
      <c r="L117" s="187"/>
      <c r="M117" s="187"/>
      <c r="N117" s="187"/>
      <c r="O117" s="187"/>
      <c r="P117" s="187"/>
      <c r="Q117" s="187"/>
      <c r="R117" s="189"/>
      <c r="S117" s="190"/>
      <c r="T117" s="191"/>
      <c r="U117" s="191"/>
      <c r="V117" s="181"/>
      <c r="W117" s="191"/>
      <c r="X117" s="191"/>
      <c r="Y117" s="191"/>
      <c r="Z117" s="181"/>
      <c r="AA117" s="181"/>
      <c r="AB117" s="181"/>
      <c r="AC117" s="181"/>
      <c r="AD117" s="181"/>
      <c r="AE117" s="181"/>
      <c r="AF117" s="181"/>
      <c r="AG117" s="181"/>
      <c r="AH117" s="181"/>
      <c r="AI117" s="181"/>
      <c r="AJ117" s="181"/>
      <c r="AK117" s="191"/>
      <c r="AL117" s="192"/>
      <c r="AM117" s="190"/>
      <c r="AN117" s="185"/>
      <c r="AO117" s="15"/>
      <c r="AP117" s="15"/>
      <c r="AQ117" s="15"/>
      <c r="AR117" s="15"/>
      <c r="AS117" s="15"/>
      <c r="AT117" s="15"/>
      <c r="AU117" s="15"/>
      <c r="AV117" s="15"/>
      <c r="AW117" s="15"/>
      <c r="AX117" s="15"/>
      <c r="AY117" s="16"/>
    </row>
    <row r="118" spans="1:51" x14ac:dyDescent="0.2">
      <c r="A118" s="193"/>
      <c r="B118" s="194"/>
      <c r="C118" s="194"/>
      <c r="D118" s="194"/>
      <c r="E118" s="194" t="s">
        <v>83</v>
      </c>
      <c r="F118" s="194"/>
      <c r="G118" s="194"/>
      <c r="H118" s="194"/>
      <c r="I118" s="194"/>
      <c r="J118" s="194"/>
      <c r="K118" s="194"/>
      <c r="L118" s="194"/>
      <c r="M118" s="194"/>
      <c r="N118" s="194"/>
      <c r="O118" s="194"/>
      <c r="P118" s="194"/>
      <c r="Q118" s="194"/>
      <c r="R118" s="194"/>
      <c r="S118" s="195"/>
      <c r="T118" s="191" t="s">
        <v>84</v>
      </c>
      <c r="U118" s="191"/>
      <c r="V118" s="191"/>
      <c r="W118" s="626" t="s">
        <v>1</v>
      </c>
      <c r="X118" s="626"/>
      <c r="Y118" s="626"/>
      <c r="Z118" s="626"/>
      <c r="AA118" s="626"/>
      <c r="AB118" s="181" t="s">
        <v>2</v>
      </c>
      <c r="AC118" s="181"/>
      <c r="AD118" s="181"/>
      <c r="AE118" s="626" t="e">
        <v>#REF!</v>
      </c>
      <c r="AF118" s="626"/>
      <c r="AG118" s="626"/>
      <c r="AH118" s="626"/>
      <c r="AI118" s="626"/>
      <c r="AJ118" s="626"/>
      <c r="AK118" s="626"/>
      <c r="AL118" s="192"/>
      <c r="AM118" s="190"/>
      <c r="AN118" s="185"/>
      <c r="AO118" s="15"/>
      <c r="AP118" s="15"/>
      <c r="AQ118" s="15"/>
      <c r="AR118" s="15"/>
      <c r="AS118" s="15"/>
      <c r="AT118" s="15"/>
      <c r="AU118" s="15"/>
      <c r="AV118" s="15"/>
      <c r="AW118" s="15"/>
      <c r="AX118" s="15"/>
      <c r="AY118" s="16"/>
    </row>
    <row r="119" spans="1:51" x14ac:dyDescent="0.2">
      <c r="A119" s="196" t="s">
        <v>5</v>
      </c>
      <c r="B119" s="189"/>
      <c r="C119" s="189"/>
      <c r="D119" s="189"/>
      <c r="E119" s="189"/>
      <c r="F119" s="189"/>
      <c r="G119" s="189"/>
      <c r="H119" s="189"/>
      <c r="I119" s="189"/>
      <c r="J119" s="189"/>
      <c r="K119" s="189"/>
      <c r="L119" s="189"/>
      <c r="M119" s="189"/>
      <c r="N119" s="189"/>
      <c r="O119" s="189"/>
      <c r="P119" s="189"/>
      <c r="Q119" s="189"/>
      <c r="R119" s="189"/>
      <c r="S119" s="190"/>
      <c r="T119" s="191" t="s">
        <v>85</v>
      </c>
      <c r="U119" s="197"/>
      <c r="V119" s="197"/>
      <c r="W119" s="181"/>
      <c r="X119" s="627" t="e">
        <v>#REF!</v>
      </c>
      <c r="Y119" s="627"/>
      <c r="Z119" s="627"/>
      <c r="AA119" s="627"/>
      <c r="AB119" s="198" t="s">
        <v>7</v>
      </c>
      <c r="AC119" s="198"/>
      <c r="AD119" s="626" t="e">
        <v>#REF!</v>
      </c>
      <c r="AE119" s="626"/>
      <c r="AF119" s="626"/>
      <c r="AG119" s="626"/>
      <c r="AH119" s="626"/>
      <c r="AI119" s="626"/>
      <c r="AJ119" s="626"/>
      <c r="AK119" s="626"/>
      <c r="AL119" s="192"/>
      <c r="AM119" s="190"/>
      <c r="AN119" s="185"/>
      <c r="AO119" s="15"/>
      <c r="AP119" s="15"/>
      <c r="AQ119" s="15"/>
      <c r="AR119" s="15"/>
      <c r="AS119" s="15"/>
      <c r="AT119" s="15"/>
      <c r="AU119" s="15"/>
      <c r="AV119" s="15"/>
      <c r="AW119" s="15"/>
      <c r="AX119" s="15"/>
      <c r="AY119" s="16"/>
    </row>
    <row r="120" spans="1:51" x14ac:dyDescent="0.2">
      <c r="A120" s="199" t="s">
        <v>8</v>
      </c>
      <c r="B120" s="189"/>
      <c r="C120" s="189"/>
      <c r="D120" s="189"/>
      <c r="E120" s="189"/>
      <c r="F120" s="189"/>
      <c r="G120" s="189"/>
      <c r="H120" s="189"/>
      <c r="I120" s="189"/>
      <c r="J120" s="189"/>
      <c r="K120" s="189"/>
      <c r="L120" s="189"/>
      <c r="M120" s="189"/>
      <c r="N120" s="189"/>
      <c r="O120" s="189"/>
      <c r="P120" s="189"/>
      <c r="Q120" s="189"/>
      <c r="R120" s="189"/>
      <c r="S120" s="190"/>
      <c r="T120" s="191" t="s">
        <v>86</v>
      </c>
      <c r="U120" s="191"/>
      <c r="V120" s="200">
        <v>3</v>
      </c>
      <c r="W120" s="201"/>
      <c r="X120" s="202" t="s">
        <v>10</v>
      </c>
      <c r="Y120" s="202"/>
      <c r="Z120" s="203">
        <v>7</v>
      </c>
      <c r="AA120" s="204"/>
      <c r="AB120" s="198" t="s">
        <v>11</v>
      </c>
      <c r="AC120" s="205" t="e">
        <v>#REF!</v>
      </c>
      <c r="AD120" s="206"/>
      <c r="AE120" s="206"/>
      <c r="AF120" s="206"/>
      <c r="AG120" s="206"/>
      <c r="AH120" s="206"/>
      <c r="AI120" s="206"/>
      <c r="AJ120" s="206"/>
      <c r="AK120" s="205" t="e">
        <v>#REF!</v>
      </c>
      <c r="AL120" s="202"/>
      <c r="AM120" s="190"/>
      <c r="AN120" s="185"/>
      <c r="AO120" s="15"/>
      <c r="AP120" s="15"/>
      <c r="AQ120" s="15"/>
      <c r="AR120" s="15"/>
      <c r="AS120" s="15"/>
      <c r="AT120" s="15"/>
      <c r="AU120" s="15"/>
      <c r="AV120" s="15"/>
      <c r="AW120" s="15"/>
      <c r="AX120" s="15"/>
      <c r="AY120" s="16"/>
    </row>
    <row r="121" spans="1:51" x14ac:dyDescent="0.2">
      <c r="A121" s="199" t="s">
        <v>12</v>
      </c>
      <c r="B121" s="207"/>
      <c r="C121" s="207"/>
      <c r="D121" s="207"/>
      <c r="E121" s="207"/>
      <c r="F121" s="207"/>
      <c r="G121" s="207"/>
      <c r="H121" s="207"/>
      <c r="I121" s="207"/>
      <c r="J121" s="207"/>
      <c r="K121" s="207"/>
      <c r="L121" s="207"/>
      <c r="M121" s="207"/>
      <c r="N121" s="207"/>
      <c r="O121" s="207"/>
      <c r="P121" s="207"/>
      <c r="Q121" s="207"/>
      <c r="R121" s="207"/>
      <c r="S121" s="208" t="s">
        <v>1</v>
      </c>
      <c r="T121" s="191"/>
      <c r="U121" s="191"/>
      <c r="V121" s="202"/>
      <c r="W121" s="202"/>
      <c r="X121" s="202"/>
      <c r="Y121" s="202"/>
      <c r="Z121" s="209"/>
      <c r="AA121" s="210"/>
      <c r="AB121" s="198"/>
      <c r="AC121" s="181"/>
      <c r="AD121" s="191"/>
      <c r="AE121" s="191"/>
      <c r="AF121" s="191"/>
      <c r="AG121" s="191"/>
      <c r="AH121" s="191"/>
      <c r="AI121" s="191"/>
      <c r="AJ121" s="191"/>
      <c r="AK121" s="181"/>
      <c r="AL121" s="211"/>
      <c r="AM121" s="190"/>
      <c r="AN121" s="185"/>
      <c r="AO121" s="15"/>
      <c r="AP121" s="15"/>
      <c r="AQ121" s="15"/>
      <c r="AR121" s="15"/>
      <c r="AS121" s="15"/>
      <c r="AT121" s="15"/>
      <c r="AU121" s="15"/>
      <c r="AV121" s="15"/>
      <c r="AW121" s="15"/>
      <c r="AX121" s="15"/>
      <c r="AY121" s="16"/>
    </row>
    <row r="122" spans="1:51" ht="12.75" customHeight="1" x14ac:dyDescent="0.2">
      <c r="A122" s="212">
        <v>1</v>
      </c>
      <c r="B122" s="213" t="s">
        <v>167</v>
      </c>
      <c r="C122" s="214"/>
      <c r="D122" s="214"/>
      <c r="E122" s="214"/>
      <c r="F122" s="214"/>
      <c r="G122" s="214"/>
      <c r="H122" s="214"/>
      <c r="I122" s="211"/>
      <c r="J122" s="214"/>
      <c r="K122" s="214"/>
      <c r="L122" s="214"/>
      <c r="M122" s="214"/>
      <c r="N122" s="214"/>
      <c r="O122" s="214"/>
      <c r="P122" s="214"/>
      <c r="Q122" s="214"/>
      <c r="R122" s="214"/>
      <c r="S122" s="215"/>
      <c r="T122" s="214"/>
      <c r="U122" s="214"/>
      <c r="V122" s="214"/>
      <c r="W122" s="214"/>
      <c r="X122" s="214"/>
      <c r="Y122" s="214"/>
      <c r="Z122" s="214"/>
      <c r="AA122" s="214"/>
      <c r="AB122" s="214"/>
      <c r="AC122" s="214"/>
      <c r="AD122" s="214"/>
      <c r="AE122" s="214"/>
      <c r="AF122" s="214"/>
      <c r="AG122" s="214"/>
      <c r="AH122" s="214"/>
      <c r="AI122" s="214"/>
      <c r="AJ122" s="214"/>
      <c r="AK122" s="214"/>
      <c r="AL122" s="216"/>
      <c r="AM122" s="217"/>
      <c r="AN122" s="185"/>
      <c r="AO122" s="15"/>
      <c r="AP122" s="15"/>
      <c r="AQ122" s="15"/>
      <c r="AR122" s="15"/>
      <c r="AS122" s="15"/>
      <c r="AT122" s="15"/>
      <c r="AU122" s="15"/>
      <c r="AV122" s="15"/>
      <c r="AW122" s="15"/>
      <c r="AX122" s="15"/>
      <c r="AY122" s="16"/>
    </row>
    <row r="123" spans="1:51" x14ac:dyDescent="0.2">
      <c r="A123" s="218" t="e">
        <f>#N/A</f>
        <v>#N/A</v>
      </c>
      <c r="B123" s="219"/>
      <c r="C123" s="220" t="s">
        <v>168</v>
      </c>
      <c r="D123" s="181"/>
      <c r="E123" s="181"/>
      <c r="F123" s="181"/>
      <c r="G123" s="181"/>
      <c r="H123" s="181"/>
      <c r="I123" s="181"/>
      <c r="J123" s="181"/>
      <c r="K123" s="181"/>
      <c r="L123" s="181"/>
      <c r="M123" s="181"/>
      <c r="N123" s="181"/>
      <c r="O123" s="181"/>
      <c r="P123" s="181"/>
      <c r="Q123" s="181"/>
      <c r="R123" s="181"/>
      <c r="S123" s="221"/>
      <c r="T123" s="219"/>
      <c r="U123" s="220" t="s">
        <v>169</v>
      </c>
      <c r="V123" s="181"/>
      <c r="W123" s="181"/>
      <c r="X123" s="181"/>
      <c r="Y123" s="181"/>
      <c r="Z123" s="181"/>
      <c r="AA123" s="181"/>
      <c r="AB123" s="181"/>
      <c r="AC123" s="181"/>
      <c r="AD123" s="181"/>
      <c r="AE123" s="181"/>
      <c r="AF123" s="181"/>
      <c r="AG123" s="181"/>
      <c r="AH123" s="181"/>
      <c r="AI123" s="181"/>
      <c r="AJ123" s="181"/>
      <c r="AK123" s="185"/>
      <c r="AL123" s="185"/>
      <c r="AM123" s="221"/>
      <c r="AN123" s="185"/>
      <c r="AO123" s="15"/>
      <c r="AP123" s="15"/>
      <c r="AQ123" s="15"/>
      <c r="AR123" s="15"/>
      <c r="AS123" s="15"/>
      <c r="AT123" s="15"/>
      <c r="AU123" s="15"/>
      <c r="AV123" s="15"/>
      <c r="AW123" s="15"/>
      <c r="AX123" s="15"/>
      <c r="AY123" s="16"/>
    </row>
    <row r="124" spans="1:51" x14ac:dyDescent="0.2">
      <c r="A124" s="218" t="e">
        <f>#N/A</f>
        <v>#N/A</v>
      </c>
      <c r="B124" s="219"/>
      <c r="C124" s="181" t="s">
        <v>170</v>
      </c>
      <c r="D124" s="181"/>
      <c r="E124" s="181"/>
      <c r="F124" s="181"/>
      <c r="G124" s="205"/>
      <c r="H124" s="205"/>
      <c r="I124" s="205"/>
      <c r="J124" s="205"/>
      <c r="K124" s="181" t="s">
        <v>171</v>
      </c>
      <c r="L124" s="181"/>
      <c r="M124" s="181" t="s">
        <v>172</v>
      </c>
      <c r="N124" s="181"/>
      <c r="O124" s="205"/>
      <c r="P124" s="205"/>
      <c r="Q124" s="181" t="s">
        <v>171</v>
      </c>
      <c r="R124" s="181"/>
      <c r="S124" s="221"/>
      <c r="T124" s="219"/>
      <c r="U124" s="181" t="s">
        <v>1</v>
      </c>
      <c r="V124" s="181" t="s">
        <v>173</v>
      </c>
      <c r="W124" s="181"/>
      <c r="X124" s="181"/>
      <c r="Y124" s="205"/>
      <c r="Z124" s="205"/>
      <c r="AA124" s="205"/>
      <c r="AB124" s="205"/>
      <c r="AC124" s="205"/>
      <c r="AD124" s="205"/>
      <c r="AE124" s="205"/>
      <c r="AF124" s="205"/>
      <c r="AG124" s="205"/>
      <c r="AH124" s="205"/>
      <c r="AI124" s="205"/>
      <c r="AJ124" s="205"/>
      <c r="AK124" s="185"/>
      <c r="AL124" s="185"/>
      <c r="AM124" s="221"/>
      <c r="AN124" s="185"/>
      <c r="AO124" s="15"/>
      <c r="AP124" s="15"/>
      <c r="AQ124" s="15"/>
      <c r="AR124" s="15"/>
      <c r="AS124" s="15"/>
      <c r="AT124" s="15"/>
      <c r="AU124" s="15"/>
      <c r="AV124" s="15"/>
      <c r="AW124" s="15"/>
      <c r="AX124" s="15"/>
      <c r="AY124" s="16"/>
    </row>
    <row r="125" spans="1:51" x14ac:dyDescent="0.2">
      <c r="A125" s="218" t="e">
        <f>#N/A</f>
        <v>#N/A</v>
      </c>
      <c r="B125" s="185"/>
      <c r="C125" s="181" t="s">
        <v>174</v>
      </c>
      <c r="D125" s="181"/>
      <c r="E125" s="181"/>
      <c r="F125" s="181"/>
      <c r="G125" s="181"/>
      <c r="H125" s="205"/>
      <c r="I125" s="205"/>
      <c r="J125" s="205"/>
      <c r="K125" s="205"/>
      <c r="L125" s="181" t="s">
        <v>175</v>
      </c>
      <c r="M125" s="181"/>
      <c r="N125" s="181"/>
      <c r="O125" s="181"/>
      <c r="P125" s="181"/>
      <c r="Q125" s="181"/>
      <c r="R125" s="181"/>
      <c r="S125" s="221"/>
      <c r="T125" s="219"/>
      <c r="U125" s="181"/>
      <c r="V125" s="181" t="s">
        <v>176</v>
      </c>
      <c r="W125" s="181"/>
      <c r="X125" s="181"/>
      <c r="Y125" s="181"/>
      <c r="Z125" s="222"/>
      <c r="AA125" s="181" t="s">
        <v>130</v>
      </c>
      <c r="AB125" s="181"/>
      <c r="AC125" s="222"/>
      <c r="AD125" s="181" t="s">
        <v>177</v>
      </c>
      <c r="AE125" s="181"/>
      <c r="AF125" s="181"/>
      <c r="AG125" s="181"/>
      <c r="AH125" s="181"/>
      <c r="AI125" s="181"/>
      <c r="AJ125" s="181"/>
      <c r="AK125" s="185"/>
      <c r="AL125" s="185"/>
      <c r="AM125" s="221"/>
      <c r="AN125" s="185"/>
      <c r="AO125" s="15"/>
      <c r="AP125" s="15"/>
      <c r="AQ125" s="15"/>
      <c r="AR125" s="15"/>
      <c r="AS125" s="15"/>
      <c r="AT125" s="15"/>
      <c r="AU125" s="15"/>
      <c r="AV125" s="15"/>
      <c r="AW125" s="15"/>
      <c r="AX125" s="15"/>
      <c r="AY125" s="16"/>
    </row>
    <row r="126" spans="1:51" x14ac:dyDescent="0.2">
      <c r="A126" s="218" t="e">
        <f>#N/A</f>
        <v>#N/A</v>
      </c>
      <c r="B126" s="185"/>
      <c r="C126" s="185"/>
      <c r="D126" s="181"/>
      <c r="E126" s="181"/>
      <c r="F126" s="181"/>
      <c r="G126" s="181"/>
      <c r="H126" s="205"/>
      <c r="I126" s="205"/>
      <c r="J126" s="205"/>
      <c r="K126" s="205"/>
      <c r="L126" s="181" t="s">
        <v>178</v>
      </c>
      <c r="M126" s="181"/>
      <c r="N126" s="181"/>
      <c r="O126" s="181"/>
      <c r="P126" s="181"/>
      <c r="Q126" s="181"/>
      <c r="R126" s="181"/>
      <c r="S126" s="221"/>
      <c r="T126" s="181"/>
      <c r="U126" s="181"/>
      <c r="V126" s="181"/>
      <c r="W126" s="181"/>
      <c r="X126" s="181"/>
      <c r="Y126" s="181"/>
      <c r="Z126" s="181"/>
      <c r="AA126" s="181"/>
      <c r="AB126" s="181"/>
      <c r="AC126" s="181"/>
      <c r="AD126" s="181"/>
      <c r="AE126" s="181"/>
      <c r="AF126" s="181"/>
      <c r="AG126" s="181"/>
      <c r="AH126" s="181"/>
      <c r="AI126" s="181"/>
      <c r="AJ126" s="181"/>
      <c r="AK126" s="185"/>
      <c r="AL126" s="185"/>
      <c r="AM126" s="221"/>
      <c r="AN126" s="185"/>
      <c r="AO126" s="15"/>
      <c r="AP126" s="15"/>
      <c r="AQ126" s="15"/>
      <c r="AR126" s="15"/>
      <c r="AS126" s="15"/>
      <c r="AT126" s="15"/>
      <c r="AU126" s="15"/>
      <c r="AV126" s="15"/>
      <c r="AW126" s="15"/>
      <c r="AX126" s="15"/>
      <c r="AY126" s="16"/>
    </row>
    <row r="127" spans="1:51" x14ac:dyDescent="0.2">
      <c r="A127" s="218" t="e">
        <f>#N/A</f>
        <v>#N/A</v>
      </c>
      <c r="B127" s="185"/>
      <c r="C127" s="220" t="s">
        <v>179</v>
      </c>
      <c r="D127" s="181"/>
      <c r="E127" s="181"/>
      <c r="F127" s="181"/>
      <c r="G127" s="181"/>
      <c r="H127" s="181"/>
      <c r="I127" s="181"/>
      <c r="J127" s="181"/>
      <c r="K127" s="181"/>
      <c r="L127" s="181"/>
      <c r="M127" s="181"/>
      <c r="N127" s="181"/>
      <c r="O127" s="181"/>
      <c r="P127" s="181"/>
      <c r="Q127" s="181"/>
      <c r="R127" s="181"/>
      <c r="S127" s="221"/>
      <c r="T127" s="181"/>
      <c r="U127" s="181"/>
      <c r="V127" s="181"/>
      <c r="W127" s="181" t="s">
        <v>180</v>
      </c>
      <c r="X127" s="181"/>
      <c r="Y127" s="181"/>
      <c r="Z127" s="181"/>
      <c r="AA127" s="181"/>
      <c r="AB127" s="181"/>
      <c r="AC127" s="181"/>
      <c r="AD127" s="181"/>
      <c r="AE127" s="181"/>
      <c r="AF127" s="181"/>
      <c r="AG127" s="181"/>
      <c r="AH127" s="181"/>
      <c r="AI127" s="181"/>
      <c r="AJ127" s="181"/>
      <c r="AK127" s="181"/>
      <c r="AL127" s="181"/>
      <c r="AM127" s="221"/>
      <c r="AN127" s="185"/>
      <c r="AO127" s="15"/>
      <c r="AP127" s="15"/>
      <c r="AQ127" s="15"/>
      <c r="AR127" s="15"/>
      <c r="AS127" s="15"/>
      <c r="AT127" s="15"/>
      <c r="AU127" s="15"/>
      <c r="AV127" s="15"/>
      <c r="AW127" s="15"/>
      <c r="AX127" s="15"/>
      <c r="AY127" s="16"/>
    </row>
    <row r="128" spans="1:51" x14ac:dyDescent="0.2">
      <c r="A128" s="218" t="e">
        <f>#N/A</f>
        <v>#N/A</v>
      </c>
      <c r="B128" s="219"/>
      <c r="C128" s="181" t="s">
        <v>181</v>
      </c>
      <c r="D128" s="181"/>
      <c r="E128" s="181"/>
      <c r="F128" s="181"/>
      <c r="G128" s="181"/>
      <c r="H128" s="205"/>
      <c r="I128" s="205"/>
      <c r="J128" s="205"/>
      <c r="K128" s="205"/>
      <c r="L128" s="181" t="s">
        <v>171</v>
      </c>
      <c r="M128" s="181"/>
      <c r="N128" s="205"/>
      <c r="O128" s="205"/>
      <c r="P128" s="205"/>
      <c r="Q128" s="181" t="s">
        <v>182</v>
      </c>
      <c r="R128" s="181"/>
      <c r="S128" s="221"/>
      <c r="T128" s="181"/>
      <c r="U128" s="181"/>
      <c r="V128" s="181" t="s">
        <v>183</v>
      </c>
      <c r="W128" s="181"/>
      <c r="X128" s="181"/>
      <c r="Y128" s="181"/>
      <c r="Z128" s="181"/>
      <c r="AA128" s="181"/>
      <c r="AB128" s="181"/>
      <c r="AC128" s="181" t="s">
        <v>184</v>
      </c>
      <c r="AD128" s="205"/>
      <c r="AE128" s="205"/>
      <c r="AF128" s="205"/>
      <c r="AG128" s="181"/>
      <c r="AH128" s="181" t="s">
        <v>185</v>
      </c>
      <c r="AI128" s="205"/>
      <c r="AJ128" s="205"/>
      <c r="AK128" s="205"/>
      <c r="AL128" s="205"/>
      <c r="AM128" s="221"/>
      <c r="AN128" s="185"/>
      <c r="AO128" s="15"/>
      <c r="AP128" s="15"/>
      <c r="AQ128" s="15"/>
      <c r="AR128" s="15"/>
      <c r="AS128" s="15"/>
      <c r="AT128" s="15"/>
      <c r="AU128" s="15"/>
      <c r="AV128" s="15"/>
      <c r="AW128" s="15"/>
      <c r="AX128" s="15"/>
      <c r="AY128" s="16"/>
    </row>
    <row r="129" spans="1:51" x14ac:dyDescent="0.2">
      <c r="A129" s="218" t="e">
        <f>#N/A</f>
        <v>#N/A</v>
      </c>
      <c r="B129" s="219"/>
      <c r="C129" s="181" t="s">
        <v>186</v>
      </c>
      <c r="D129" s="181"/>
      <c r="E129" s="181"/>
      <c r="F129" s="181"/>
      <c r="G129" s="181"/>
      <c r="H129" s="205"/>
      <c r="I129" s="205"/>
      <c r="J129" s="205"/>
      <c r="K129" s="205"/>
      <c r="L129" s="181" t="s">
        <v>171</v>
      </c>
      <c r="M129" s="181"/>
      <c r="N129" s="205"/>
      <c r="O129" s="205"/>
      <c r="P129" s="205"/>
      <c r="Q129" s="181" t="s">
        <v>182</v>
      </c>
      <c r="R129" s="181"/>
      <c r="S129" s="221"/>
      <c r="T129" s="181"/>
      <c r="U129" s="181"/>
      <c r="V129" s="181" t="s">
        <v>187</v>
      </c>
      <c r="W129" s="181"/>
      <c r="X129" s="181"/>
      <c r="Y129" s="181"/>
      <c r="Z129" s="181"/>
      <c r="AA129" s="181"/>
      <c r="AB129" s="181"/>
      <c r="AC129" s="181" t="s">
        <v>184</v>
      </c>
      <c r="AD129" s="205"/>
      <c r="AE129" s="205"/>
      <c r="AF129" s="205"/>
      <c r="AG129" s="181"/>
      <c r="AH129" s="181" t="s">
        <v>185</v>
      </c>
      <c r="AI129" s="205"/>
      <c r="AJ129" s="205"/>
      <c r="AK129" s="205"/>
      <c r="AL129" s="205"/>
      <c r="AM129" s="221"/>
      <c r="AN129" s="185"/>
      <c r="AO129" s="15"/>
      <c r="AP129" s="15"/>
      <c r="AQ129" s="15"/>
      <c r="AR129" s="15"/>
      <c r="AS129" s="15"/>
      <c r="AT129" s="15"/>
      <c r="AU129" s="15"/>
      <c r="AV129" s="15"/>
      <c r="AW129" s="15"/>
      <c r="AX129" s="15"/>
      <c r="AY129" s="16"/>
    </row>
    <row r="130" spans="1:51" x14ac:dyDescent="0.2">
      <c r="A130" s="218" t="e">
        <f>#N/A</f>
        <v>#N/A</v>
      </c>
      <c r="B130" s="219"/>
      <c r="C130" s="181" t="s">
        <v>188</v>
      </c>
      <c r="D130" s="181"/>
      <c r="E130" s="181"/>
      <c r="F130" s="181"/>
      <c r="G130" s="181"/>
      <c r="H130" s="205"/>
      <c r="I130" s="205"/>
      <c r="J130" s="205"/>
      <c r="K130" s="205"/>
      <c r="L130" s="181" t="s">
        <v>171</v>
      </c>
      <c r="M130" s="181"/>
      <c r="N130" s="205"/>
      <c r="O130" s="205"/>
      <c r="P130" s="205"/>
      <c r="Q130" s="181" t="s">
        <v>182</v>
      </c>
      <c r="R130" s="181"/>
      <c r="S130" s="221"/>
      <c r="T130" s="185"/>
      <c r="U130" s="185"/>
      <c r="V130" s="181" t="s">
        <v>189</v>
      </c>
      <c r="W130" s="185"/>
      <c r="X130" s="185"/>
      <c r="Y130" s="185"/>
      <c r="Z130" s="185"/>
      <c r="AA130" s="185"/>
      <c r="AB130" s="181"/>
      <c r="AC130" s="205"/>
      <c r="AD130" s="205"/>
      <c r="AE130" s="205"/>
      <c r="AF130" s="205"/>
      <c r="AG130" s="205"/>
      <c r="AH130" s="205"/>
      <c r="AI130" s="205"/>
      <c r="AJ130" s="205"/>
      <c r="AK130" s="205"/>
      <c r="AL130" s="205"/>
      <c r="AM130" s="221"/>
      <c r="AN130" s="185"/>
      <c r="AO130" s="15"/>
      <c r="AP130" s="15"/>
      <c r="AQ130" s="15"/>
      <c r="AR130" s="15"/>
      <c r="AS130" s="15"/>
      <c r="AT130" s="15"/>
      <c r="AU130" s="15"/>
      <c r="AV130" s="15"/>
      <c r="AW130" s="15"/>
      <c r="AX130" s="15"/>
      <c r="AY130" s="16"/>
    </row>
    <row r="131" spans="1:51" x14ac:dyDescent="0.2">
      <c r="A131" s="218" t="e">
        <f>#N/A</f>
        <v>#N/A</v>
      </c>
      <c r="B131" s="219"/>
      <c r="C131" s="181" t="s">
        <v>190</v>
      </c>
      <c r="D131" s="181"/>
      <c r="E131" s="181"/>
      <c r="F131" s="181"/>
      <c r="G131" s="181"/>
      <c r="H131" s="205"/>
      <c r="I131" s="205"/>
      <c r="J131" s="205"/>
      <c r="K131" s="205"/>
      <c r="L131" s="181" t="s">
        <v>171</v>
      </c>
      <c r="M131" s="181"/>
      <c r="N131" s="205"/>
      <c r="O131" s="205"/>
      <c r="P131" s="205"/>
      <c r="Q131" s="181" t="s">
        <v>182</v>
      </c>
      <c r="R131" s="181"/>
      <c r="S131" s="221"/>
      <c r="T131" s="219"/>
      <c r="U131" s="220" t="s">
        <v>191</v>
      </c>
      <c r="V131" s="181"/>
      <c r="W131" s="181"/>
      <c r="X131" s="181"/>
      <c r="Y131" s="181"/>
      <c r="Z131" s="181"/>
      <c r="AA131" s="181"/>
      <c r="AB131" s="181"/>
      <c r="AC131" s="181"/>
      <c r="AD131" s="181"/>
      <c r="AE131" s="181"/>
      <c r="AF131" s="181"/>
      <c r="AG131" s="181"/>
      <c r="AH131" s="181"/>
      <c r="AI131" s="181"/>
      <c r="AJ131" s="181"/>
      <c r="AK131" s="181"/>
      <c r="AL131" s="181"/>
      <c r="AM131" s="221"/>
      <c r="AN131" s="185"/>
      <c r="AO131" s="15"/>
      <c r="AP131" s="15"/>
      <c r="AQ131" s="15"/>
      <c r="AR131" s="15"/>
      <c r="AS131" s="15"/>
      <c r="AT131" s="15"/>
      <c r="AU131" s="15"/>
      <c r="AV131" s="15"/>
      <c r="AW131" s="15"/>
      <c r="AX131" s="15"/>
      <c r="AY131" s="16"/>
    </row>
    <row r="132" spans="1:51" x14ac:dyDescent="0.2">
      <c r="A132" s="218" t="e">
        <f>#N/A</f>
        <v>#N/A</v>
      </c>
      <c r="B132" s="219"/>
      <c r="C132" s="181" t="s">
        <v>192</v>
      </c>
      <c r="D132" s="181"/>
      <c r="E132" s="181"/>
      <c r="F132" s="181"/>
      <c r="G132" s="181"/>
      <c r="H132" s="181"/>
      <c r="I132" s="181"/>
      <c r="J132" s="181"/>
      <c r="K132" s="181"/>
      <c r="L132" s="181"/>
      <c r="M132" s="181"/>
      <c r="N132" s="181"/>
      <c r="O132" s="181"/>
      <c r="P132" s="181"/>
      <c r="Q132" s="181"/>
      <c r="R132" s="181"/>
      <c r="S132" s="221"/>
      <c r="T132" s="223"/>
      <c r="U132" s="181" t="s">
        <v>193</v>
      </c>
      <c r="V132" s="181" t="s">
        <v>194</v>
      </c>
      <c r="W132" s="205"/>
      <c r="X132" s="181"/>
      <c r="Y132" s="181"/>
      <c r="Z132" s="181" t="s">
        <v>571</v>
      </c>
      <c r="AA132" s="181"/>
      <c r="AB132" s="363">
        <v>438.63</v>
      </c>
      <c r="AC132" s="364">
        <v>447.4</v>
      </c>
      <c r="AD132" s="364">
        <v>447.4</v>
      </c>
      <c r="AE132" s="364"/>
      <c r="AF132" s="364"/>
      <c r="AG132" s="364"/>
      <c r="AH132" s="364"/>
      <c r="AI132" s="364"/>
      <c r="AJ132" s="364"/>
      <c r="AK132" s="365"/>
      <c r="AL132" s="366"/>
      <c r="AM132" s="367"/>
      <c r="AN132" s="368" t="s">
        <v>195</v>
      </c>
      <c r="AO132" s="368"/>
      <c r="AP132" s="369"/>
      <c r="AQ132" s="370">
        <v>38.97</v>
      </c>
      <c r="AR132" s="368" t="s">
        <v>620</v>
      </c>
      <c r="AS132" s="368"/>
      <c r="AT132" s="369"/>
      <c r="AU132" s="370">
        <v>0.87</v>
      </c>
      <c r="AV132" s="70" t="s">
        <v>569</v>
      </c>
      <c r="AW132" s="15"/>
      <c r="AX132" s="15"/>
    </row>
    <row r="133" spans="1:51" x14ac:dyDescent="0.2">
      <c r="A133" s="218" t="e">
        <f>#N/A</f>
        <v>#N/A</v>
      </c>
      <c r="B133" s="219"/>
      <c r="C133" s="181" t="s">
        <v>196</v>
      </c>
      <c r="D133" s="181"/>
      <c r="E133" s="181"/>
      <c r="F133" s="181"/>
      <c r="G133" s="181"/>
      <c r="H133" s="181"/>
      <c r="I133" s="181"/>
      <c r="J133" s="181"/>
      <c r="K133" s="181"/>
      <c r="L133" s="181"/>
      <c r="M133" s="181"/>
      <c r="N133" s="181"/>
      <c r="O133" s="181"/>
      <c r="P133" s="181"/>
      <c r="Q133" s="181"/>
      <c r="R133" s="181"/>
      <c r="S133" s="221"/>
      <c r="T133" s="223"/>
      <c r="U133" s="181"/>
      <c r="V133" s="181"/>
      <c r="W133" s="181"/>
      <c r="X133" s="181"/>
      <c r="Y133" s="181"/>
      <c r="Z133" s="181" t="s">
        <v>572</v>
      </c>
      <c r="AA133" s="181"/>
      <c r="AB133" s="363">
        <v>447.4</v>
      </c>
      <c r="AC133" s="364">
        <v>447.4</v>
      </c>
      <c r="AD133" s="364">
        <v>438.46</v>
      </c>
      <c r="AE133" s="364"/>
      <c r="AF133" s="364"/>
      <c r="AG133" s="364"/>
      <c r="AH133" s="364"/>
      <c r="AI133" s="364"/>
      <c r="AJ133" s="364"/>
      <c r="AK133" s="365"/>
      <c r="AL133" s="366"/>
      <c r="AM133" s="367"/>
      <c r="AN133" s="368" t="s">
        <v>195</v>
      </c>
      <c r="AO133" s="368"/>
      <c r="AP133" s="369"/>
      <c r="AQ133" s="370">
        <v>31.71</v>
      </c>
      <c r="AR133" s="368" t="s">
        <v>620</v>
      </c>
      <c r="AS133" s="368"/>
      <c r="AT133" s="369"/>
      <c r="AU133" s="370">
        <v>0.87</v>
      </c>
      <c r="AV133" s="70" t="s">
        <v>570</v>
      </c>
      <c r="AW133" s="15"/>
      <c r="AX133" s="15"/>
      <c r="AY133" s="16"/>
    </row>
    <row r="134" spans="1:51" x14ac:dyDescent="0.2">
      <c r="A134" s="218" t="e">
        <f>#N/A</f>
        <v>#N/A</v>
      </c>
      <c r="B134" s="219"/>
      <c r="C134" s="181" t="s">
        <v>197</v>
      </c>
      <c r="D134" s="181"/>
      <c r="E134" s="181"/>
      <c r="F134" s="181"/>
      <c r="G134" s="181"/>
      <c r="H134" s="181"/>
      <c r="I134" s="181"/>
      <c r="J134" s="181"/>
      <c r="K134" s="181"/>
      <c r="L134" s="181"/>
      <c r="M134" s="181"/>
      <c r="N134" s="181"/>
      <c r="O134" s="181"/>
      <c r="P134" s="181"/>
      <c r="Q134" s="181"/>
      <c r="R134" s="181"/>
      <c r="S134" s="181"/>
      <c r="T134" s="223"/>
      <c r="U134" s="181" t="s">
        <v>198</v>
      </c>
      <c r="V134" s="181"/>
      <c r="W134" s="181"/>
      <c r="X134" s="181"/>
      <c r="Y134" s="181"/>
      <c r="Z134" s="181"/>
      <c r="AA134" s="181"/>
      <c r="AB134" s="226"/>
      <c r="AC134" s="224"/>
      <c r="AD134" s="224"/>
      <c r="AE134" s="224"/>
      <c r="AF134" s="224"/>
      <c r="AG134" s="224"/>
      <c r="AH134" s="224"/>
      <c r="AI134" s="224"/>
      <c r="AJ134" s="224"/>
      <c r="AK134" s="224"/>
      <c r="AL134" s="226"/>
      <c r="AM134" s="225"/>
      <c r="AN134" s="227"/>
      <c r="AO134" s="70"/>
      <c r="AP134" s="70"/>
      <c r="AQ134" s="70"/>
      <c r="AR134" s="70"/>
      <c r="AS134" s="70"/>
      <c r="AT134" s="15"/>
      <c r="AU134" s="15"/>
      <c r="AV134" s="15"/>
      <c r="AW134" s="15"/>
      <c r="AX134" s="15"/>
      <c r="AY134" s="16"/>
    </row>
    <row r="135" spans="1:51" x14ac:dyDescent="0.2">
      <c r="A135" s="218" t="e">
        <f>#N/A</f>
        <v>#N/A</v>
      </c>
      <c r="B135" s="219"/>
      <c r="C135" s="220" t="s">
        <v>199</v>
      </c>
      <c r="D135" s="181"/>
      <c r="E135" s="181"/>
      <c r="F135" s="181"/>
      <c r="G135" s="181"/>
      <c r="H135" s="181"/>
      <c r="I135" s="181"/>
      <c r="J135" s="181"/>
      <c r="K135" s="181"/>
      <c r="L135" s="181"/>
      <c r="M135" s="181"/>
      <c r="N135" s="181"/>
      <c r="O135" s="181"/>
      <c r="P135" s="181"/>
      <c r="Q135" s="181"/>
      <c r="R135" s="181"/>
      <c r="S135" s="221"/>
      <c r="T135" s="181"/>
      <c r="U135" s="181" t="s">
        <v>200</v>
      </c>
      <c r="V135" s="181"/>
      <c r="W135" s="181"/>
      <c r="X135" s="181"/>
      <c r="Y135" s="181"/>
      <c r="Z135" s="181"/>
      <c r="AA135" s="205"/>
      <c r="AB135" s="224"/>
      <c r="AC135" s="224"/>
      <c r="AD135" s="224"/>
      <c r="AE135" s="224"/>
      <c r="AF135" s="224"/>
      <c r="AG135" s="224"/>
      <c r="AH135" s="224"/>
      <c r="AI135" s="224"/>
      <c r="AJ135" s="224"/>
      <c r="AK135" s="224"/>
      <c r="AL135" s="226"/>
      <c r="AM135" s="225"/>
      <c r="AN135" s="227"/>
      <c r="AO135" s="70"/>
      <c r="AP135" s="70"/>
      <c r="AQ135" s="70"/>
      <c r="AR135" s="70"/>
      <c r="AS135" s="70"/>
      <c r="AT135" s="15"/>
      <c r="AU135" s="15"/>
      <c r="AV135" s="15"/>
      <c r="AW135" s="15"/>
      <c r="AX135" s="15"/>
      <c r="AY135" s="16"/>
    </row>
    <row r="136" spans="1:51" x14ac:dyDescent="0.2">
      <c r="A136" s="218" t="e">
        <f>#N/A</f>
        <v>#N/A</v>
      </c>
      <c r="B136" s="219"/>
      <c r="C136" s="181" t="s">
        <v>181</v>
      </c>
      <c r="D136" s="181"/>
      <c r="E136" s="181"/>
      <c r="F136" s="181"/>
      <c r="G136" s="181"/>
      <c r="H136" s="205"/>
      <c r="I136" s="205"/>
      <c r="J136" s="205"/>
      <c r="K136" s="205"/>
      <c r="L136" s="205"/>
      <c r="M136" s="205"/>
      <c r="N136" s="205"/>
      <c r="O136" s="205"/>
      <c r="P136" s="205"/>
      <c r="Q136" s="181" t="s">
        <v>171</v>
      </c>
      <c r="R136" s="181"/>
      <c r="S136" s="221"/>
      <c r="T136" s="181"/>
      <c r="U136" s="181" t="s">
        <v>173</v>
      </c>
      <c r="V136" s="181"/>
      <c r="W136" s="181"/>
      <c r="X136" s="205"/>
      <c r="Y136" s="205"/>
      <c r="Z136" s="205"/>
      <c r="AA136" s="205"/>
      <c r="AB136" s="224"/>
      <c r="AC136" s="224"/>
      <c r="AD136" s="224"/>
      <c r="AE136" s="224"/>
      <c r="AF136" s="224"/>
      <c r="AG136" s="224"/>
      <c r="AH136" s="224"/>
      <c r="AI136" s="224"/>
      <c r="AJ136" s="224"/>
      <c r="AK136" s="224"/>
      <c r="AL136" s="226"/>
      <c r="AM136" s="225"/>
      <c r="AN136" s="227"/>
      <c r="AO136" s="70"/>
      <c r="AP136" s="70"/>
      <c r="AQ136" s="70"/>
      <c r="AR136" s="70"/>
      <c r="AS136" s="70"/>
      <c r="AT136" s="15"/>
      <c r="AU136" s="15"/>
      <c r="AV136" s="15"/>
      <c r="AW136" s="15"/>
      <c r="AX136" s="15"/>
      <c r="AY136" s="16"/>
    </row>
    <row r="137" spans="1:51" x14ac:dyDescent="0.2">
      <c r="A137" s="218" t="e">
        <f>#N/A</f>
        <v>#N/A</v>
      </c>
      <c r="B137" s="219"/>
      <c r="C137" s="181" t="s">
        <v>186</v>
      </c>
      <c r="D137" s="181"/>
      <c r="E137" s="181"/>
      <c r="F137" s="181"/>
      <c r="G137" s="181"/>
      <c r="H137" s="205"/>
      <c r="I137" s="205"/>
      <c r="J137" s="205"/>
      <c r="K137" s="205"/>
      <c r="L137" s="205"/>
      <c r="M137" s="205"/>
      <c r="N137" s="205"/>
      <c r="O137" s="205"/>
      <c r="P137" s="205"/>
      <c r="Q137" s="181" t="s">
        <v>171</v>
      </c>
      <c r="R137" s="181"/>
      <c r="S137" s="221"/>
      <c r="T137" s="181"/>
      <c r="U137" s="181" t="s">
        <v>201</v>
      </c>
      <c r="V137" s="181"/>
      <c r="W137" s="181"/>
      <c r="X137" s="181"/>
      <c r="Y137" s="181"/>
      <c r="Z137" s="181"/>
      <c r="AA137" s="181"/>
      <c r="AB137" s="226"/>
      <c r="AC137" s="224"/>
      <c r="AD137" s="224"/>
      <c r="AE137" s="224"/>
      <c r="AF137" s="224"/>
      <c r="AG137" s="224"/>
      <c r="AH137" s="224"/>
      <c r="AI137" s="224"/>
      <c r="AJ137" s="224"/>
      <c r="AK137" s="224"/>
      <c r="AL137" s="226"/>
      <c r="AM137" s="225"/>
      <c r="AN137" s="227"/>
      <c r="AO137" s="70"/>
      <c r="AP137" s="70"/>
      <c r="AQ137" s="70"/>
      <c r="AR137" s="70"/>
      <c r="AS137" s="70"/>
      <c r="AT137" s="15"/>
      <c r="AU137" s="15"/>
      <c r="AV137" s="15"/>
      <c r="AW137" s="15"/>
      <c r="AX137" s="15"/>
      <c r="AY137" s="16"/>
    </row>
    <row r="138" spans="1:51" x14ac:dyDescent="0.2">
      <c r="A138" s="218" t="e">
        <f>#N/A</f>
        <v>#N/A</v>
      </c>
      <c r="B138" s="219"/>
      <c r="C138" s="181" t="s">
        <v>188</v>
      </c>
      <c r="D138" s="181"/>
      <c r="E138" s="181"/>
      <c r="F138" s="181"/>
      <c r="G138" s="181"/>
      <c r="H138" s="205"/>
      <c r="I138" s="205"/>
      <c r="J138" s="205"/>
      <c r="K138" s="205"/>
      <c r="L138" s="205"/>
      <c r="M138" s="205"/>
      <c r="N138" s="205"/>
      <c r="O138" s="205"/>
      <c r="P138" s="205"/>
      <c r="Q138" s="181" t="s">
        <v>171</v>
      </c>
      <c r="R138" s="181"/>
      <c r="S138" s="221"/>
      <c r="T138" s="181"/>
      <c r="U138" s="181" t="s">
        <v>202</v>
      </c>
      <c r="V138" s="181"/>
      <c r="W138" s="181"/>
      <c r="X138" s="181"/>
      <c r="Y138" s="181"/>
      <c r="Z138" s="181"/>
      <c r="AA138" s="181"/>
      <c r="AB138" s="226"/>
      <c r="AC138" s="226" t="s">
        <v>184</v>
      </c>
      <c r="AD138" s="226"/>
      <c r="AE138" s="224"/>
      <c r="AF138" s="224"/>
      <c r="AG138" s="226"/>
      <c r="AH138" s="226" t="s">
        <v>185</v>
      </c>
      <c r="AI138" s="226"/>
      <c r="AJ138" s="224"/>
      <c r="AK138" s="224"/>
      <c r="AL138" s="226"/>
      <c r="AM138" s="225"/>
      <c r="AN138" s="227"/>
      <c r="AO138" s="70"/>
      <c r="AP138" s="70"/>
      <c r="AQ138" s="70"/>
      <c r="AR138" s="70"/>
      <c r="AS138" s="70"/>
      <c r="AT138" s="15"/>
      <c r="AU138" s="15"/>
      <c r="AV138" s="15"/>
      <c r="AW138" s="15"/>
      <c r="AX138" s="15"/>
      <c r="AY138" s="16"/>
    </row>
    <row r="139" spans="1:51" x14ac:dyDescent="0.2">
      <c r="A139" s="218" t="e">
        <f>#N/A</f>
        <v>#N/A</v>
      </c>
      <c r="B139" s="219"/>
      <c r="C139" s="181" t="s">
        <v>190</v>
      </c>
      <c r="D139" s="181"/>
      <c r="E139" s="181"/>
      <c r="F139" s="181"/>
      <c r="G139" s="181"/>
      <c r="H139" s="205"/>
      <c r="I139" s="205"/>
      <c r="J139" s="205"/>
      <c r="K139" s="205"/>
      <c r="L139" s="205"/>
      <c r="M139" s="205"/>
      <c r="N139" s="205"/>
      <c r="O139" s="205"/>
      <c r="P139" s="205"/>
      <c r="Q139" s="181" t="s">
        <v>171</v>
      </c>
      <c r="R139" s="181"/>
      <c r="S139" s="221"/>
      <c r="T139" s="181"/>
      <c r="U139" s="181" t="s">
        <v>203</v>
      </c>
      <c r="V139" s="181"/>
      <c r="W139" s="181"/>
      <c r="X139" s="181"/>
      <c r="Y139" s="181"/>
      <c r="Z139" s="181"/>
      <c r="AA139" s="181"/>
      <c r="AB139" s="226"/>
      <c r="AC139" s="226"/>
      <c r="AD139" s="226"/>
      <c r="AE139" s="224"/>
      <c r="AF139" s="224"/>
      <c r="AG139" s="224"/>
      <c r="AH139" s="224"/>
      <c r="AI139" s="224"/>
      <c r="AJ139" s="224"/>
      <c r="AK139" s="224"/>
      <c r="AL139" s="226"/>
      <c r="AM139" s="225"/>
      <c r="AN139" s="227"/>
      <c r="AO139" s="70"/>
      <c r="AP139" s="70"/>
      <c r="AQ139" s="70"/>
      <c r="AR139" s="70"/>
      <c r="AS139" s="70"/>
      <c r="AT139" s="15"/>
      <c r="AU139" s="15"/>
      <c r="AV139" s="15"/>
      <c r="AW139" s="15"/>
      <c r="AX139" s="15"/>
      <c r="AY139" s="16"/>
    </row>
    <row r="140" spans="1:51" x14ac:dyDescent="0.2">
      <c r="A140" s="218" t="e">
        <f>#N/A</f>
        <v>#N/A</v>
      </c>
      <c r="B140" s="219"/>
      <c r="C140" s="181" t="s">
        <v>204</v>
      </c>
      <c r="D140" s="181"/>
      <c r="E140" s="181"/>
      <c r="F140" s="181"/>
      <c r="G140" s="181"/>
      <c r="H140" s="181"/>
      <c r="I140" s="181"/>
      <c r="J140" s="181"/>
      <c r="K140" s="181"/>
      <c r="L140" s="181"/>
      <c r="M140" s="181"/>
      <c r="N140" s="181"/>
      <c r="O140" s="181"/>
      <c r="P140" s="181"/>
      <c r="Q140" s="181"/>
      <c r="R140" s="181"/>
      <c r="S140" s="221"/>
      <c r="T140" s="181"/>
      <c r="U140" s="181" t="s">
        <v>205</v>
      </c>
      <c r="V140" s="181"/>
      <c r="W140" s="181"/>
      <c r="X140" s="181"/>
      <c r="Y140" s="181"/>
      <c r="Z140" s="181"/>
      <c r="AA140" s="181"/>
      <c r="AB140" s="226"/>
      <c r="AC140" s="226"/>
      <c r="AD140" s="224"/>
      <c r="AE140" s="224"/>
      <c r="AF140" s="224"/>
      <c r="AG140" s="224"/>
      <c r="AH140" s="224"/>
      <c r="AI140" s="224"/>
      <c r="AJ140" s="224"/>
      <c r="AK140" s="224"/>
      <c r="AL140" s="226"/>
      <c r="AM140" s="225"/>
      <c r="AN140" s="227"/>
      <c r="AO140" s="70"/>
      <c r="AP140" s="70"/>
      <c r="AQ140" s="70"/>
      <c r="AR140" s="70"/>
      <c r="AS140" s="70"/>
      <c r="AT140" s="15"/>
      <c r="AU140" s="15"/>
      <c r="AV140" s="15"/>
      <c r="AW140" s="15"/>
      <c r="AX140" s="15"/>
      <c r="AY140" s="16"/>
    </row>
    <row r="141" spans="1:51" x14ac:dyDescent="0.2">
      <c r="A141" s="218" t="e">
        <f>#N/A</f>
        <v>#N/A</v>
      </c>
      <c r="B141" s="219"/>
      <c r="C141" s="220" t="s">
        <v>206</v>
      </c>
      <c r="D141" s="181"/>
      <c r="E141" s="181"/>
      <c r="F141" s="181"/>
      <c r="G141" s="181"/>
      <c r="H141" s="181"/>
      <c r="I141" s="181"/>
      <c r="J141" s="181"/>
      <c r="K141" s="181"/>
      <c r="L141" s="181"/>
      <c r="M141" s="181"/>
      <c r="N141" s="181"/>
      <c r="O141" s="181"/>
      <c r="P141" s="181"/>
      <c r="Q141" s="181"/>
      <c r="R141" s="181"/>
      <c r="S141" s="221"/>
      <c r="T141" s="181"/>
      <c r="U141" s="181" t="s">
        <v>207</v>
      </c>
      <c r="V141" s="197"/>
      <c r="W141" s="197"/>
      <c r="X141" s="197"/>
      <c r="Y141" s="197"/>
      <c r="Z141" s="197"/>
      <c r="AA141" s="197"/>
      <c r="AB141" s="228"/>
      <c r="AC141" s="228"/>
      <c r="AD141" s="228"/>
      <c r="AE141" s="228"/>
      <c r="AF141" s="228"/>
      <c r="AG141" s="226"/>
      <c r="AH141" s="224"/>
      <c r="AI141" s="224"/>
      <c r="AJ141" s="224"/>
      <c r="AK141" s="224"/>
      <c r="AL141" s="226"/>
      <c r="AM141" s="225"/>
      <c r="AN141" s="227"/>
      <c r="AO141" s="70"/>
      <c r="AP141" s="70"/>
      <c r="AQ141" s="70"/>
      <c r="AR141" s="70"/>
      <c r="AS141" s="70"/>
      <c r="AT141" s="15"/>
      <c r="AU141" s="15"/>
      <c r="AV141" s="15"/>
      <c r="AW141" s="15"/>
      <c r="AX141" s="15"/>
      <c r="AY141" s="16"/>
    </row>
    <row r="142" spans="1:51" x14ac:dyDescent="0.2">
      <c r="A142" s="218" t="e">
        <f>#N/A</f>
        <v>#N/A</v>
      </c>
      <c r="B142" s="219"/>
      <c r="C142" s="181" t="s">
        <v>208</v>
      </c>
      <c r="D142" s="181"/>
      <c r="E142" s="181"/>
      <c r="F142" s="181"/>
      <c r="G142" s="181"/>
      <c r="H142" s="181"/>
      <c r="I142" s="181"/>
      <c r="J142" s="205"/>
      <c r="K142" s="205"/>
      <c r="L142" s="205"/>
      <c r="M142" s="205"/>
      <c r="N142" s="205"/>
      <c r="O142" s="205"/>
      <c r="P142" s="205"/>
      <c r="Q142" s="229" t="s">
        <v>209</v>
      </c>
      <c r="R142" s="181"/>
      <c r="S142" s="221"/>
      <c r="T142" s="222"/>
      <c r="U142" s="220" t="s">
        <v>210</v>
      </c>
      <c r="V142" s="181"/>
      <c r="W142" s="181"/>
      <c r="X142" s="181"/>
      <c r="Y142" s="181"/>
      <c r="Z142" s="181"/>
      <c r="AA142" s="181"/>
      <c r="AB142" s="226"/>
      <c r="AC142" s="226"/>
      <c r="AD142" s="226"/>
      <c r="AE142" s="226"/>
      <c r="AF142" s="226"/>
      <c r="AG142" s="226"/>
      <c r="AH142" s="226"/>
      <c r="AI142" s="226"/>
      <c r="AJ142" s="226"/>
      <c r="AK142" s="226"/>
      <c r="AL142" s="226"/>
      <c r="AM142" s="225"/>
      <c r="AN142" s="227"/>
      <c r="AO142" s="70"/>
      <c r="AP142" s="70"/>
      <c r="AQ142" s="70"/>
      <c r="AR142" s="70"/>
      <c r="AS142" s="70"/>
      <c r="AT142" s="15"/>
      <c r="AU142" s="15"/>
      <c r="AV142" s="15"/>
      <c r="AW142" s="15"/>
      <c r="AX142" s="15"/>
      <c r="AY142" s="16"/>
    </row>
    <row r="143" spans="1:51" x14ac:dyDescent="0.2">
      <c r="A143" s="218" t="e">
        <f>#N/A</f>
        <v>#N/A</v>
      </c>
      <c r="B143" s="230"/>
      <c r="C143" s="216" t="s">
        <v>211</v>
      </c>
      <c r="D143" s="216"/>
      <c r="E143" s="216"/>
      <c r="F143" s="216"/>
      <c r="G143" s="216"/>
      <c r="H143" s="216"/>
      <c r="I143" s="216"/>
      <c r="J143" s="216"/>
      <c r="K143" s="216"/>
      <c r="L143" s="216"/>
      <c r="M143" s="216"/>
      <c r="N143" s="216"/>
      <c r="O143" s="216"/>
      <c r="P143" s="216"/>
      <c r="Q143" s="216"/>
      <c r="R143" s="216"/>
      <c r="S143" s="231"/>
      <c r="T143" s="222"/>
      <c r="U143" s="222"/>
      <c r="V143" s="181" t="s">
        <v>212</v>
      </c>
      <c r="W143" s="181"/>
      <c r="X143" s="181"/>
      <c r="Y143" s="181"/>
      <c r="Z143" s="222"/>
      <c r="AA143" s="181" t="s">
        <v>213</v>
      </c>
      <c r="AB143" s="226"/>
      <c r="AC143" s="226"/>
      <c r="AD143" s="226"/>
      <c r="AE143" s="226"/>
      <c r="AF143" s="226"/>
      <c r="AG143" s="226"/>
      <c r="AH143" s="226"/>
      <c r="AI143" s="226"/>
      <c r="AJ143" s="226"/>
      <c r="AK143" s="226"/>
      <c r="AL143" s="226"/>
      <c r="AM143" s="225"/>
      <c r="AN143" s="227"/>
      <c r="AO143" s="70"/>
      <c r="AP143" s="70"/>
      <c r="AQ143" s="70"/>
      <c r="AR143" s="70"/>
      <c r="AS143" s="70"/>
      <c r="AT143" s="15"/>
      <c r="AU143" s="15"/>
      <c r="AV143" s="15"/>
      <c r="AW143" s="15"/>
      <c r="AX143" s="15"/>
      <c r="AY143" s="16"/>
    </row>
    <row r="144" spans="1:51" x14ac:dyDescent="0.2">
      <c r="A144" s="218" t="e">
        <f>#N/A</f>
        <v>#N/A</v>
      </c>
      <c r="B144" s="219"/>
      <c r="C144" s="220" t="s">
        <v>214</v>
      </c>
      <c r="D144" s="181"/>
      <c r="E144" s="181"/>
      <c r="F144" s="181"/>
      <c r="G144" s="181"/>
      <c r="H144" s="181"/>
      <c r="I144" s="181"/>
      <c r="J144" s="181"/>
      <c r="K144" s="181"/>
      <c r="L144" s="181"/>
      <c r="M144" s="181"/>
      <c r="N144" s="181"/>
      <c r="O144" s="181"/>
      <c r="P144" s="181"/>
      <c r="Q144" s="181"/>
      <c r="R144" s="181"/>
      <c r="S144" s="221"/>
      <c r="T144" s="181"/>
      <c r="U144" s="181" t="s">
        <v>173</v>
      </c>
      <c r="V144" s="181"/>
      <c r="W144" s="181"/>
      <c r="X144" s="205"/>
      <c r="Y144" s="205"/>
      <c r="Z144" s="205"/>
      <c r="AA144" s="205"/>
      <c r="AB144" s="224"/>
      <c r="AC144" s="224"/>
      <c r="AD144" s="224"/>
      <c r="AE144" s="224"/>
      <c r="AF144" s="224"/>
      <c r="AG144" s="224"/>
      <c r="AH144" s="224"/>
      <c r="AI144" s="224"/>
      <c r="AJ144" s="224"/>
      <c r="AK144" s="224"/>
      <c r="AL144" s="226"/>
      <c r="AM144" s="225"/>
      <c r="AN144" s="227"/>
      <c r="AO144" s="70"/>
      <c r="AP144" s="70"/>
      <c r="AQ144" s="70"/>
      <c r="AR144" s="70"/>
      <c r="AS144" s="70"/>
      <c r="AT144" s="15"/>
      <c r="AU144" s="15"/>
      <c r="AV144" s="15"/>
      <c r="AW144" s="15"/>
      <c r="AX144" s="15"/>
      <c r="AY144" s="16"/>
    </row>
    <row r="145" spans="1:51" x14ac:dyDescent="0.2">
      <c r="A145" s="218" t="e">
        <f>#N/A</f>
        <v>#N/A</v>
      </c>
      <c r="B145" s="219"/>
      <c r="C145" s="220"/>
      <c r="D145" s="181" t="s">
        <v>215</v>
      </c>
      <c r="E145" s="181"/>
      <c r="F145" s="181"/>
      <c r="G145" s="181"/>
      <c r="H145" s="181"/>
      <c r="I145" s="181"/>
      <c r="J145" s="181"/>
      <c r="K145" s="181" t="s">
        <v>216</v>
      </c>
      <c r="L145" s="181"/>
      <c r="M145" s="181"/>
      <c r="N145" s="181"/>
      <c r="O145" s="181"/>
      <c r="P145" s="181"/>
      <c r="Q145" s="181"/>
      <c r="R145" s="181"/>
      <c r="S145" s="221"/>
      <c r="T145" s="181"/>
      <c r="U145" s="181" t="s">
        <v>217</v>
      </c>
      <c r="V145" s="181"/>
      <c r="W145" s="181"/>
      <c r="X145" s="181"/>
      <c r="Y145" s="181"/>
      <c r="Z145" s="181"/>
      <c r="AA145" s="205"/>
      <c r="AB145" s="224"/>
      <c r="AC145" s="226" t="s">
        <v>218</v>
      </c>
      <c r="AD145" s="226"/>
      <c r="AE145" s="226"/>
      <c r="AF145" s="228"/>
      <c r="AG145" s="226"/>
      <c r="AH145" s="226"/>
      <c r="AI145" s="224"/>
      <c r="AJ145" s="224"/>
      <c r="AK145" s="224"/>
      <c r="AL145" s="226"/>
      <c r="AM145" s="225"/>
      <c r="AN145" s="227"/>
      <c r="AO145" s="70"/>
      <c r="AP145" s="70"/>
      <c r="AQ145" s="70"/>
      <c r="AR145" s="70"/>
      <c r="AS145" s="70"/>
      <c r="AT145" s="15"/>
      <c r="AU145" s="15"/>
      <c r="AV145" s="15"/>
      <c r="AW145" s="15"/>
      <c r="AX145" s="15"/>
      <c r="AY145" s="16"/>
    </row>
    <row r="146" spans="1:51" x14ac:dyDescent="0.2">
      <c r="A146" s="218" t="e">
        <f>#N/A</f>
        <v>#N/A</v>
      </c>
      <c r="B146" s="232"/>
      <c r="C146" s="233" t="s">
        <v>219</v>
      </c>
      <c r="D146" s="234"/>
      <c r="E146" s="234"/>
      <c r="F146" s="234"/>
      <c r="G146" s="234"/>
      <c r="H146" s="234"/>
      <c r="I146" s="234"/>
      <c r="J146" s="234"/>
      <c r="K146" s="234"/>
      <c r="L146" s="234"/>
      <c r="M146" s="234"/>
      <c r="N146" s="234"/>
      <c r="O146" s="235"/>
      <c r="P146" s="236" t="s">
        <v>220</v>
      </c>
      <c r="Q146" s="235"/>
      <c r="R146" s="236" t="s">
        <v>221</v>
      </c>
      <c r="S146" s="237"/>
      <c r="T146" s="181"/>
      <c r="U146" s="181" t="s">
        <v>222</v>
      </c>
      <c r="V146" s="181"/>
      <c r="W146" s="181"/>
      <c r="X146" s="181"/>
      <c r="Y146" s="222"/>
      <c r="Z146" s="181" t="s">
        <v>223</v>
      </c>
      <c r="AA146" s="181"/>
      <c r="AB146" s="226"/>
      <c r="AC146" s="226"/>
      <c r="AD146" s="238"/>
      <c r="AE146" s="226" t="s">
        <v>224</v>
      </c>
      <c r="AF146" s="226"/>
      <c r="AG146" s="226"/>
      <c r="AH146" s="226"/>
      <c r="AI146" s="226"/>
      <c r="AJ146" s="226"/>
      <c r="AK146" s="226"/>
      <c r="AL146" s="226"/>
      <c r="AM146" s="225"/>
      <c r="AN146" s="227"/>
      <c r="AO146" s="70"/>
      <c r="AP146" s="70"/>
      <c r="AQ146" s="70"/>
      <c r="AR146" s="70"/>
      <c r="AS146" s="70"/>
      <c r="AT146" s="15"/>
      <c r="AU146" s="15"/>
      <c r="AV146" s="15"/>
      <c r="AW146" s="15"/>
      <c r="AX146" s="15"/>
      <c r="AY146" s="16"/>
    </row>
    <row r="147" spans="1:51" x14ac:dyDescent="0.2">
      <c r="A147" s="218" t="e">
        <f>#N/A</f>
        <v>#N/A</v>
      </c>
      <c r="B147" s="219"/>
      <c r="C147" s="220" t="s">
        <v>225</v>
      </c>
      <c r="D147" s="181"/>
      <c r="E147" s="181"/>
      <c r="F147" s="181"/>
      <c r="G147" s="181"/>
      <c r="H147" s="181"/>
      <c r="I147" s="184"/>
      <c r="J147" s="181"/>
      <c r="K147" s="181"/>
      <c r="L147" s="181"/>
      <c r="M147" s="181"/>
      <c r="N147" s="181"/>
      <c r="O147" s="181"/>
      <c r="P147" s="181"/>
      <c r="Q147" s="181"/>
      <c r="R147" s="181"/>
      <c r="S147" s="221"/>
      <c r="T147" s="181"/>
      <c r="U147" s="181"/>
      <c r="V147" s="181"/>
      <c r="W147" s="181"/>
      <c r="X147" s="181"/>
      <c r="Y147" s="222"/>
      <c r="Z147" s="181" t="s">
        <v>226</v>
      </c>
      <c r="AA147" s="181"/>
      <c r="AB147" s="226"/>
      <c r="AC147" s="226"/>
      <c r="AD147" s="238"/>
      <c r="AE147" s="226" t="s">
        <v>227</v>
      </c>
      <c r="AF147" s="226"/>
      <c r="AG147" s="226"/>
      <c r="AH147" s="226"/>
      <c r="AI147" s="226"/>
      <c r="AJ147" s="226"/>
      <c r="AK147" s="226"/>
      <c r="AL147" s="226"/>
      <c r="AM147" s="225"/>
      <c r="AN147" s="227"/>
      <c r="AO147" s="70"/>
      <c r="AP147" s="70"/>
      <c r="AQ147" s="70"/>
      <c r="AR147" s="70"/>
      <c r="AS147" s="70"/>
      <c r="AT147" s="15"/>
      <c r="AU147" s="15"/>
      <c r="AV147" s="15"/>
      <c r="AW147" s="15"/>
      <c r="AX147" s="15"/>
      <c r="AY147" s="16"/>
    </row>
    <row r="148" spans="1:51" x14ac:dyDescent="0.2">
      <c r="A148" s="218" t="e">
        <f>#N/A</f>
        <v>#N/A</v>
      </c>
      <c r="B148" s="219"/>
      <c r="C148" s="222"/>
      <c r="D148" s="181" t="s">
        <v>228</v>
      </c>
      <c r="E148" s="181"/>
      <c r="F148" s="181"/>
      <c r="G148" s="181"/>
      <c r="H148" s="181"/>
      <c r="I148" s="181"/>
      <c r="J148" s="181"/>
      <c r="K148" s="181"/>
      <c r="L148" s="181"/>
      <c r="M148" s="181"/>
      <c r="N148" s="205"/>
      <c r="O148" s="205"/>
      <c r="P148" s="205"/>
      <c r="Q148" s="205"/>
      <c r="R148" s="205"/>
      <c r="S148" s="221"/>
      <c r="T148" s="181"/>
      <c r="U148" s="181" t="s">
        <v>201</v>
      </c>
      <c r="V148" s="181"/>
      <c r="W148" s="181"/>
      <c r="X148" s="181"/>
      <c r="Y148" s="181"/>
      <c r="Z148" s="181"/>
      <c r="AA148" s="181"/>
      <c r="AB148" s="226"/>
      <c r="AC148" s="224"/>
      <c r="AD148" s="224"/>
      <c r="AE148" s="224"/>
      <c r="AF148" s="224"/>
      <c r="AG148" s="224"/>
      <c r="AH148" s="224"/>
      <c r="AI148" s="224"/>
      <c r="AJ148" s="224"/>
      <c r="AK148" s="224"/>
      <c r="AL148" s="226"/>
      <c r="AM148" s="225"/>
      <c r="AN148" s="227"/>
      <c r="AO148" s="70"/>
      <c r="AP148" s="70"/>
      <c r="AQ148" s="70"/>
      <c r="AR148" s="70"/>
      <c r="AS148" s="70"/>
      <c r="AT148" s="15"/>
      <c r="AU148" s="15"/>
      <c r="AV148" s="15"/>
      <c r="AW148" s="15"/>
      <c r="AX148" s="15"/>
      <c r="AY148" s="16"/>
    </row>
    <row r="149" spans="1:51" x14ac:dyDescent="0.2">
      <c r="A149" s="218" t="e">
        <f>#N/A</f>
        <v>#N/A</v>
      </c>
      <c r="B149" s="219"/>
      <c r="C149" s="222"/>
      <c r="D149" s="181" t="s">
        <v>229</v>
      </c>
      <c r="E149" s="181"/>
      <c r="F149" s="181"/>
      <c r="G149" s="181"/>
      <c r="H149" s="181"/>
      <c r="I149" s="181"/>
      <c r="J149" s="181"/>
      <c r="K149" s="181"/>
      <c r="L149" s="181"/>
      <c r="M149" s="181"/>
      <c r="N149" s="205"/>
      <c r="O149" s="205"/>
      <c r="P149" s="205"/>
      <c r="Q149" s="205"/>
      <c r="R149" s="205"/>
      <c r="S149" s="221"/>
      <c r="T149" s="181"/>
      <c r="U149" s="181" t="s">
        <v>230</v>
      </c>
      <c r="V149" s="181"/>
      <c r="W149" s="181"/>
      <c r="X149" s="181"/>
      <c r="Y149" s="181"/>
      <c r="Z149" s="181"/>
      <c r="AA149" s="181"/>
      <c r="AB149" s="226"/>
      <c r="AC149" s="224"/>
      <c r="AD149" s="224"/>
      <c r="AE149" s="224"/>
      <c r="AF149" s="224"/>
      <c r="AG149" s="224"/>
      <c r="AH149" s="224"/>
      <c r="AI149" s="224"/>
      <c r="AJ149" s="224"/>
      <c r="AK149" s="224"/>
      <c r="AL149" s="226"/>
      <c r="AM149" s="225"/>
      <c r="AN149" s="227"/>
      <c r="AO149" s="70"/>
      <c r="AP149" s="70"/>
      <c r="AQ149" s="70"/>
      <c r="AR149" s="70"/>
      <c r="AS149" s="70"/>
      <c r="AT149" s="15"/>
      <c r="AU149" s="15"/>
      <c r="AV149" s="15"/>
      <c r="AW149" s="15"/>
      <c r="AX149" s="15"/>
      <c r="AY149" s="16"/>
    </row>
    <row r="150" spans="1:51" x14ac:dyDescent="0.2">
      <c r="A150" s="218" t="e">
        <f>#N/A</f>
        <v>#N/A</v>
      </c>
      <c r="B150" s="223"/>
      <c r="C150" s="222"/>
      <c r="D150" s="181" t="s">
        <v>231</v>
      </c>
      <c r="E150" s="181"/>
      <c r="F150" s="181"/>
      <c r="G150" s="181"/>
      <c r="H150" s="181"/>
      <c r="I150" s="181"/>
      <c r="J150" s="181"/>
      <c r="K150" s="181"/>
      <c r="L150" s="181"/>
      <c r="M150" s="181"/>
      <c r="N150" s="205"/>
      <c r="O150" s="205"/>
      <c r="P150" s="205"/>
      <c r="Q150" s="205"/>
      <c r="R150" s="205"/>
      <c r="S150" s="221"/>
      <c r="T150" s="181"/>
      <c r="U150" s="181" t="s">
        <v>232</v>
      </c>
      <c r="V150" s="181"/>
      <c r="W150" s="181"/>
      <c r="X150" s="181"/>
      <c r="Y150" s="181"/>
      <c r="Z150" s="181"/>
      <c r="AA150" s="181"/>
      <c r="AB150" s="226"/>
      <c r="AC150" s="226"/>
      <c r="AD150" s="226"/>
      <c r="AE150" s="224"/>
      <c r="AF150" s="224"/>
      <c r="AG150" s="224"/>
      <c r="AH150" s="224"/>
      <c r="AI150" s="224"/>
      <c r="AJ150" s="224"/>
      <c r="AK150" s="224"/>
      <c r="AL150" s="226"/>
      <c r="AM150" s="225"/>
      <c r="AN150" s="227"/>
      <c r="AO150" s="70"/>
      <c r="AP150" s="70"/>
      <c r="AQ150" s="70"/>
      <c r="AR150" s="70"/>
      <c r="AS150" s="70"/>
      <c r="AT150" s="15"/>
      <c r="AU150" s="15"/>
      <c r="AV150" s="15"/>
      <c r="AW150" s="15"/>
      <c r="AX150" s="15"/>
      <c r="AY150" s="16"/>
    </row>
    <row r="151" spans="1:51" x14ac:dyDescent="0.2">
      <c r="A151" s="218" t="e">
        <f>#N/A</f>
        <v>#N/A</v>
      </c>
      <c r="B151" s="223"/>
      <c r="C151" s="222"/>
      <c r="D151" s="181" t="s">
        <v>233</v>
      </c>
      <c r="E151" s="181"/>
      <c r="F151" s="181"/>
      <c r="G151" s="181"/>
      <c r="H151" s="181"/>
      <c r="I151" s="181"/>
      <c r="J151" s="181"/>
      <c r="K151" s="181"/>
      <c r="L151" s="181"/>
      <c r="M151" s="181"/>
      <c r="N151" s="205"/>
      <c r="O151" s="205"/>
      <c r="P151" s="205"/>
      <c r="Q151" s="205"/>
      <c r="R151" s="205"/>
      <c r="S151" s="221"/>
      <c r="T151" s="222"/>
      <c r="U151" s="220" t="s">
        <v>234</v>
      </c>
      <c r="V151" s="181"/>
      <c r="W151" s="181"/>
      <c r="X151" s="181"/>
      <c r="Y151" s="181"/>
      <c r="Z151" s="181"/>
      <c r="AA151" s="181"/>
      <c r="AB151" s="226"/>
      <c r="AC151" s="226"/>
      <c r="AD151" s="226"/>
      <c r="AE151" s="226"/>
      <c r="AF151" s="226"/>
      <c r="AG151" s="226"/>
      <c r="AH151" s="226"/>
      <c r="AI151" s="226"/>
      <c r="AJ151" s="226"/>
      <c r="AK151" s="226"/>
      <c r="AL151" s="226"/>
      <c r="AM151" s="225"/>
      <c r="AN151" s="227"/>
      <c r="AO151" s="70"/>
      <c r="AP151" s="70"/>
      <c r="AQ151" s="70"/>
      <c r="AR151" s="70"/>
      <c r="AS151" s="70"/>
      <c r="AT151" s="15"/>
      <c r="AU151" s="15"/>
      <c r="AV151" s="15"/>
      <c r="AW151" s="15"/>
      <c r="AX151" s="15"/>
      <c r="AY151" s="16"/>
    </row>
    <row r="152" spans="1:51" x14ac:dyDescent="0.2">
      <c r="A152" s="218" t="e">
        <f>#N/A</f>
        <v>#N/A</v>
      </c>
      <c r="B152" s="223"/>
      <c r="C152" s="222"/>
      <c r="D152" s="181" t="s">
        <v>235</v>
      </c>
      <c r="E152" s="181"/>
      <c r="F152" s="181"/>
      <c r="G152" s="181"/>
      <c r="H152" s="181"/>
      <c r="I152" s="181"/>
      <c r="J152" s="181"/>
      <c r="K152" s="181"/>
      <c r="L152" s="181"/>
      <c r="M152" s="181"/>
      <c r="N152" s="205"/>
      <c r="O152" s="205"/>
      <c r="P152" s="205"/>
      <c r="Q152" s="205"/>
      <c r="R152" s="205"/>
      <c r="S152" s="221"/>
      <c r="T152" s="222"/>
      <c r="U152" s="181" t="s">
        <v>173</v>
      </c>
      <c r="V152" s="181"/>
      <c r="W152" s="181"/>
      <c r="X152" s="205"/>
      <c r="Y152" s="205"/>
      <c r="Z152" s="205"/>
      <c r="AA152" s="205"/>
      <c r="AB152" s="224"/>
      <c r="AC152" s="224"/>
      <c r="AD152" s="224"/>
      <c r="AE152" s="226" t="s">
        <v>236</v>
      </c>
      <c r="AF152" s="226"/>
      <c r="AG152" s="224"/>
      <c r="AH152" s="224"/>
      <c r="AI152" s="224"/>
      <c r="AJ152" s="239" t="s">
        <v>237</v>
      </c>
      <c r="AK152" s="226"/>
      <c r="AL152" s="226"/>
      <c r="AM152" s="225"/>
      <c r="AN152" s="227"/>
      <c r="AO152" s="70"/>
      <c r="AP152" s="70"/>
      <c r="AQ152" s="70"/>
      <c r="AR152" s="70"/>
      <c r="AS152" s="70"/>
      <c r="AT152" s="15"/>
      <c r="AU152" s="15"/>
      <c r="AV152" s="15"/>
      <c r="AW152" s="15"/>
      <c r="AX152" s="15"/>
      <c r="AY152" s="16"/>
    </row>
    <row r="153" spans="1:51" x14ac:dyDescent="0.2">
      <c r="A153" s="218" t="e">
        <f>#N/A</f>
        <v>#N/A</v>
      </c>
      <c r="B153" s="223"/>
      <c r="C153" s="222"/>
      <c r="D153" s="181" t="s">
        <v>238</v>
      </c>
      <c r="E153" s="181"/>
      <c r="F153" s="181"/>
      <c r="G153" s="181"/>
      <c r="H153" s="181"/>
      <c r="I153" s="181"/>
      <c r="J153" s="181"/>
      <c r="K153" s="181"/>
      <c r="L153" s="181"/>
      <c r="M153" s="181"/>
      <c r="N153" s="205"/>
      <c r="O153" s="205"/>
      <c r="P153" s="205"/>
      <c r="Q153" s="205"/>
      <c r="R153" s="205"/>
      <c r="S153" s="221"/>
      <c r="T153" s="222"/>
      <c r="U153" s="181" t="s">
        <v>239</v>
      </c>
      <c r="V153" s="181"/>
      <c r="W153" s="181"/>
      <c r="X153" s="181"/>
      <c r="Y153" s="181"/>
      <c r="Z153" s="181"/>
      <c r="AA153" s="181"/>
      <c r="AB153" s="224"/>
      <c r="AC153" s="224"/>
      <c r="AD153" s="224"/>
      <c r="AE153" s="224"/>
      <c r="AF153" s="224"/>
      <c r="AG153" s="224"/>
      <c r="AH153" s="224"/>
      <c r="AI153" s="224"/>
      <c r="AJ153" s="224"/>
      <c r="AK153" s="224"/>
      <c r="AL153" s="226"/>
      <c r="AM153" s="225"/>
      <c r="AN153" s="227"/>
      <c r="AO153" s="70"/>
      <c r="AP153" s="70"/>
      <c r="AQ153" s="70"/>
      <c r="AR153" s="70"/>
      <c r="AS153" s="70"/>
      <c r="AT153" s="15"/>
      <c r="AU153" s="15"/>
      <c r="AV153" s="15"/>
      <c r="AW153" s="15"/>
      <c r="AX153" s="15"/>
      <c r="AY153" s="16"/>
    </row>
    <row r="154" spans="1:51" x14ac:dyDescent="0.2">
      <c r="A154" s="218" t="e">
        <f>#N/A</f>
        <v>#N/A</v>
      </c>
      <c r="B154" s="223"/>
      <c r="C154" s="222"/>
      <c r="D154" s="181" t="s">
        <v>240</v>
      </c>
      <c r="E154" s="181"/>
      <c r="F154" s="181"/>
      <c r="G154" s="181"/>
      <c r="H154" s="181"/>
      <c r="I154" s="181"/>
      <c r="J154" s="181"/>
      <c r="K154" s="181"/>
      <c r="L154" s="181"/>
      <c r="M154" s="181"/>
      <c r="N154" s="205"/>
      <c r="O154" s="205"/>
      <c r="P154" s="205"/>
      <c r="Q154" s="205"/>
      <c r="R154" s="205"/>
      <c r="S154" s="221"/>
      <c r="T154" s="222"/>
      <c r="U154" s="181" t="s">
        <v>241</v>
      </c>
      <c r="V154" s="181"/>
      <c r="W154" s="181"/>
      <c r="X154" s="181"/>
      <c r="Y154" s="181"/>
      <c r="Z154" s="181"/>
      <c r="AA154" s="181"/>
      <c r="AB154" s="226"/>
      <c r="AC154" s="226"/>
      <c r="AD154" s="226"/>
      <c r="AE154" s="226"/>
      <c r="AF154" s="226"/>
      <c r="AG154" s="226"/>
      <c r="AH154" s="224"/>
      <c r="AI154" s="224"/>
      <c r="AJ154" s="224"/>
      <c r="AK154" s="224"/>
      <c r="AL154" s="226"/>
      <c r="AM154" s="225"/>
      <c r="AN154" s="227"/>
      <c r="AO154" s="70"/>
      <c r="AP154" s="70"/>
      <c r="AQ154" s="70"/>
      <c r="AR154" s="70"/>
      <c r="AS154" s="70"/>
      <c r="AT154" s="15"/>
      <c r="AU154" s="15"/>
      <c r="AV154" s="15"/>
      <c r="AW154" s="15"/>
      <c r="AX154" s="15"/>
      <c r="AY154" s="16"/>
    </row>
    <row r="155" spans="1:51" ht="12.75" customHeight="1" x14ac:dyDescent="0.2">
      <c r="A155" s="218" t="e">
        <f>#N/A</f>
        <v>#N/A</v>
      </c>
      <c r="B155" s="240"/>
      <c r="C155" s="241"/>
      <c r="D155" s="216" t="s">
        <v>242</v>
      </c>
      <c r="E155" s="216"/>
      <c r="F155" s="216"/>
      <c r="G155" s="216"/>
      <c r="H155" s="216"/>
      <c r="I155" s="216"/>
      <c r="J155" s="216"/>
      <c r="K155" s="216"/>
      <c r="L155" s="216"/>
      <c r="M155" s="216"/>
      <c r="N155" s="216"/>
      <c r="O155" s="216"/>
      <c r="P155" s="216"/>
      <c r="Q155" s="216"/>
      <c r="R155" s="216"/>
      <c r="S155" s="231"/>
      <c r="T155" s="222"/>
      <c r="U155" s="181" t="s">
        <v>576</v>
      </c>
      <c r="V155" s="181"/>
      <c r="W155" s="181"/>
      <c r="X155" s="181"/>
      <c r="Y155" s="181"/>
      <c r="Z155" s="181"/>
      <c r="AA155" s="181"/>
      <c r="AB155" s="226"/>
      <c r="AC155" s="226"/>
      <c r="AD155" s="226"/>
      <c r="AE155" s="226"/>
      <c r="AF155" s="226"/>
      <c r="AG155" s="226"/>
      <c r="AH155" s="628">
        <v>0.1</v>
      </c>
      <c r="AI155" s="629"/>
      <c r="AJ155" s="629"/>
      <c r="AK155" s="630"/>
      <c r="AL155" s="226"/>
      <c r="AM155" s="225"/>
      <c r="AN155" s="227"/>
      <c r="AO155" s="70"/>
      <c r="AP155" s="70"/>
      <c r="AQ155" s="70"/>
      <c r="AR155" s="70"/>
      <c r="AS155" s="70"/>
      <c r="AT155" s="15"/>
      <c r="AU155" s="15"/>
      <c r="AV155" s="15"/>
      <c r="AW155" s="15"/>
      <c r="AX155" s="15"/>
      <c r="AY155" s="16"/>
    </row>
    <row r="156" spans="1:51" x14ac:dyDescent="0.2">
      <c r="A156" s="218" t="e">
        <f>#N/A</f>
        <v>#N/A</v>
      </c>
      <c r="B156" s="223"/>
      <c r="C156" s="220" t="s">
        <v>243</v>
      </c>
      <c r="D156" s="181"/>
      <c r="E156" s="181"/>
      <c r="F156" s="181"/>
      <c r="G156" s="181"/>
      <c r="H156" s="181"/>
      <c r="I156" s="181"/>
      <c r="J156" s="181"/>
      <c r="K156" s="181"/>
      <c r="L156" s="181"/>
      <c r="M156" s="181"/>
      <c r="N156" s="181"/>
      <c r="O156" s="181"/>
      <c r="P156" s="181"/>
      <c r="Q156" s="181"/>
      <c r="R156" s="181"/>
      <c r="S156" s="221"/>
      <c r="T156" s="222"/>
      <c r="U156" s="181" t="s">
        <v>577</v>
      </c>
      <c r="V156" s="181"/>
      <c r="W156" s="181"/>
      <c r="X156" s="181"/>
      <c r="Y156" s="181"/>
      <c r="Z156" s="181"/>
      <c r="AA156" s="181"/>
      <c r="AB156" s="181"/>
      <c r="AC156" s="181"/>
      <c r="AD156" s="181"/>
      <c r="AE156" s="181"/>
      <c r="AF156" s="181"/>
      <c r="AG156" s="181"/>
      <c r="AH156" s="205"/>
      <c r="AI156" s="205"/>
      <c r="AJ156" s="205"/>
      <c r="AK156" s="205"/>
      <c r="AL156" s="181"/>
      <c r="AM156" s="221"/>
      <c r="AN156" s="185"/>
      <c r="AO156" s="15"/>
      <c r="AP156" s="15"/>
      <c r="AQ156" s="15"/>
      <c r="AR156" s="15"/>
      <c r="AS156" s="15"/>
      <c r="AT156" s="15"/>
      <c r="AU156" s="15"/>
      <c r="AV156" s="15"/>
      <c r="AW156" s="15"/>
      <c r="AX156" s="15"/>
      <c r="AY156" s="16"/>
    </row>
    <row r="157" spans="1:51" x14ac:dyDescent="0.2">
      <c r="A157" s="218" t="e">
        <f>#N/A</f>
        <v>#N/A</v>
      </c>
      <c r="B157" s="223"/>
      <c r="C157" s="181" t="s">
        <v>25</v>
      </c>
      <c r="D157" s="181"/>
      <c r="E157" s="205"/>
      <c r="F157" s="205"/>
      <c r="G157" s="205"/>
      <c r="H157" s="205"/>
      <c r="I157" s="205"/>
      <c r="J157" s="205"/>
      <c r="K157" s="205"/>
      <c r="L157" s="205"/>
      <c r="M157" s="205"/>
      <c r="N157" s="205"/>
      <c r="O157" s="205"/>
      <c r="P157" s="205"/>
      <c r="Q157" s="205"/>
      <c r="R157" s="205"/>
      <c r="S157" s="221"/>
      <c r="T157" s="222"/>
      <c r="U157" s="181" t="s">
        <v>244</v>
      </c>
      <c r="V157" s="181"/>
      <c r="W157" s="181"/>
      <c r="X157" s="181"/>
      <c r="Y157" s="181"/>
      <c r="Z157" s="181"/>
      <c r="AA157" s="181"/>
      <c r="AB157" s="181"/>
      <c r="AC157" s="181"/>
      <c r="AD157" s="181"/>
      <c r="AE157" s="181"/>
      <c r="AF157" s="181"/>
      <c r="AG157" s="181"/>
      <c r="AH157" s="181"/>
      <c r="AI157" s="181"/>
      <c r="AJ157" s="181"/>
      <c r="AK157" s="181"/>
      <c r="AL157" s="181"/>
      <c r="AM157" s="221"/>
      <c r="AN157" s="185"/>
      <c r="AO157" s="15"/>
      <c r="AP157" s="15"/>
      <c r="AQ157" s="15"/>
      <c r="AR157" s="15"/>
      <c r="AS157" s="15"/>
      <c r="AT157" s="15"/>
      <c r="AU157" s="15"/>
      <c r="AV157" s="15"/>
      <c r="AW157" s="15"/>
      <c r="AX157" s="15"/>
      <c r="AY157" s="16"/>
    </row>
    <row r="158" spans="1:51" x14ac:dyDescent="0.2">
      <c r="A158" s="218" t="e">
        <f>#N/A</f>
        <v>#N/A</v>
      </c>
      <c r="B158" s="223"/>
      <c r="C158" s="181" t="s">
        <v>245</v>
      </c>
      <c r="D158" s="181"/>
      <c r="E158" s="181"/>
      <c r="F158" s="181"/>
      <c r="G158" s="205"/>
      <c r="H158" s="205"/>
      <c r="I158" s="205"/>
      <c r="J158" s="205"/>
      <c r="K158" s="205"/>
      <c r="L158" s="205"/>
      <c r="M158" s="205"/>
      <c r="N158" s="205"/>
      <c r="O158" s="205"/>
      <c r="P158" s="205"/>
      <c r="Q158" s="205"/>
      <c r="R158" s="205"/>
      <c r="S158" s="221"/>
      <c r="T158" s="222"/>
      <c r="U158" s="220" t="s">
        <v>246</v>
      </c>
      <c r="V158" s="242"/>
      <c r="W158" s="181"/>
      <c r="X158" s="181"/>
      <c r="Y158" s="181"/>
      <c r="Z158" s="181"/>
      <c r="AA158" s="181"/>
      <c r="AB158" s="181"/>
      <c r="AC158" s="181"/>
      <c r="AD158" s="181"/>
      <c r="AE158" s="181"/>
      <c r="AF158" s="181"/>
      <c r="AG158" s="181"/>
      <c r="AH158" s="181"/>
      <c r="AI158" s="181"/>
      <c r="AJ158" s="181"/>
      <c r="AK158" s="181"/>
      <c r="AL158" s="181"/>
      <c r="AM158" s="221"/>
      <c r="AN158" s="185"/>
      <c r="AO158" s="15"/>
      <c r="AP158" s="15"/>
      <c r="AQ158" s="15"/>
      <c r="AR158" s="15"/>
      <c r="AS158" s="15"/>
      <c r="AT158" s="15"/>
      <c r="AU158" s="15"/>
      <c r="AV158" s="15"/>
      <c r="AW158" s="15"/>
      <c r="AX158" s="15"/>
      <c r="AY158" s="16"/>
    </row>
    <row r="159" spans="1:51" x14ac:dyDescent="0.2">
      <c r="A159" s="218" t="e">
        <f>#N/A</f>
        <v>#N/A</v>
      </c>
      <c r="B159" s="223"/>
      <c r="C159" s="181" t="s">
        <v>173</v>
      </c>
      <c r="D159" s="181"/>
      <c r="E159" s="181"/>
      <c r="F159" s="205"/>
      <c r="G159" s="205"/>
      <c r="H159" s="205"/>
      <c r="I159" s="205"/>
      <c r="J159" s="205"/>
      <c r="K159" s="205"/>
      <c r="L159" s="205"/>
      <c r="M159" s="205"/>
      <c r="N159" s="205"/>
      <c r="O159" s="205"/>
      <c r="P159" s="205"/>
      <c r="Q159" s="205"/>
      <c r="R159" s="205"/>
      <c r="S159" s="221"/>
      <c r="T159" s="222"/>
      <c r="U159" s="181"/>
      <c r="V159" s="181"/>
      <c r="W159" s="181" t="s">
        <v>247</v>
      </c>
      <c r="X159" s="181"/>
      <c r="Y159" s="181"/>
      <c r="Z159" s="181"/>
      <c r="AA159" s="181"/>
      <c r="AB159" s="181"/>
      <c r="AC159" s="181"/>
      <c r="AD159" s="181"/>
      <c r="AE159" s="181"/>
      <c r="AF159" s="181" t="s">
        <v>248</v>
      </c>
      <c r="AG159" s="181"/>
      <c r="AH159" s="205"/>
      <c r="AI159" s="205"/>
      <c r="AJ159" s="205"/>
      <c r="AK159" s="205"/>
      <c r="AL159" s="181"/>
      <c r="AM159" s="221"/>
      <c r="AN159" s="185"/>
      <c r="AO159" s="15"/>
      <c r="AP159" s="15"/>
      <c r="AQ159" s="15"/>
      <c r="AR159" s="15"/>
      <c r="AS159" s="15"/>
      <c r="AT159" s="15"/>
      <c r="AU159" s="15"/>
      <c r="AV159" s="15"/>
      <c r="AW159" s="15"/>
      <c r="AX159" s="15"/>
      <c r="AY159" s="16"/>
    </row>
    <row r="160" spans="1:51" x14ac:dyDescent="0.2">
      <c r="A160" s="218" t="e">
        <f>#N/A</f>
        <v>#N/A</v>
      </c>
      <c r="B160" s="223"/>
      <c r="C160" s="181" t="s">
        <v>249</v>
      </c>
      <c r="D160" s="181"/>
      <c r="E160" s="181"/>
      <c r="F160" s="181"/>
      <c r="G160" s="181"/>
      <c r="H160" s="205"/>
      <c r="I160" s="181"/>
      <c r="J160" s="181" t="s">
        <v>250</v>
      </c>
      <c r="K160" s="181"/>
      <c r="L160" s="181"/>
      <c r="M160" s="181"/>
      <c r="N160" s="181"/>
      <c r="O160" s="205"/>
      <c r="P160" s="181"/>
      <c r="Q160" s="205"/>
      <c r="R160" s="205"/>
      <c r="S160" s="221"/>
      <c r="T160" s="219"/>
      <c r="U160" s="181"/>
      <c r="V160" s="181"/>
      <c r="W160" s="181" t="s">
        <v>251</v>
      </c>
      <c r="X160" s="181"/>
      <c r="Y160" s="181"/>
      <c r="Z160" s="181"/>
      <c r="AA160" s="181"/>
      <c r="AB160" s="181"/>
      <c r="AC160" s="181"/>
      <c r="AD160" s="181"/>
      <c r="AE160" s="181"/>
      <c r="AF160" s="181"/>
      <c r="AG160" s="181"/>
      <c r="AH160" s="181"/>
      <c r="AI160" s="181"/>
      <c r="AJ160" s="181"/>
      <c r="AK160" s="181"/>
      <c r="AL160" s="181"/>
      <c r="AM160" s="221"/>
      <c r="AN160" s="185"/>
      <c r="AO160" s="15"/>
      <c r="AP160" s="15"/>
      <c r="AQ160" s="15"/>
      <c r="AR160" s="15"/>
      <c r="AS160" s="15"/>
      <c r="AT160" s="15"/>
      <c r="AU160" s="15"/>
      <c r="AV160" s="15"/>
      <c r="AW160" s="15"/>
      <c r="AX160" s="15"/>
      <c r="AY160" s="16"/>
    </row>
    <row r="161" spans="1:51" x14ac:dyDescent="0.2">
      <c r="A161" s="218" t="e">
        <f>#N/A</f>
        <v>#N/A</v>
      </c>
      <c r="B161" s="223"/>
      <c r="C161" s="181" t="s">
        <v>252</v>
      </c>
      <c r="D161" s="181"/>
      <c r="E161" s="181"/>
      <c r="F161" s="181"/>
      <c r="G161" s="181"/>
      <c r="H161" s="181"/>
      <c r="I161" s="181"/>
      <c r="J161" s="205"/>
      <c r="K161" s="205"/>
      <c r="L161" s="205"/>
      <c r="M161" s="205"/>
      <c r="N161" s="205"/>
      <c r="O161" s="205"/>
      <c r="P161" s="181" t="s">
        <v>253</v>
      </c>
      <c r="Q161" s="181"/>
      <c r="R161" s="181"/>
      <c r="S161" s="221"/>
      <c r="T161" s="222"/>
      <c r="U161" s="181"/>
      <c r="V161" s="181"/>
      <c r="W161" s="181" t="s">
        <v>254</v>
      </c>
      <c r="X161" s="181"/>
      <c r="Y161" s="181"/>
      <c r="Z161" s="181"/>
      <c r="AA161" s="181"/>
      <c r="AB161" s="181"/>
      <c r="AC161" s="181"/>
      <c r="AD161" s="181"/>
      <c r="AE161" s="181"/>
      <c r="AF161" s="181" t="s">
        <v>248</v>
      </c>
      <c r="AG161" s="181"/>
      <c r="AH161" s="205"/>
      <c r="AI161" s="205"/>
      <c r="AJ161" s="205"/>
      <c r="AK161" s="205"/>
      <c r="AL161" s="181"/>
      <c r="AM161" s="221"/>
      <c r="AN161" s="185"/>
      <c r="AO161" s="15"/>
      <c r="AP161" s="15"/>
      <c r="AQ161" s="15"/>
      <c r="AR161" s="15"/>
      <c r="AS161" s="15"/>
      <c r="AT161" s="15"/>
      <c r="AU161" s="15"/>
      <c r="AV161" s="15"/>
      <c r="AW161" s="15"/>
      <c r="AX161" s="15"/>
      <c r="AY161" s="16"/>
    </row>
    <row r="162" spans="1:51" x14ac:dyDescent="0.2">
      <c r="A162" s="218" t="e">
        <f>#N/A</f>
        <v>#N/A</v>
      </c>
      <c r="B162" s="223"/>
      <c r="C162" s="181" t="s">
        <v>255</v>
      </c>
      <c r="D162" s="181"/>
      <c r="E162" s="181"/>
      <c r="F162" s="181"/>
      <c r="G162" s="181"/>
      <c r="H162" s="181"/>
      <c r="I162" s="243"/>
      <c r="J162" s="181" t="s">
        <v>256</v>
      </c>
      <c r="K162" s="181"/>
      <c r="L162" s="205"/>
      <c r="M162" s="205"/>
      <c r="N162" s="205"/>
      <c r="O162" s="205"/>
      <c r="P162" s="205"/>
      <c r="Q162" s="205"/>
      <c r="R162" s="181"/>
      <c r="S162" s="221"/>
      <c r="T162" s="222"/>
      <c r="U162" s="181" t="s">
        <v>257</v>
      </c>
      <c r="V162" s="181"/>
      <c r="W162" s="181"/>
      <c r="X162" s="181"/>
      <c r="Y162" s="181"/>
      <c r="Z162" s="181"/>
      <c r="AA162" s="181"/>
      <c r="AB162" s="181"/>
      <c r="AC162" s="181"/>
      <c r="AD162" s="181"/>
      <c r="AE162" s="181"/>
      <c r="AF162" s="181"/>
      <c r="AG162" s="181"/>
      <c r="AH162" s="181"/>
      <c r="AI162" s="181"/>
      <c r="AJ162" s="181"/>
      <c r="AK162" s="181"/>
      <c r="AL162" s="181"/>
      <c r="AM162" s="221"/>
      <c r="AN162" s="185"/>
      <c r="AO162" s="15"/>
      <c r="AP162" s="15"/>
      <c r="AQ162" s="15"/>
      <c r="AR162" s="15"/>
      <c r="AS162" s="15"/>
      <c r="AT162" s="15"/>
      <c r="AU162" s="15"/>
      <c r="AV162" s="15"/>
      <c r="AW162" s="15"/>
      <c r="AX162" s="15"/>
      <c r="AY162" s="16"/>
    </row>
    <row r="163" spans="1:51" x14ac:dyDescent="0.2">
      <c r="A163" s="218" t="e">
        <f>#N/A</f>
        <v>#N/A</v>
      </c>
      <c r="B163" s="219"/>
      <c r="C163" s="181" t="s">
        <v>258</v>
      </c>
      <c r="D163" s="181"/>
      <c r="E163" s="181"/>
      <c r="F163" s="181"/>
      <c r="G163" s="181"/>
      <c r="H163" s="181"/>
      <c r="I163" s="243"/>
      <c r="J163" s="181"/>
      <c r="K163" s="181"/>
      <c r="L163" s="181"/>
      <c r="M163" s="205"/>
      <c r="N163" s="205"/>
      <c r="O163" s="205"/>
      <c r="P163" s="205"/>
      <c r="Q163" s="205"/>
      <c r="R163" s="181"/>
      <c r="S163" s="221"/>
      <c r="T163" s="222"/>
      <c r="U163" s="244" t="s">
        <v>259</v>
      </c>
      <c r="V163" s="181"/>
      <c r="W163" s="181"/>
      <c r="X163" s="181"/>
      <c r="Y163" s="181"/>
      <c r="Z163" s="181"/>
      <c r="AA163" s="181"/>
      <c r="AB163" s="181"/>
      <c r="AC163" s="181"/>
      <c r="AD163" s="181"/>
      <c r="AE163" s="181"/>
      <c r="AF163" s="181"/>
      <c r="AG163" s="181"/>
      <c r="AH163" s="181"/>
      <c r="AI163" s="181"/>
      <c r="AJ163" s="181"/>
      <c r="AK163" s="181"/>
      <c r="AL163" s="181"/>
      <c r="AM163" s="221"/>
      <c r="AN163" s="185"/>
      <c r="AO163" s="15"/>
      <c r="AP163" s="15"/>
      <c r="AQ163" s="15"/>
      <c r="AR163" s="15"/>
      <c r="AS163" s="15"/>
      <c r="AT163" s="15"/>
      <c r="AU163" s="15"/>
      <c r="AV163" s="15"/>
      <c r="AW163" s="15"/>
      <c r="AX163" s="15"/>
      <c r="AY163" s="16"/>
    </row>
    <row r="164" spans="1:51" x14ac:dyDescent="0.2">
      <c r="A164" s="218" t="e">
        <f>#N/A</f>
        <v>#N/A</v>
      </c>
      <c r="B164" s="223"/>
      <c r="C164" s="181" t="s">
        <v>260</v>
      </c>
      <c r="D164" s="181"/>
      <c r="E164" s="181"/>
      <c r="F164" s="181"/>
      <c r="G164" s="181"/>
      <c r="H164" s="205"/>
      <c r="I164" s="205"/>
      <c r="J164" s="245" t="s">
        <v>143</v>
      </c>
      <c r="K164" s="181" t="s">
        <v>261</v>
      </c>
      <c r="L164" s="181"/>
      <c r="M164" s="181"/>
      <c r="N164" s="181"/>
      <c r="O164" s="181"/>
      <c r="P164" s="205"/>
      <c r="Q164" s="205"/>
      <c r="R164" s="245" t="s">
        <v>143</v>
      </c>
      <c r="S164" s="221"/>
      <c r="T164" s="222"/>
      <c r="U164" s="181" t="s">
        <v>262</v>
      </c>
      <c r="V164" s="181"/>
      <c r="W164" s="181"/>
      <c r="X164" s="181"/>
      <c r="Y164" s="181"/>
      <c r="Z164" s="181"/>
      <c r="AA164" s="181"/>
      <c r="AB164" s="181"/>
      <c r="AC164" s="181"/>
      <c r="AD164" s="181"/>
      <c r="AE164" s="181"/>
      <c r="AF164" s="181"/>
      <c r="AG164" s="181"/>
      <c r="AH164" s="181"/>
      <c r="AI164" s="181"/>
      <c r="AJ164" s="181"/>
      <c r="AK164" s="181"/>
      <c r="AL164" s="181"/>
      <c r="AM164" s="221"/>
      <c r="AN164" s="185"/>
      <c r="AO164" s="15"/>
      <c r="AP164" s="15"/>
      <c r="AQ164" s="15"/>
      <c r="AR164" s="15"/>
      <c r="AS164" s="15"/>
      <c r="AT164" s="15"/>
      <c r="AU164" s="15"/>
      <c r="AV164" s="15"/>
      <c r="AW164" s="15"/>
      <c r="AX164" s="15"/>
      <c r="AY164" s="16"/>
    </row>
    <row r="165" spans="1:51" x14ac:dyDescent="0.2">
      <c r="A165" s="218" t="e">
        <f>#N/A</f>
        <v>#N/A</v>
      </c>
      <c r="B165" s="223"/>
      <c r="C165" s="181" t="s">
        <v>263</v>
      </c>
      <c r="D165" s="181"/>
      <c r="E165" s="181"/>
      <c r="F165" s="181"/>
      <c r="G165" s="181"/>
      <c r="H165" s="181"/>
      <c r="I165" s="181"/>
      <c r="J165" s="181"/>
      <c r="K165" s="205"/>
      <c r="L165" s="205"/>
      <c r="M165" s="205"/>
      <c r="N165" s="205"/>
      <c r="O165" s="205"/>
      <c r="P165" s="205"/>
      <c r="Q165" s="205"/>
      <c r="R165" s="181"/>
      <c r="S165" s="221"/>
      <c r="T165" s="222"/>
      <c r="U165" s="181" t="s">
        <v>264</v>
      </c>
      <c r="V165" s="181"/>
      <c r="W165" s="181"/>
      <c r="X165" s="181"/>
      <c r="Y165" s="181"/>
      <c r="Z165" s="181"/>
      <c r="AA165" s="181"/>
      <c r="AB165" s="181"/>
      <c r="AC165" s="181"/>
      <c r="AD165" s="181"/>
      <c r="AE165" s="181"/>
      <c r="AF165" s="181"/>
      <c r="AG165" s="181"/>
      <c r="AH165" s="181"/>
      <c r="AI165" s="181"/>
      <c r="AJ165" s="181"/>
      <c r="AK165" s="181"/>
      <c r="AL165" s="181"/>
      <c r="AM165" s="221"/>
      <c r="AN165" s="185"/>
      <c r="AO165" s="15"/>
      <c r="AP165" s="15"/>
      <c r="AQ165" s="15"/>
      <c r="AR165" s="15"/>
      <c r="AS165" s="15"/>
      <c r="AT165" s="15"/>
      <c r="AU165" s="15"/>
      <c r="AV165" s="15"/>
      <c r="AW165" s="15"/>
      <c r="AX165" s="15"/>
      <c r="AY165" s="16"/>
    </row>
    <row r="166" spans="1:51" x14ac:dyDescent="0.2">
      <c r="A166" s="218" t="e">
        <f>#N/A</f>
        <v>#N/A</v>
      </c>
      <c r="B166" s="219"/>
      <c r="C166" s="181" t="s">
        <v>265</v>
      </c>
      <c r="D166" s="181"/>
      <c r="E166" s="181"/>
      <c r="F166" s="181"/>
      <c r="G166" s="181"/>
      <c r="H166" s="181"/>
      <c r="I166" s="181"/>
      <c r="J166" s="181"/>
      <c r="K166" s="181"/>
      <c r="L166" s="181"/>
      <c r="M166" s="205"/>
      <c r="N166" s="205"/>
      <c r="O166" s="205"/>
      <c r="P166" s="181" t="s">
        <v>253</v>
      </c>
      <c r="Q166" s="181"/>
      <c r="R166" s="181"/>
      <c r="S166" s="221"/>
      <c r="T166" s="222"/>
      <c r="U166" s="181" t="s">
        <v>266</v>
      </c>
      <c r="V166" s="181"/>
      <c r="W166" s="181"/>
      <c r="X166" s="181"/>
      <c r="Y166" s="181"/>
      <c r="Z166" s="181"/>
      <c r="AA166" s="181"/>
      <c r="AB166" s="181"/>
      <c r="AC166" s="181"/>
      <c r="AD166" s="181"/>
      <c r="AE166" s="181"/>
      <c r="AF166" s="181"/>
      <c r="AG166" s="181"/>
      <c r="AH166" s="181"/>
      <c r="AI166" s="181"/>
      <c r="AJ166" s="181"/>
      <c r="AK166" s="181"/>
      <c r="AL166" s="181"/>
      <c r="AM166" s="221"/>
      <c r="AN166" s="185"/>
      <c r="AO166" s="15"/>
      <c r="AP166" s="15"/>
      <c r="AQ166" s="15"/>
      <c r="AR166" s="15"/>
      <c r="AS166" s="15"/>
      <c r="AT166" s="15"/>
      <c r="AU166" s="15"/>
      <c r="AV166" s="15"/>
      <c r="AW166" s="15"/>
      <c r="AX166" s="15"/>
      <c r="AY166" s="16"/>
    </row>
    <row r="167" spans="1:51" x14ac:dyDescent="0.2">
      <c r="A167" s="218" t="e">
        <f>#N/A</f>
        <v>#N/A</v>
      </c>
      <c r="B167" s="230"/>
      <c r="C167" s="216" t="s">
        <v>267</v>
      </c>
      <c r="D167" s="216"/>
      <c r="E167" s="216"/>
      <c r="F167" s="216"/>
      <c r="G167" s="216"/>
      <c r="H167" s="216"/>
      <c r="I167" s="216"/>
      <c r="J167" s="216"/>
      <c r="K167" s="216"/>
      <c r="L167" s="216"/>
      <c r="M167" s="216"/>
      <c r="N167" s="216"/>
      <c r="O167" s="216"/>
      <c r="P167" s="216"/>
      <c r="Q167" s="216"/>
      <c r="R167" s="216"/>
      <c r="S167" s="231"/>
      <c r="T167" s="222"/>
      <c r="U167" s="181" t="s">
        <v>268</v>
      </c>
      <c r="V167" s="181"/>
      <c r="W167" s="181"/>
      <c r="X167" s="181"/>
      <c r="Y167" s="181"/>
      <c r="Z167" s="181"/>
      <c r="AA167" s="181"/>
      <c r="AB167" s="181"/>
      <c r="AC167" s="181"/>
      <c r="AD167" s="181"/>
      <c r="AE167" s="181"/>
      <c r="AF167" s="181"/>
      <c r="AG167" s="181"/>
      <c r="AH167" s="181"/>
      <c r="AI167" s="181"/>
      <c r="AJ167" s="181"/>
      <c r="AK167" s="181"/>
      <c r="AL167" s="181"/>
      <c r="AM167" s="221"/>
      <c r="AN167" s="185"/>
      <c r="AO167" s="15"/>
      <c r="AP167" s="15"/>
      <c r="AQ167" s="15"/>
      <c r="AR167" s="15"/>
      <c r="AS167" s="15"/>
      <c r="AT167" s="15"/>
      <c r="AU167" s="15"/>
      <c r="AV167" s="15"/>
      <c r="AW167" s="15"/>
      <c r="AX167" s="15"/>
      <c r="AY167" s="16"/>
    </row>
    <row r="168" spans="1:51" x14ac:dyDescent="0.2">
      <c r="A168" s="218" t="e">
        <f>#N/A</f>
        <v>#N/A</v>
      </c>
      <c r="B168" s="181"/>
      <c r="C168" s="220" t="s">
        <v>67</v>
      </c>
      <c r="D168" s="181"/>
      <c r="E168" s="181"/>
      <c r="F168" s="181"/>
      <c r="G168" s="181"/>
      <c r="H168" s="181"/>
      <c r="I168" s="181"/>
      <c r="J168" s="181"/>
      <c r="K168" s="181"/>
      <c r="L168" s="181"/>
      <c r="M168" s="181"/>
      <c r="N168" s="181"/>
      <c r="O168" s="181"/>
      <c r="P168" s="181"/>
      <c r="Q168" s="181"/>
      <c r="R168" s="185"/>
      <c r="S168" s="221"/>
      <c r="T168" s="222"/>
      <c r="U168" s="220" t="s">
        <v>269</v>
      </c>
      <c r="V168" s="181"/>
      <c r="W168" s="181"/>
      <c r="X168" s="181"/>
      <c r="Y168" s="181"/>
      <c r="Z168" s="181"/>
      <c r="AA168" s="181"/>
      <c r="AB168" s="181"/>
      <c r="AC168" s="181"/>
      <c r="AD168" s="181"/>
      <c r="AE168" s="181"/>
      <c r="AF168" s="181"/>
      <c r="AG168" s="181"/>
      <c r="AH168" s="181"/>
      <c r="AI168" s="181"/>
      <c r="AJ168" s="181"/>
      <c r="AK168" s="181"/>
      <c r="AL168" s="181"/>
      <c r="AM168" s="221"/>
      <c r="AN168" s="185"/>
      <c r="AO168" s="15"/>
      <c r="AP168" s="15"/>
      <c r="AQ168" s="15"/>
      <c r="AR168" s="15"/>
      <c r="AS168" s="15"/>
      <c r="AT168" s="15"/>
      <c r="AU168" s="15"/>
      <c r="AV168" s="15"/>
      <c r="AW168" s="15"/>
      <c r="AX168" s="15"/>
      <c r="AY168" s="16"/>
    </row>
    <row r="169" spans="1:51" x14ac:dyDescent="0.2">
      <c r="A169" s="218" t="e">
        <f>#N/A</f>
        <v>#N/A</v>
      </c>
      <c r="B169" s="181"/>
      <c r="C169" s="181" t="s">
        <v>173</v>
      </c>
      <c r="D169" s="181"/>
      <c r="E169" s="181"/>
      <c r="F169" s="205"/>
      <c r="G169" s="205"/>
      <c r="H169" s="205"/>
      <c r="I169" s="205"/>
      <c r="J169" s="205"/>
      <c r="K169" s="205"/>
      <c r="L169" s="205"/>
      <c r="M169" s="205"/>
      <c r="N169" s="205"/>
      <c r="O169" s="205"/>
      <c r="P169" s="205"/>
      <c r="Q169" s="205"/>
      <c r="R169" s="185"/>
      <c r="S169" s="221"/>
      <c r="T169" s="222"/>
      <c r="U169" s="181" t="s">
        <v>270</v>
      </c>
      <c r="V169" s="181"/>
      <c r="W169" s="181"/>
      <c r="X169" s="181"/>
      <c r="Y169" s="181"/>
      <c r="Z169" s="181"/>
      <c r="AA169" s="181"/>
      <c r="AB169" s="181"/>
      <c r="AC169" s="181"/>
      <c r="AD169" s="181"/>
      <c r="AE169" s="181"/>
      <c r="AF169" s="181"/>
      <c r="AG169" s="181"/>
      <c r="AH169" s="181"/>
      <c r="AI169" s="181"/>
      <c r="AJ169" s="181"/>
      <c r="AK169" s="181"/>
      <c r="AL169" s="181"/>
      <c r="AM169" s="221"/>
      <c r="AN169" s="185"/>
      <c r="AO169" s="15"/>
      <c r="AP169" s="15"/>
      <c r="AQ169" s="15"/>
      <c r="AR169" s="15"/>
      <c r="AS169" s="15"/>
      <c r="AT169" s="15"/>
      <c r="AU169" s="15"/>
      <c r="AV169" s="15"/>
      <c r="AW169" s="15"/>
      <c r="AX169" s="15"/>
      <c r="AY169" s="16"/>
    </row>
    <row r="170" spans="1:51" x14ac:dyDescent="0.2">
      <c r="A170" s="218" t="e">
        <f>#N/A</f>
        <v>#N/A</v>
      </c>
      <c r="B170" s="219"/>
      <c r="C170" s="181" t="s">
        <v>271</v>
      </c>
      <c r="D170" s="181"/>
      <c r="E170" s="181"/>
      <c r="F170" s="181"/>
      <c r="G170" s="181"/>
      <c r="H170" s="181"/>
      <c r="I170" s="205"/>
      <c r="J170" s="205"/>
      <c r="K170" s="205"/>
      <c r="L170" s="205"/>
      <c r="M170" s="205"/>
      <c r="N170" s="205"/>
      <c r="O170" s="205"/>
      <c r="P170" s="205"/>
      <c r="Q170" s="205"/>
      <c r="R170" s="185"/>
      <c r="S170" s="221"/>
      <c r="T170" s="222"/>
      <c r="U170" s="181"/>
      <c r="V170" s="181"/>
      <c r="W170" s="181" t="s">
        <v>74</v>
      </c>
      <c r="X170" s="181"/>
      <c r="Y170" s="205"/>
      <c r="Z170" s="205"/>
      <c r="AA170" s="205"/>
      <c r="AB170" s="205"/>
      <c r="AC170" s="205"/>
      <c r="AD170" s="205"/>
      <c r="AE170" s="181" t="s">
        <v>173</v>
      </c>
      <c r="AF170" s="181"/>
      <c r="AG170" s="181"/>
      <c r="AH170" s="205"/>
      <c r="AI170" s="205"/>
      <c r="AJ170" s="205"/>
      <c r="AK170" s="205"/>
      <c r="AL170" s="205"/>
      <c r="AM170" s="221"/>
      <c r="AN170" s="185"/>
      <c r="AO170" s="15"/>
      <c r="AP170" s="15"/>
      <c r="AQ170" s="15"/>
      <c r="AR170" s="15"/>
      <c r="AS170" s="15"/>
      <c r="AT170" s="15"/>
      <c r="AU170" s="15"/>
      <c r="AV170" s="15"/>
      <c r="AW170" s="15"/>
      <c r="AX170" s="15"/>
      <c r="AY170" s="16"/>
    </row>
    <row r="171" spans="1:51" x14ac:dyDescent="0.2">
      <c r="A171" s="218" t="e">
        <f>#N/A</f>
        <v>#N/A</v>
      </c>
      <c r="B171" s="219"/>
      <c r="C171" s="181" t="s">
        <v>272</v>
      </c>
      <c r="D171" s="181"/>
      <c r="E171" s="181"/>
      <c r="F171" s="181"/>
      <c r="G171" s="181"/>
      <c r="H171" s="181"/>
      <c r="I171" s="181"/>
      <c r="J171" s="181"/>
      <c r="K171" s="181"/>
      <c r="L171" s="181"/>
      <c r="M171" s="181"/>
      <c r="N171" s="181"/>
      <c r="O171" s="181"/>
      <c r="P171" s="181"/>
      <c r="Q171" s="181"/>
      <c r="R171" s="185"/>
      <c r="S171" s="221"/>
      <c r="T171" s="222"/>
      <c r="U171" s="181" t="s">
        <v>273</v>
      </c>
      <c r="V171" s="181"/>
      <c r="W171" s="181"/>
      <c r="X171" s="181"/>
      <c r="Y171" s="181"/>
      <c r="Z171" s="181"/>
      <c r="AA171" s="181"/>
      <c r="AB171" s="181"/>
      <c r="AC171" s="181"/>
      <c r="AD171" s="181"/>
      <c r="AE171" s="181"/>
      <c r="AF171" s="181"/>
      <c r="AG171" s="181"/>
      <c r="AH171" s="181"/>
      <c r="AI171" s="181"/>
      <c r="AJ171" s="181"/>
      <c r="AK171" s="181"/>
      <c r="AL171" s="181"/>
      <c r="AM171" s="221"/>
      <c r="AN171" s="185"/>
      <c r="AO171" s="15"/>
      <c r="AP171" s="15"/>
      <c r="AQ171" s="15"/>
      <c r="AR171" s="15"/>
      <c r="AS171" s="15"/>
      <c r="AT171" s="15"/>
      <c r="AU171" s="15"/>
      <c r="AV171" s="15"/>
      <c r="AW171" s="15"/>
      <c r="AX171" s="15"/>
      <c r="AY171" s="16"/>
    </row>
    <row r="172" spans="1:51" ht="3" customHeight="1" x14ac:dyDescent="0.2">
      <c r="A172" s="246" t="e">
        <f>#N/A</f>
        <v>#N/A</v>
      </c>
      <c r="B172" s="219"/>
      <c r="C172" s="181" t="s">
        <v>274</v>
      </c>
      <c r="D172" s="181"/>
      <c r="E172" s="181"/>
      <c r="F172" s="181"/>
      <c r="G172" s="181"/>
      <c r="H172" s="181"/>
      <c r="I172" s="181"/>
      <c r="J172" s="181"/>
      <c r="K172" s="205"/>
      <c r="L172" s="205"/>
      <c r="M172" s="205"/>
      <c r="N172" s="205"/>
      <c r="O172" s="205"/>
      <c r="P172" s="205"/>
      <c r="Q172" s="205"/>
      <c r="R172" s="185"/>
      <c r="S172" s="221"/>
      <c r="T172" s="222"/>
      <c r="U172" s="181"/>
      <c r="V172" s="181"/>
      <c r="W172" s="181" t="s">
        <v>74</v>
      </c>
      <c r="X172" s="181"/>
      <c r="Y172" s="205"/>
      <c r="Z172" s="205"/>
      <c r="AA172" s="205"/>
      <c r="AB172" s="205"/>
      <c r="AC172" s="205"/>
      <c r="AD172" s="205"/>
      <c r="AE172" s="181" t="s">
        <v>173</v>
      </c>
      <c r="AF172" s="181"/>
      <c r="AG172" s="181"/>
      <c r="AH172" s="205"/>
      <c r="AI172" s="205"/>
      <c r="AJ172" s="205"/>
      <c r="AK172" s="205"/>
      <c r="AL172" s="205"/>
      <c r="AM172" s="221"/>
      <c r="AN172" s="185"/>
      <c r="AO172" s="15"/>
      <c r="AP172" s="15"/>
      <c r="AQ172" s="15"/>
      <c r="AR172" s="15"/>
      <c r="AS172" s="15"/>
      <c r="AT172" s="15"/>
      <c r="AU172" s="15"/>
      <c r="AV172" s="15"/>
      <c r="AW172" s="15"/>
      <c r="AX172" s="15"/>
      <c r="AY172" s="16"/>
    </row>
    <row r="173" spans="1:51" x14ac:dyDescent="0.2">
      <c r="A173" s="247"/>
      <c r="B173" s="216"/>
      <c r="C173" s="216"/>
      <c r="D173" s="216"/>
      <c r="E173" s="216"/>
      <c r="F173" s="216"/>
      <c r="G173" s="216"/>
      <c r="H173" s="216"/>
      <c r="I173" s="216"/>
      <c r="J173" s="216"/>
      <c r="K173" s="216"/>
      <c r="L173" s="216"/>
      <c r="M173" s="216"/>
      <c r="N173" s="216"/>
      <c r="O173" s="216"/>
      <c r="P173" s="216"/>
      <c r="Q173" s="216"/>
      <c r="R173" s="194"/>
      <c r="S173" s="231"/>
      <c r="T173" s="241"/>
      <c r="U173" s="216"/>
      <c r="V173" s="216"/>
      <c r="W173" s="216"/>
      <c r="X173" s="216"/>
      <c r="Y173" s="216"/>
      <c r="Z173" s="216"/>
      <c r="AA173" s="216"/>
      <c r="AB173" s="216"/>
      <c r="AC173" s="216"/>
      <c r="AD173" s="216"/>
      <c r="AE173" s="216"/>
      <c r="AF173" s="216"/>
      <c r="AG173" s="216"/>
      <c r="AH173" s="216"/>
      <c r="AI173" s="216"/>
      <c r="AJ173" s="216"/>
      <c r="AK173" s="216"/>
      <c r="AL173" s="216"/>
      <c r="AM173" s="231"/>
      <c r="AN173" s="185"/>
      <c r="AO173" s="15"/>
      <c r="AP173" s="15"/>
      <c r="AQ173" s="15"/>
      <c r="AR173" s="15"/>
      <c r="AS173" s="15"/>
      <c r="AT173" s="15"/>
      <c r="AU173" s="15"/>
      <c r="AV173" s="15"/>
      <c r="AW173" s="15"/>
      <c r="AX173" s="15"/>
      <c r="AY173" s="16"/>
    </row>
    <row r="174" spans="1:51" x14ac:dyDescent="0.2">
      <c r="A174" s="185"/>
      <c r="B174" s="242" t="s">
        <v>275</v>
      </c>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c r="AA174" s="185"/>
      <c r="AB174" s="185"/>
      <c r="AC174" s="185"/>
      <c r="AD174" s="185"/>
      <c r="AE174" s="185"/>
      <c r="AF174" s="185"/>
      <c r="AG174" s="185"/>
      <c r="AH174" s="185"/>
      <c r="AI174" s="185"/>
      <c r="AJ174" s="185"/>
      <c r="AK174" s="185"/>
      <c r="AL174" s="185"/>
      <c r="AM174" s="185"/>
      <c r="AN174" s="185"/>
      <c r="AO174" s="15"/>
      <c r="AP174" s="15"/>
      <c r="AQ174" s="15"/>
      <c r="AR174" s="15"/>
      <c r="AS174" s="15"/>
      <c r="AT174" s="15"/>
      <c r="AU174" s="15"/>
      <c r="AV174" s="15"/>
      <c r="AW174" s="15"/>
      <c r="AX174" s="15"/>
      <c r="AY174" s="16"/>
    </row>
    <row r="175" spans="1:51" x14ac:dyDescent="0.2">
      <c r="A175" s="191"/>
      <c r="B175" s="191"/>
      <c r="C175" s="191"/>
      <c r="D175" s="191"/>
      <c r="E175" s="191"/>
      <c r="F175" s="191"/>
      <c r="G175" s="191"/>
      <c r="H175" s="191"/>
      <c r="I175" s="192"/>
      <c r="J175" s="191"/>
      <c r="K175" s="191"/>
      <c r="L175" s="191"/>
      <c r="M175" s="248"/>
      <c r="N175" s="191"/>
      <c r="O175" s="191"/>
      <c r="P175" s="191"/>
      <c r="Q175" s="191"/>
      <c r="R175" s="191"/>
      <c r="S175" s="192"/>
      <c r="T175" s="191"/>
      <c r="U175" s="191"/>
      <c r="V175" s="181"/>
      <c r="W175" s="191"/>
      <c r="X175" s="191"/>
      <c r="Y175" s="191"/>
      <c r="Z175" s="191"/>
      <c r="AA175" s="191"/>
      <c r="AB175" s="191"/>
      <c r="AC175" s="191"/>
      <c r="AD175" s="191"/>
      <c r="AE175" s="191"/>
      <c r="AF175" s="191"/>
      <c r="AG175" s="191"/>
      <c r="AH175" s="191"/>
      <c r="AI175" s="191"/>
      <c r="AJ175" s="191"/>
      <c r="AK175" s="191"/>
      <c r="AL175" s="192"/>
      <c r="AM175" s="192"/>
      <c r="AN175" s="185"/>
      <c r="AO175" s="15"/>
      <c r="AP175" s="15"/>
      <c r="AQ175" s="15"/>
      <c r="AR175" s="15"/>
      <c r="AS175" s="15"/>
      <c r="AT175" s="15"/>
      <c r="AU175" s="15"/>
      <c r="AV175" s="15"/>
      <c r="AW175" s="15"/>
      <c r="AX175" s="15"/>
      <c r="AY175" s="16"/>
    </row>
    <row r="176" spans="1:51" x14ac:dyDescent="0.2">
      <c r="AO176" s="16"/>
      <c r="AP176" s="16"/>
      <c r="AQ176" s="16"/>
      <c r="AR176" s="16"/>
      <c r="AS176" s="16"/>
      <c r="AT176" s="16"/>
      <c r="AU176" s="16"/>
      <c r="AV176" s="16"/>
      <c r="AW176" s="16"/>
      <c r="AX176" s="16"/>
      <c r="AY176" s="16"/>
    </row>
    <row r="177" spans="41:51" x14ac:dyDescent="0.2">
      <c r="AO177" s="16"/>
      <c r="AP177" s="16"/>
      <c r="AQ177" s="16"/>
      <c r="AR177" s="16"/>
      <c r="AS177" s="16"/>
      <c r="AT177" s="16"/>
      <c r="AU177" s="16"/>
      <c r="AV177" s="16"/>
      <c r="AW177" s="16"/>
      <c r="AX177" s="16"/>
      <c r="AY177" s="16"/>
    </row>
    <row r="178" spans="41:51" x14ac:dyDescent="0.2">
      <c r="AO178" s="16"/>
      <c r="AP178" s="16"/>
      <c r="AQ178" s="16"/>
      <c r="AR178" s="16"/>
      <c r="AS178" s="16"/>
      <c r="AT178" s="16"/>
      <c r="AU178" s="16"/>
      <c r="AV178" s="16"/>
      <c r="AW178" s="16"/>
      <c r="AX178" s="16"/>
      <c r="AY178" s="16"/>
    </row>
    <row r="179" spans="41:51" x14ac:dyDescent="0.2">
      <c r="AO179" s="16"/>
      <c r="AP179" s="16"/>
      <c r="AQ179" s="16"/>
      <c r="AR179" s="16"/>
      <c r="AS179" s="16"/>
      <c r="AT179" s="16"/>
      <c r="AU179" s="16"/>
      <c r="AV179" s="16"/>
      <c r="AW179" s="16"/>
      <c r="AX179" s="16"/>
      <c r="AY179" s="16"/>
    </row>
    <row r="180" spans="41:51" x14ac:dyDescent="0.2">
      <c r="AO180" s="16"/>
      <c r="AP180" s="16"/>
      <c r="AQ180" s="16"/>
      <c r="AR180" s="16"/>
      <c r="AS180" s="16"/>
      <c r="AT180" s="16"/>
      <c r="AU180" s="16"/>
      <c r="AV180" s="16"/>
      <c r="AW180" s="16"/>
      <c r="AX180" s="16"/>
      <c r="AY180" s="16"/>
    </row>
    <row r="181" spans="41:51" x14ac:dyDescent="0.2">
      <c r="AO181" s="16"/>
      <c r="AP181" s="16"/>
      <c r="AQ181" s="16"/>
      <c r="AR181" s="16"/>
      <c r="AS181" s="16"/>
      <c r="AT181" s="16"/>
      <c r="AU181" s="16"/>
      <c r="AV181" s="16"/>
      <c r="AW181" s="16"/>
      <c r="AX181" s="16"/>
      <c r="AY181" s="16"/>
    </row>
    <row r="182" spans="41:51" ht="3" customHeight="1" x14ac:dyDescent="0.2">
      <c r="AO182" s="16"/>
      <c r="AP182" s="16"/>
      <c r="AQ182" s="16"/>
      <c r="AR182" s="16"/>
      <c r="AS182" s="16"/>
      <c r="AT182" s="16"/>
      <c r="AU182" s="16"/>
      <c r="AV182" s="16"/>
      <c r="AW182" s="16"/>
      <c r="AX182" s="16"/>
      <c r="AY182" s="16"/>
    </row>
    <row r="183" spans="41:51" x14ac:dyDescent="0.2">
      <c r="AO183" s="16"/>
      <c r="AP183" s="16"/>
      <c r="AQ183" s="16"/>
      <c r="AR183" s="16"/>
      <c r="AS183" s="16"/>
      <c r="AT183" s="16"/>
      <c r="AU183" s="16"/>
      <c r="AV183" s="16"/>
      <c r="AW183" s="16"/>
      <c r="AX183" s="16"/>
      <c r="AY183" s="16"/>
    </row>
    <row r="184" spans="41:51" x14ac:dyDescent="0.2">
      <c r="AO184" s="16"/>
      <c r="AP184" s="16"/>
      <c r="AQ184" s="16"/>
      <c r="AR184" s="16"/>
      <c r="AS184" s="16"/>
      <c r="AT184" s="16"/>
      <c r="AU184" s="16"/>
      <c r="AV184" s="16"/>
      <c r="AW184" s="16"/>
      <c r="AX184" s="16"/>
      <c r="AY184" s="16"/>
    </row>
    <row r="185" spans="41:51" x14ac:dyDescent="0.2">
      <c r="AO185" s="16"/>
      <c r="AP185" s="16"/>
      <c r="AQ185" s="16"/>
      <c r="AR185" s="16"/>
      <c r="AS185" s="16"/>
      <c r="AT185" s="16"/>
      <c r="AU185" s="16"/>
      <c r="AV185" s="16"/>
      <c r="AW185" s="16"/>
      <c r="AX185" s="16"/>
      <c r="AY185" s="16"/>
    </row>
    <row r="186" spans="41:51" x14ac:dyDescent="0.2">
      <c r="AO186" s="16"/>
      <c r="AP186" s="16"/>
      <c r="AQ186" s="16"/>
      <c r="AR186" s="16"/>
      <c r="AS186" s="16"/>
      <c r="AT186" s="16"/>
      <c r="AU186" s="16"/>
      <c r="AV186" s="16"/>
      <c r="AW186" s="16"/>
      <c r="AX186" s="16"/>
      <c r="AY186" s="16"/>
    </row>
    <row r="187" spans="41:51" x14ac:dyDescent="0.2">
      <c r="AO187" s="16"/>
      <c r="AP187" s="16"/>
      <c r="AQ187" s="16"/>
      <c r="AR187" s="16"/>
      <c r="AS187" s="16"/>
      <c r="AT187" s="16"/>
      <c r="AU187" s="16"/>
      <c r="AV187" s="16"/>
      <c r="AW187" s="16"/>
      <c r="AX187" s="16"/>
      <c r="AY187" s="16"/>
    </row>
    <row r="188" spans="41:51" x14ac:dyDescent="0.2">
      <c r="AO188" s="16"/>
      <c r="AP188" s="16"/>
      <c r="AQ188" s="16"/>
      <c r="AR188" s="16"/>
      <c r="AS188" s="16"/>
      <c r="AT188" s="16"/>
      <c r="AU188" s="16"/>
      <c r="AV188" s="16"/>
      <c r="AW188" s="16"/>
      <c r="AX188" s="16"/>
      <c r="AY188" s="16"/>
    </row>
    <row r="189" spans="41:51" x14ac:dyDescent="0.2">
      <c r="AO189" s="16"/>
      <c r="AP189" s="16"/>
      <c r="AQ189" s="16"/>
      <c r="AR189" s="16"/>
      <c r="AS189" s="16"/>
      <c r="AT189" s="16"/>
      <c r="AU189" s="16"/>
      <c r="AV189" s="16"/>
      <c r="AW189" s="16"/>
      <c r="AX189" s="16"/>
      <c r="AY189" s="16"/>
    </row>
    <row r="190" spans="41:51" x14ac:dyDescent="0.2">
      <c r="AO190" s="16"/>
      <c r="AP190" s="16"/>
      <c r="AQ190" s="16"/>
      <c r="AR190" s="16"/>
      <c r="AS190" s="16"/>
      <c r="AT190" s="16"/>
      <c r="AU190" s="16"/>
      <c r="AV190" s="16"/>
      <c r="AW190" s="16"/>
      <c r="AX190" s="16"/>
      <c r="AY190" s="16"/>
    </row>
    <row r="191" spans="41:51" x14ac:dyDescent="0.2">
      <c r="AO191" s="16"/>
      <c r="AP191" s="16"/>
      <c r="AQ191" s="16"/>
      <c r="AR191" s="16"/>
      <c r="AS191" s="16"/>
      <c r="AT191" s="16"/>
      <c r="AU191" s="16"/>
      <c r="AV191" s="16"/>
      <c r="AW191" s="16"/>
      <c r="AX191" s="16"/>
      <c r="AY191" s="16"/>
    </row>
    <row r="192" spans="41:51" x14ac:dyDescent="0.2">
      <c r="AO192" s="16"/>
      <c r="AP192" s="16"/>
      <c r="AQ192" s="16"/>
      <c r="AR192" s="16"/>
      <c r="AS192" s="16"/>
      <c r="AT192" s="16"/>
      <c r="AU192" s="16"/>
      <c r="AV192" s="16"/>
      <c r="AW192" s="16"/>
      <c r="AX192" s="16"/>
      <c r="AY192" s="16"/>
    </row>
    <row r="193" spans="41:51" x14ac:dyDescent="0.2">
      <c r="AO193" s="16"/>
      <c r="AP193" s="16"/>
      <c r="AQ193" s="16"/>
      <c r="AR193" s="16"/>
      <c r="AS193" s="16"/>
      <c r="AT193" s="16"/>
      <c r="AU193" s="16"/>
      <c r="AV193" s="16"/>
      <c r="AW193" s="16"/>
      <c r="AX193" s="16"/>
      <c r="AY193" s="16"/>
    </row>
    <row r="194" spans="41:51" x14ac:dyDescent="0.2">
      <c r="AO194" s="16"/>
      <c r="AP194" s="16"/>
      <c r="AQ194" s="16"/>
      <c r="AR194" s="16"/>
      <c r="AS194" s="16"/>
      <c r="AT194" s="16"/>
      <c r="AU194" s="16"/>
      <c r="AV194" s="16"/>
      <c r="AW194" s="16"/>
      <c r="AX194" s="16"/>
      <c r="AY194" s="16"/>
    </row>
    <row r="195" spans="41:51" x14ac:dyDescent="0.2">
      <c r="AO195" s="16"/>
      <c r="AP195" s="16"/>
      <c r="AQ195" s="16"/>
      <c r="AR195" s="16"/>
      <c r="AS195" s="16"/>
      <c r="AT195" s="16"/>
      <c r="AU195" s="16"/>
      <c r="AV195" s="16"/>
      <c r="AW195" s="16"/>
      <c r="AX195" s="16"/>
      <c r="AY195" s="16"/>
    </row>
    <row r="196" spans="41:51" x14ac:dyDescent="0.2">
      <c r="AO196" s="16"/>
      <c r="AP196" s="16"/>
      <c r="AQ196" s="16"/>
      <c r="AR196" s="16"/>
      <c r="AS196" s="16"/>
      <c r="AT196" s="16"/>
      <c r="AU196" s="16"/>
      <c r="AV196" s="16"/>
      <c r="AW196" s="16"/>
      <c r="AX196" s="16"/>
      <c r="AY196" s="16"/>
    </row>
    <row r="197" spans="41:51" x14ac:dyDescent="0.2">
      <c r="AO197" s="16"/>
      <c r="AP197" s="16"/>
      <c r="AQ197" s="16"/>
      <c r="AR197" s="16"/>
      <c r="AS197" s="16"/>
      <c r="AT197" s="16"/>
      <c r="AU197" s="16"/>
      <c r="AV197" s="16"/>
      <c r="AW197" s="16"/>
      <c r="AX197" s="16"/>
      <c r="AY197" s="16"/>
    </row>
    <row r="198" spans="41:51" x14ac:dyDescent="0.2">
      <c r="AO198" s="16"/>
      <c r="AP198" s="16"/>
      <c r="AQ198" s="16"/>
      <c r="AR198" s="16"/>
      <c r="AS198" s="16"/>
      <c r="AT198" s="16"/>
      <c r="AU198" s="16"/>
      <c r="AV198" s="16"/>
      <c r="AW198" s="16"/>
      <c r="AX198" s="16"/>
      <c r="AY198" s="16"/>
    </row>
    <row r="199" spans="41:51" x14ac:dyDescent="0.2">
      <c r="AO199" s="16"/>
      <c r="AP199" s="16"/>
      <c r="AQ199" s="16"/>
      <c r="AR199" s="16"/>
      <c r="AS199" s="16"/>
      <c r="AT199" s="16"/>
      <c r="AU199" s="16"/>
      <c r="AV199" s="16"/>
      <c r="AW199" s="16"/>
      <c r="AX199" s="16"/>
      <c r="AY199" s="16"/>
    </row>
    <row r="200" spans="41:51" x14ac:dyDescent="0.2">
      <c r="AO200" s="16"/>
      <c r="AP200" s="16"/>
      <c r="AQ200" s="16"/>
      <c r="AR200" s="16"/>
      <c r="AS200" s="16"/>
      <c r="AT200" s="16"/>
      <c r="AU200" s="16"/>
      <c r="AV200" s="16"/>
      <c r="AW200" s="16"/>
      <c r="AX200" s="16"/>
      <c r="AY200" s="16"/>
    </row>
    <row r="201" spans="41:51" x14ac:dyDescent="0.2">
      <c r="AO201" s="16"/>
      <c r="AP201" s="16"/>
      <c r="AQ201" s="16"/>
      <c r="AR201" s="16"/>
      <c r="AS201" s="16"/>
      <c r="AT201" s="16"/>
      <c r="AU201" s="16"/>
      <c r="AV201" s="16"/>
      <c r="AW201" s="16"/>
      <c r="AX201" s="16"/>
      <c r="AY201" s="16"/>
    </row>
    <row r="202" spans="41:51" x14ac:dyDescent="0.2">
      <c r="AO202" s="16"/>
      <c r="AP202" s="16"/>
      <c r="AQ202" s="16"/>
      <c r="AR202" s="16"/>
      <c r="AS202" s="16"/>
      <c r="AT202" s="16"/>
      <c r="AU202" s="16"/>
      <c r="AV202" s="16"/>
      <c r="AW202" s="16"/>
      <c r="AX202" s="16"/>
      <c r="AY202" s="16"/>
    </row>
    <row r="203" spans="41:51" x14ac:dyDescent="0.2">
      <c r="AO203" s="16"/>
      <c r="AP203" s="16"/>
      <c r="AQ203" s="16"/>
      <c r="AR203" s="16"/>
      <c r="AS203" s="16"/>
      <c r="AT203" s="16"/>
      <c r="AU203" s="16"/>
      <c r="AV203" s="16"/>
      <c r="AW203" s="16"/>
      <c r="AX203" s="16"/>
      <c r="AY203" s="16"/>
    </row>
    <row r="204" spans="41:51" x14ac:dyDescent="0.2">
      <c r="AO204" s="16"/>
      <c r="AP204" s="16"/>
      <c r="AQ204" s="16"/>
      <c r="AR204" s="16"/>
      <c r="AS204" s="16"/>
      <c r="AT204" s="16"/>
      <c r="AU204" s="16"/>
      <c r="AV204" s="16"/>
      <c r="AW204" s="16"/>
      <c r="AX204" s="16"/>
      <c r="AY204" s="16"/>
    </row>
    <row r="205" spans="41:51" x14ac:dyDescent="0.2">
      <c r="AO205" s="16"/>
      <c r="AP205" s="16"/>
      <c r="AQ205" s="16"/>
      <c r="AR205" s="16"/>
      <c r="AS205" s="16"/>
      <c r="AT205" s="16"/>
      <c r="AU205" s="16"/>
      <c r="AV205" s="16"/>
      <c r="AW205" s="16"/>
      <c r="AX205" s="16"/>
      <c r="AY205" s="16"/>
    </row>
    <row r="206" spans="41:51" x14ac:dyDescent="0.2">
      <c r="AO206" s="16"/>
      <c r="AP206" s="16"/>
      <c r="AQ206" s="16"/>
      <c r="AR206" s="16"/>
      <c r="AS206" s="16"/>
      <c r="AT206" s="16"/>
      <c r="AU206" s="16"/>
      <c r="AV206" s="16"/>
      <c r="AW206" s="16"/>
      <c r="AX206" s="16"/>
      <c r="AY206" s="16"/>
    </row>
    <row r="207" spans="41:51" x14ac:dyDescent="0.2">
      <c r="AO207" s="16"/>
      <c r="AP207" s="16"/>
      <c r="AQ207" s="16"/>
      <c r="AR207" s="16"/>
      <c r="AS207" s="16"/>
      <c r="AT207" s="16"/>
      <c r="AU207" s="16"/>
      <c r="AV207" s="16"/>
      <c r="AW207" s="16"/>
      <c r="AX207" s="16"/>
      <c r="AY207" s="16"/>
    </row>
    <row r="208" spans="41:51" x14ac:dyDescent="0.2">
      <c r="AO208" s="16"/>
      <c r="AP208" s="16"/>
      <c r="AQ208" s="16"/>
      <c r="AR208" s="16"/>
      <c r="AS208" s="16"/>
      <c r="AT208" s="16"/>
      <c r="AU208" s="16"/>
      <c r="AV208" s="16"/>
      <c r="AW208" s="16"/>
      <c r="AX208" s="16"/>
      <c r="AY208" s="16"/>
    </row>
    <row r="209" spans="41:51" x14ac:dyDescent="0.2">
      <c r="AO209" s="16"/>
      <c r="AP209" s="16"/>
      <c r="AQ209" s="16"/>
      <c r="AR209" s="16"/>
      <c r="AS209" s="16"/>
      <c r="AT209" s="16"/>
      <c r="AU209" s="16"/>
      <c r="AV209" s="16"/>
      <c r="AW209" s="16"/>
      <c r="AX209" s="16"/>
      <c r="AY209" s="16"/>
    </row>
    <row r="210" spans="41:51" x14ac:dyDescent="0.2">
      <c r="AO210" s="16"/>
      <c r="AP210" s="16"/>
      <c r="AQ210" s="16"/>
      <c r="AR210" s="16"/>
      <c r="AS210" s="16"/>
      <c r="AT210" s="16"/>
      <c r="AU210" s="16"/>
      <c r="AV210" s="16"/>
      <c r="AW210" s="16"/>
      <c r="AX210" s="16"/>
      <c r="AY210" s="16"/>
    </row>
    <row r="211" spans="41:51" x14ac:dyDescent="0.2">
      <c r="AO211" s="16"/>
      <c r="AP211" s="16"/>
      <c r="AQ211" s="16"/>
      <c r="AR211" s="16"/>
      <c r="AS211" s="16"/>
      <c r="AT211" s="16"/>
      <c r="AU211" s="16"/>
      <c r="AV211" s="16"/>
      <c r="AW211" s="16"/>
      <c r="AX211" s="16"/>
      <c r="AY211" s="16"/>
    </row>
    <row r="212" spans="41:51" x14ac:dyDescent="0.2">
      <c r="AO212" s="16"/>
      <c r="AP212" s="16"/>
      <c r="AQ212" s="16"/>
      <c r="AR212" s="16"/>
      <c r="AS212" s="16"/>
      <c r="AT212" s="16"/>
      <c r="AU212" s="16"/>
      <c r="AV212" s="16"/>
      <c r="AW212" s="16"/>
      <c r="AX212" s="16"/>
      <c r="AY212" s="16"/>
    </row>
    <row r="213" spans="41:51" x14ac:dyDescent="0.2">
      <c r="AO213" s="16"/>
      <c r="AP213" s="16"/>
      <c r="AQ213" s="16"/>
      <c r="AR213" s="16"/>
      <c r="AS213" s="16"/>
      <c r="AT213" s="16"/>
      <c r="AU213" s="16"/>
      <c r="AV213" s="16"/>
      <c r="AW213" s="16"/>
      <c r="AX213" s="16"/>
      <c r="AY213" s="16"/>
    </row>
    <row r="214" spans="41:51" x14ac:dyDescent="0.2">
      <c r="AO214" s="16"/>
      <c r="AP214" s="16"/>
      <c r="AQ214" s="16"/>
      <c r="AR214" s="16"/>
      <c r="AS214" s="16"/>
      <c r="AT214" s="16"/>
      <c r="AU214" s="16"/>
      <c r="AV214" s="16"/>
      <c r="AW214" s="16"/>
      <c r="AX214" s="16"/>
      <c r="AY214" s="16"/>
    </row>
    <row r="215" spans="41:51" x14ac:dyDescent="0.2">
      <c r="AO215" s="16"/>
      <c r="AP215" s="16"/>
      <c r="AQ215" s="16"/>
      <c r="AR215" s="16"/>
      <c r="AS215" s="16"/>
      <c r="AT215" s="16"/>
      <c r="AU215" s="16"/>
      <c r="AV215" s="16"/>
      <c r="AW215" s="16"/>
      <c r="AX215" s="16"/>
      <c r="AY215" s="16"/>
    </row>
    <row r="216" spans="41:51" x14ac:dyDescent="0.2">
      <c r="AO216" s="16"/>
      <c r="AP216" s="16"/>
      <c r="AQ216" s="16"/>
      <c r="AR216" s="16"/>
      <c r="AS216" s="16"/>
      <c r="AT216" s="16"/>
      <c r="AU216" s="16"/>
      <c r="AV216" s="16"/>
      <c r="AW216" s="16"/>
      <c r="AX216" s="16"/>
      <c r="AY216" s="16"/>
    </row>
    <row r="217" spans="41:51" x14ac:dyDescent="0.2">
      <c r="AO217" s="16"/>
      <c r="AP217" s="16"/>
      <c r="AQ217" s="16"/>
      <c r="AR217" s="16"/>
      <c r="AS217" s="16"/>
      <c r="AT217" s="16"/>
      <c r="AU217" s="16"/>
      <c r="AV217" s="16"/>
      <c r="AW217" s="16"/>
      <c r="AX217" s="16"/>
      <c r="AY217" s="16"/>
    </row>
    <row r="218" spans="41:51" x14ac:dyDescent="0.2">
      <c r="AO218" s="16"/>
      <c r="AP218" s="16"/>
      <c r="AQ218" s="16"/>
      <c r="AR218" s="16"/>
      <c r="AS218" s="16"/>
      <c r="AT218" s="16"/>
      <c r="AU218" s="16"/>
      <c r="AV218" s="16"/>
      <c r="AW218" s="16"/>
      <c r="AX218" s="16"/>
      <c r="AY218" s="16"/>
    </row>
    <row r="219" spans="41:51" x14ac:dyDescent="0.2">
      <c r="AO219" s="16"/>
      <c r="AP219" s="16"/>
      <c r="AQ219" s="16"/>
      <c r="AR219" s="16"/>
      <c r="AS219" s="16"/>
      <c r="AT219" s="16"/>
      <c r="AU219" s="16"/>
      <c r="AV219" s="16"/>
      <c r="AW219" s="16"/>
      <c r="AX219" s="16"/>
      <c r="AY219" s="16"/>
    </row>
    <row r="220" spans="41:51" x14ac:dyDescent="0.2">
      <c r="AO220" s="16"/>
      <c r="AP220" s="16"/>
      <c r="AQ220" s="16"/>
      <c r="AR220" s="16"/>
      <c r="AS220" s="16"/>
      <c r="AT220" s="16"/>
      <c r="AU220" s="16"/>
      <c r="AV220" s="16"/>
      <c r="AW220" s="16"/>
      <c r="AX220" s="16"/>
      <c r="AY220" s="16"/>
    </row>
    <row r="221" spans="41:51" x14ac:dyDescent="0.2">
      <c r="AO221" s="16"/>
      <c r="AP221" s="16"/>
      <c r="AQ221" s="16"/>
      <c r="AR221" s="16"/>
      <c r="AS221" s="16"/>
      <c r="AT221" s="16"/>
      <c r="AU221" s="16"/>
      <c r="AV221" s="16"/>
      <c r="AW221" s="16"/>
      <c r="AX221" s="16"/>
      <c r="AY221" s="16"/>
    </row>
    <row r="222" spans="41:51" x14ac:dyDescent="0.2">
      <c r="AO222" s="16"/>
      <c r="AP222" s="16"/>
      <c r="AQ222" s="16"/>
      <c r="AR222" s="16"/>
      <c r="AS222" s="16"/>
      <c r="AT222" s="16"/>
      <c r="AU222" s="16"/>
      <c r="AV222" s="16"/>
      <c r="AW222" s="16"/>
      <c r="AX222" s="16"/>
      <c r="AY222" s="16"/>
    </row>
    <row r="223" spans="41:51" x14ac:dyDescent="0.2">
      <c r="AO223" s="16"/>
      <c r="AP223" s="16"/>
      <c r="AQ223" s="16"/>
      <c r="AR223" s="16"/>
      <c r="AS223" s="16"/>
      <c r="AT223" s="16"/>
      <c r="AU223" s="16"/>
      <c r="AV223" s="16"/>
      <c r="AW223" s="16"/>
      <c r="AX223" s="16"/>
      <c r="AY223" s="16"/>
    </row>
    <row r="224" spans="41:51" x14ac:dyDescent="0.2">
      <c r="AO224" s="16"/>
      <c r="AP224" s="16"/>
      <c r="AQ224" s="16"/>
      <c r="AR224" s="16"/>
      <c r="AS224" s="16"/>
      <c r="AT224" s="16"/>
      <c r="AU224" s="16"/>
      <c r="AV224" s="16"/>
      <c r="AW224" s="16"/>
      <c r="AX224" s="16"/>
      <c r="AY224" s="16"/>
    </row>
    <row r="225" spans="41:51" x14ac:dyDescent="0.2">
      <c r="AO225" s="16"/>
      <c r="AP225" s="16"/>
      <c r="AQ225" s="16"/>
      <c r="AR225" s="16"/>
      <c r="AS225" s="16"/>
      <c r="AT225" s="16"/>
      <c r="AU225" s="16"/>
      <c r="AV225" s="16"/>
      <c r="AW225" s="16"/>
      <c r="AX225" s="16"/>
      <c r="AY225" s="16"/>
    </row>
    <row r="226" spans="41:51" x14ac:dyDescent="0.2">
      <c r="AO226" s="16"/>
      <c r="AP226" s="16"/>
      <c r="AQ226" s="16"/>
      <c r="AR226" s="16"/>
      <c r="AS226" s="16"/>
      <c r="AT226" s="16"/>
      <c r="AU226" s="16"/>
      <c r="AV226" s="16"/>
      <c r="AW226" s="16"/>
      <c r="AX226" s="16"/>
      <c r="AY226" s="16"/>
    </row>
    <row r="227" spans="41:51" x14ac:dyDescent="0.2">
      <c r="AO227" s="16"/>
      <c r="AP227" s="16"/>
      <c r="AQ227" s="16"/>
      <c r="AR227" s="16"/>
      <c r="AS227" s="16"/>
      <c r="AT227" s="16"/>
      <c r="AU227" s="16"/>
      <c r="AV227" s="16"/>
      <c r="AW227" s="16"/>
      <c r="AX227" s="16"/>
      <c r="AY227" s="16"/>
    </row>
    <row r="228" spans="41:51" x14ac:dyDescent="0.2">
      <c r="AO228" s="16"/>
      <c r="AP228" s="16"/>
      <c r="AQ228" s="16"/>
      <c r="AR228" s="16"/>
      <c r="AS228" s="16"/>
      <c r="AT228" s="16"/>
      <c r="AU228" s="16"/>
      <c r="AV228" s="16"/>
      <c r="AW228" s="16"/>
      <c r="AX228" s="16"/>
      <c r="AY228" s="16"/>
    </row>
    <row r="229" spans="41:51" x14ac:dyDescent="0.2">
      <c r="AO229" s="16"/>
      <c r="AP229" s="16"/>
      <c r="AQ229" s="16"/>
      <c r="AR229" s="16"/>
      <c r="AS229" s="16"/>
      <c r="AT229" s="16"/>
      <c r="AU229" s="16"/>
      <c r="AV229" s="16"/>
      <c r="AW229" s="16"/>
      <c r="AX229" s="16"/>
      <c r="AY229" s="16"/>
    </row>
    <row r="230" spans="41:51" x14ac:dyDescent="0.2">
      <c r="AO230" s="16"/>
      <c r="AP230" s="16"/>
      <c r="AQ230" s="16"/>
      <c r="AR230" s="16"/>
      <c r="AS230" s="16"/>
      <c r="AT230" s="16"/>
      <c r="AU230" s="16"/>
      <c r="AV230" s="16"/>
      <c r="AW230" s="16"/>
      <c r="AX230" s="16"/>
      <c r="AY230" s="16"/>
    </row>
    <row r="231" spans="41:51" x14ac:dyDescent="0.2">
      <c r="AO231" s="16"/>
      <c r="AP231" s="16"/>
      <c r="AQ231" s="16"/>
      <c r="AR231" s="16"/>
      <c r="AS231" s="16"/>
      <c r="AT231" s="16"/>
      <c r="AU231" s="16"/>
      <c r="AV231" s="16"/>
      <c r="AW231" s="16"/>
      <c r="AX231" s="16"/>
      <c r="AY231" s="16"/>
    </row>
    <row r="232" spans="41:51" x14ac:dyDescent="0.2">
      <c r="AO232" s="16"/>
      <c r="AP232" s="16"/>
      <c r="AQ232" s="16"/>
      <c r="AR232" s="16"/>
      <c r="AS232" s="16"/>
      <c r="AT232" s="16"/>
      <c r="AU232" s="16"/>
      <c r="AV232" s="16"/>
      <c r="AW232" s="16"/>
      <c r="AX232" s="16"/>
      <c r="AY232" s="16"/>
    </row>
    <row r="233" spans="41:51" x14ac:dyDescent="0.2">
      <c r="AO233" s="16"/>
      <c r="AP233" s="16"/>
      <c r="AQ233" s="16"/>
      <c r="AR233" s="16"/>
      <c r="AS233" s="16"/>
      <c r="AT233" s="16"/>
      <c r="AU233" s="16"/>
      <c r="AV233" s="16"/>
      <c r="AW233" s="16"/>
      <c r="AX233" s="16"/>
      <c r="AY233" s="16"/>
    </row>
    <row r="234" spans="41:51" x14ac:dyDescent="0.2">
      <c r="AO234" s="16"/>
      <c r="AP234" s="16"/>
      <c r="AQ234" s="16"/>
      <c r="AR234" s="16"/>
      <c r="AS234" s="16"/>
      <c r="AT234" s="16"/>
      <c r="AU234" s="16"/>
      <c r="AV234" s="16"/>
      <c r="AW234" s="16"/>
      <c r="AX234" s="16"/>
      <c r="AY234" s="16"/>
    </row>
    <row r="235" spans="41:51" x14ac:dyDescent="0.2">
      <c r="AO235" s="16"/>
      <c r="AP235" s="16"/>
      <c r="AQ235" s="16"/>
      <c r="AR235" s="16"/>
      <c r="AS235" s="16"/>
      <c r="AT235" s="16"/>
      <c r="AU235" s="16"/>
      <c r="AV235" s="16"/>
      <c r="AW235" s="16"/>
      <c r="AX235" s="16"/>
      <c r="AY235" s="16"/>
    </row>
    <row r="236" spans="41:51" x14ac:dyDescent="0.2">
      <c r="AO236" s="16"/>
      <c r="AP236" s="16"/>
      <c r="AQ236" s="16"/>
      <c r="AR236" s="16"/>
      <c r="AS236" s="16"/>
      <c r="AT236" s="16"/>
      <c r="AU236" s="16"/>
      <c r="AV236" s="16"/>
      <c r="AW236" s="16"/>
      <c r="AX236" s="16"/>
      <c r="AY236" s="16"/>
    </row>
    <row r="237" spans="41:51" x14ac:dyDescent="0.2">
      <c r="AO237" s="16"/>
      <c r="AP237" s="16"/>
      <c r="AQ237" s="16"/>
      <c r="AR237" s="16"/>
      <c r="AS237" s="16"/>
      <c r="AT237" s="16"/>
      <c r="AU237" s="16"/>
      <c r="AV237" s="16"/>
      <c r="AW237" s="16"/>
      <c r="AX237" s="16"/>
      <c r="AY237" s="16"/>
    </row>
    <row r="238" spans="41:51" x14ac:dyDescent="0.2">
      <c r="AO238" s="16"/>
      <c r="AP238" s="16"/>
      <c r="AQ238" s="16"/>
      <c r="AR238" s="16"/>
      <c r="AS238" s="16"/>
      <c r="AT238" s="16"/>
      <c r="AU238" s="16"/>
      <c r="AV238" s="16"/>
      <c r="AW238" s="16"/>
      <c r="AX238" s="16"/>
      <c r="AY238" s="16"/>
    </row>
    <row r="239" spans="41:51" x14ac:dyDescent="0.2">
      <c r="AO239" s="16"/>
      <c r="AP239" s="16"/>
      <c r="AQ239" s="16"/>
      <c r="AR239" s="16"/>
      <c r="AS239" s="16"/>
      <c r="AT239" s="16"/>
      <c r="AU239" s="16"/>
      <c r="AV239" s="16"/>
      <c r="AW239" s="16"/>
      <c r="AX239" s="16"/>
      <c r="AY239" s="16"/>
    </row>
    <row r="240" spans="41:51" x14ac:dyDescent="0.2">
      <c r="AO240" s="16"/>
      <c r="AP240" s="16"/>
      <c r="AQ240" s="16"/>
      <c r="AR240" s="16"/>
      <c r="AS240" s="16"/>
      <c r="AT240" s="16"/>
      <c r="AU240" s="16"/>
      <c r="AV240" s="16"/>
      <c r="AW240" s="16"/>
      <c r="AX240" s="16"/>
      <c r="AY240" s="16"/>
    </row>
    <row r="241" spans="1:51" x14ac:dyDescent="0.2">
      <c r="AO241" s="16"/>
      <c r="AP241" s="16"/>
      <c r="AQ241" s="16"/>
      <c r="AR241" s="16"/>
      <c r="AS241" s="16"/>
      <c r="AT241" s="16"/>
      <c r="AU241" s="16"/>
      <c r="AV241" s="16"/>
      <c r="AW241" s="16"/>
      <c r="AX241" s="16"/>
      <c r="AY241" s="16"/>
    </row>
    <row r="242" spans="1:51" x14ac:dyDescent="0.2">
      <c r="AO242" s="16"/>
      <c r="AP242" s="16"/>
      <c r="AQ242" s="16"/>
      <c r="AR242" s="16"/>
      <c r="AS242" s="16"/>
      <c r="AT242" s="16"/>
      <c r="AU242" s="16"/>
      <c r="AV242" s="16"/>
      <c r="AW242" s="16"/>
      <c r="AX242" s="16"/>
      <c r="AY242" s="16"/>
    </row>
    <row r="243" spans="1:51" x14ac:dyDescent="0.2">
      <c r="AO243" s="16"/>
      <c r="AP243" s="16"/>
      <c r="AQ243" s="16"/>
      <c r="AR243" s="16"/>
      <c r="AS243" s="16"/>
      <c r="AT243" s="16"/>
      <c r="AU243" s="16"/>
      <c r="AV243" s="16"/>
      <c r="AW243" s="16"/>
      <c r="AX243" s="16"/>
      <c r="AY243" s="16"/>
    </row>
    <row r="244" spans="1:51" x14ac:dyDescent="0.2">
      <c r="AO244" s="16"/>
      <c r="AP244" s="16"/>
      <c r="AQ244" s="16"/>
      <c r="AR244" s="16"/>
      <c r="AS244" s="16"/>
      <c r="AT244" s="16"/>
      <c r="AU244" s="16"/>
      <c r="AV244" s="16"/>
      <c r="AW244" s="16"/>
      <c r="AX244" s="16"/>
      <c r="AY244" s="16"/>
    </row>
    <row r="245" spans="1:51" x14ac:dyDescent="0.2">
      <c r="AO245" s="16"/>
      <c r="AP245" s="16"/>
      <c r="AQ245" s="16"/>
      <c r="AR245" s="16"/>
      <c r="AS245" s="16"/>
      <c r="AT245" s="16"/>
      <c r="AU245" s="16"/>
      <c r="AV245" s="16"/>
      <c r="AW245" s="16"/>
      <c r="AX245" s="16"/>
      <c r="AY245" s="16"/>
    </row>
    <row r="246" spans="1:51" x14ac:dyDescent="0.2">
      <c r="AO246" s="16"/>
      <c r="AP246" s="16"/>
      <c r="AQ246" s="16"/>
      <c r="AR246" s="16"/>
      <c r="AS246" s="16"/>
      <c r="AT246" s="16"/>
      <c r="AU246" s="16"/>
      <c r="AV246" s="16"/>
      <c r="AW246" s="16"/>
      <c r="AX246" s="16"/>
      <c r="AY246" s="16"/>
    </row>
    <row r="247" spans="1:51" x14ac:dyDescent="0.2">
      <c r="AO247" s="16"/>
      <c r="AP247" s="16"/>
      <c r="AQ247" s="16"/>
      <c r="AR247" s="16"/>
      <c r="AS247" s="16"/>
      <c r="AT247" s="16"/>
      <c r="AU247" s="16"/>
      <c r="AV247" s="16"/>
      <c r="AW247" s="16"/>
      <c r="AX247" s="16"/>
      <c r="AY247" s="16"/>
    </row>
    <row r="248" spans="1:51" x14ac:dyDescent="0.2">
      <c r="AO248" s="16"/>
      <c r="AP248" s="16"/>
      <c r="AQ248" s="16"/>
      <c r="AR248" s="16"/>
      <c r="AS248" s="16"/>
      <c r="AT248" s="16"/>
      <c r="AU248" s="16"/>
      <c r="AV248" s="16"/>
      <c r="AW248" s="16"/>
      <c r="AX248" s="16"/>
      <c r="AY248" s="16"/>
    </row>
    <row r="249" spans="1:51" x14ac:dyDescent="0.2">
      <c r="AO249" s="16"/>
      <c r="AP249" s="16"/>
      <c r="AQ249" s="16"/>
      <c r="AR249" s="16"/>
      <c r="AS249" s="16"/>
      <c r="AT249" s="16"/>
      <c r="AU249" s="16"/>
      <c r="AV249" s="16"/>
      <c r="AW249" s="16"/>
      <c r="AX249" s="16"/>
      <c r="AY249" s="16"/>
    </row>
    <row r="250" spans="1:51" x14ac:dyDescent="0.2">
      <c r="AO250" s="16"/>
      <c r="AP250" s="16"/>
      <c r="AQ250" s="16"/>
      <c r="AR250" s="16"/>
      <c r="AS250" s="16"/>
      <c r="AT250" s="16"/>
      <c r="AU250" s="16"/>
      <c r="AV250" s="16"/>
      <c r="AW250" s="16"/>
      <c r="AX250" s="16"/>
      <c r="AY250" s="16"/>
    </row>
    <row r="251" spans="1:51" x14ac:dyDescent="0.2">
      <c r="AO251" s="16"/>
      <c r="AP251" s="16"/>
      <c r="AQ251" s="16"/>
      <c r="AR251" s="16"/>
      <c r="AS251" s="16"/>
      <c r="AT251" s="16"/>
      <c r="AU251" s="16"/>
      <c r="AV251" s="16"/>
      <c r="AW251" s="16"/>
      <c r="AX251" s="16"/>
      <c r="AY251" s="16"/>
    </row>
    <row r="252" spans="1:51" x14ac:dyDescent="0.2">
      <c r="AO252" s="16"/>
      <c r="AP252" s="16"/>
      <c r="AQ252" s="16"/>
      <c r="AR252" s="16"/>
      <c r="AS252" s="16"/>
      <c r="AT252" s="16"/>
      <c r="AU252" s="16"/>
      <c r="AV252" s="16"/>
      <c r="AW252" s="16"/>
      <c r="AX252" s="16"/>
      <c r="AY252" s="16"/>
    </row>
    <row r="253" spans="1:51" x14ac:dyDescent="0.2">
      <c r="AO253" s="16"/>
      <c r="AP253" s="16"/>
      <c r="AQ253" s="16"/>
      <c r="AR253" s="16"/>
      <c r="AS253" s="16"/>
      <c r="AT253" s="16"/>
      <c r="AU253" s="16"/>
      <c r="AV253" s="16"/>
      <c r="AW253" s="16"/>
      <c r="AX253" s="16"/>
      <c r="AY253" s="16"/>
    </row>
    <row r="254" spans="1:51" x14ac:dyDescent="0.2">
      <c r="A254" s="249"/>
      <c r="B254" s="250"/>
      <c r="C254" s="251"/>
      <c r="D254" s="249"/>
      <c r="E254" s="249"/>
      <c r="F254" s="249"/>
      <c r="G254" s="251"/>
      <c r="H254" s="251"/>
      <c r="I254" s="251"/>
      <c r="J254" s="251"/>
      <c r="K254" s="251"/>
      <c r="L254" s="251"/>
      <c r="M254" s="251"/>
      <c r="N254" s="251"/>
      <c r="O254" s="251"/>
      <c r="P254" s="251"/>
      <c r="Q254" s="251"/>
      <c r="R254" s="251"/>
      <c r="S254" s="251"/>
      <c r="T254" s="249"/>
      <c r="U254" s="252"/>
      <c r="V254" s="251"/>
      <c r="W254" s="249"/>
      <c r="X254" s="249"/>
      <c r="Y254" s="249"/>
      <c r="Z254" s="253"/>
      <c r="AA254" s="253"/>
      <c r="AB254" s="253"/>
      <c r="AC254" s="253"/>
      <c r="AD254" s="253"/>
      <c r="AE254" s="253"/>
      <c r="AF254" s="253"/>
      <c r="AG254" s="253"/>
      <c r="AH254" s="253"/>
      <c r="AI254" s="253"/>
      <c r="AJ254" s="253"/>
      <c r="AK254" s="251"/>
      <c r="AL254" s="254"/>
      <c r="AM254" s="254"/>
      <c r="AN254" s="255"/>
      <c r="AO254" s="16"/>
      <c r="AP254" s="16"/>
      <c r="AQ254" s="16"/>
      <c r="AR254" s="16"/>
      <c r="AS254" s="16"/>
      <c r="AT254" s="16"/>
      <c r="AU254" s="16"/>
      <c r="AV254" s="16"/>
      <c r="AW254" s="16"/>
      <c r="AX254" s="16"/>
      <c r="AY254" s="16"/>
    </row>
    <row r="255" spans="1:51" x14ac:dyDescent="0.2">
      <c r="A255" s="249"/>
      <c r="B255" s="250"/>
      <c r="C255" s="251"/>
      <c r="D255" s="249"/>
      <c r="E255" s="249"/>
      <c r="F255" s="249"/>
      <c r="G255" s="249"/>
      <c r="H255" s="253"/>
      <c r="I255" s="253"/>
      <c r="J255" s="253"/>
      <c r="K255" s="253"/>
      <c r="L255" s="253"/>
      <c r="M255" s="253"/>
      <c r="N255" s="253"/>
      <c r="O255" s="253"/>
      <c r="P255" s="253"/>
      <c r="Q255" s="253"/>
      <c r="R255" s="253"/>
      <c r="S255" s="251"/>
      <c r="T255" s="249"/>
      <c r="U255" s="252"/>
      <c r="V255" s="249"/>
      <c r="W255" s="253"/>
      <c r="X255" s="253"/>
      <c r="Y255" s="253"/>
      <c r="Z255" s="253"/>
      <c r="AA255" s="253"/>
      <c r="AB255" s="253"/>
      <c r="AC255" s="253"/>
      <c r="AD255" s="253"/>
      <c r="AE255" s="253"/>
      <c r="AF255" s="253"/>
      <c r="AG255" s="253"/>
      <c r="AH255" s="253"/>
      <c r="AI255" s="253"/>
      <c r="AJ255" s="253"/>
      <c r="AK255" s="251"/>
      <c r="AL255" s="254"/>
      <c r="AM255" s="254"/>
      <c r="AN255" s="255"/>
      <c r="AO255" s="16"/>
      <c r="AP255" s="16"/>
      <c r="AQ255" s="16"/>
      <c r="AR255" s="16"/>
      <c r="AS255" s="16"/>
      <c r="AT255" s="16"/>
      <c r="AU255" s="16"/>
      <c r="AV255" s="16"/>
      <c r="AW255" s="16"/>
      <c r="AX255" s="16"/>
      <c r="AY255" s="16"/>
    </row>
    <row r="256" spans="1:51" x14ac:dyDescent="0.2">
      <c r="A256" s="249"/>
      <c r="B256" s="252"/>
      <c r="C256" s="253"/>
      <c r="D256" s="253"/>
      <c r="E256" s="253"/>
      <c r="F256" s="253"/>
      <c r="G256" s="253"/>
      <c r="H256" s="253"/>
      <c r="I256" s="253"/>
      <c r="J256" s="253"/>
      <c r="K256" s="253"/>
      <c r="L256" s="253"/>
      <c r="M256" s="253"/>
      <c r="N256" s="253"/>
      <c r="O256" s="253"/>
      <c r="P256" s="253"/>
      <c r="Q256" s="253"/>
      <c r="R256" s="253"/>
      <c r="S256" s="251"/>
      <c r="T256" s="249"/>
      <c r="U256" s="252"/>
      <c r="V256" s="249"/>
      <c r="W256" s="253"/>
      <c r="X256" s="253"/>
      <c r="Y256" s="253"/>
      <c r="Z256" s="253"/>
      <c r="AA256" s="256"/>
      <c r="AB256" s="256"/>
      <c r="AC256" s="256"/>
      <c r="AD256" s="256"/>
      <c r="AE256" s="253"/>
      <c r="AF256" s="253"/>
      <c r="AG256" s="256"/>
      <c r="AH256" s="256"/>
      <c r="AI256" s="256"/>
      <c r="AJ256" s="256"/>
      <c r="AK256" s="251"/>
      <c r="AL256" s="254"/>
      <c r="AM256" s="254"/>
      <c r="AN256" s="255"/>
      <c r="AO256" s="16"/>
      <c r="AP256" s="16"/>
      <c r="AQ256" s="16"/>
      <c r="AR256" s="16"/>
      <c r="AS256" s="16"/>
      <c r="AT256" s="16"/>
      <c r="AU256" s="16"/>
      <c r="AV256" s="16"/>
      <c r="AW256" s="16"/>
      <c r="AX256" s="16"/>
      <c r="AY256" s="16"/>
    </row>
    <row r="257" spans="1:51" ht="3" customHeight="1" x14ac:dyDescent="0.2">
      <c r="A257" s="249"/>
      <c r="B257" s="252"/>
      <c r="C257" s="253"/>
      <c r="D257" s="253"/>
      <c r="E257" s="253"/>
      <c r="F257" s="253"/>
      <c r="G257" s="253"/>
      <c r="H257" s="253"/>
      <c r="I257" s="253"/>
      <c r="J257" s="253"/>
      <c r="K257" s="253"/>
      <c r="L257" s="253"/>
      <c r="M257" s="253"/>
      <c r="N257" s="253"/>
      <c r="O257" s="253"/>
      <c r="P257" s="253"/>
      <c r="Q257" s="253"/>
      <c r="R257" s="253"/>
      <c r="S257" s="256"/>
      <c r="T257" s="256"/>
      <c r="U257" s="257"/>
      <c r="V257" s="256"/>
      <c r="W257" s="256"/>
      <c r="X257" s="257"/>
      <c r="Y257" s="256"/>
      <c r="Z257" s="256"/>
      <c r="AA257" s="256"/>
      <c r="AB257" s="256"/>
      <c r="AC257" s="256"/>
      <c r="AD257" s="257"/>
      <c r="AE257" s="256"/>
      <c r="AF257" s="256"/>
      <c r="AG257" s="256"/>
      <c r="AH257" s="253"/>
      <c r="AI257" s="253"/>
      <c r="AJ257" s="253"/>
      <c r="AK257" s="253"/>
      <c r="AL257" s="254"/>
      <c r="AM257" s="254"/>
      <c r="AN257" s="255"/>
      <c r="AO257" s="16"/>
      <c r="AP257" s="16"/>
      <c r="AQ257" s="16"/>
      <c r="AR257" s="16"/>
      <c r="AS257" s="16"/>
      <c r="AT257" s="16"/>
      <c r="AU257" s="16"/>
      <c r="AV257" s="16"/>
      <c r="AW257" s="16"/>
      <c r="AX257" s="16"/>
      <c r="AY257" s="16"/>
    </row>
    <row r="258" spans="1:51" x14ac:dyDescent="0.2">
      <c r="A258" s="249"/>
      <c r="B258" s="250"/>
      <c r="C258" s="251"/>
      <c r="D258" s="249"/>
      <c r="E258" s="256"/>
      <c r="F258" s="256"/>
      <c r="G258" s="256"/>
      <c r="H258" s="256"/>
      <c r="I258" s="256"/>
      <c r="J258" s="253"/>
      <c r="K258" s="258"/>
      <c r="L258" s="251"/>
      <c r="M258" s="256"/>
      <c r="N258" s="256"/>
      <c r="O258" s="256"/>
      <c r="P258" s="256"/>
      <c r="Q258" s="256"/>
      <c r="R258" s="256"/>
      <c r="S258" s="256"/>
      <c r="T258" s="252"/>
      <c r="U258" s="251"/>
      <c r="V258" s="249"/>
      <c r="W258" s="249"/>
      <c r="X258" s="249"/>
      <c r="Y258" s="249"/>
      <c r="Z258" s="249"/>
      <c r="AA258" s="253"/>
      <c r="AB258" s="253"/>
      <c r="AC258" s="253"/>
      <c r="AD258" s="253"/>
      <c r="AE258" s="249"/>
      <c r="AF258" s="253"/>
      <c r="AG258" s="253"/>
      <c r="AH258" s="253"/>
      <c r="AI258" s="253"/>
      <c r="AJ258" s="249"/>
      <c r="AK258" s="249"/>
      <c r="AL258" s="254"/>
      <c r="AM258" s="254"/>
      <c r="AN258" s="255"/>
      <c r="AO258" s="16"/>
      <c r="AP258" s="16"/>
      <c r="AQ258" s="16"/>
      <c r="AR258" s="16"/>
      <c r="AS258" s="16"/>
      <c r="AT258" s="16"/>
      <c r="AU258" s="16"/>
      <c r="AV258" s="16"/>
      <c r="AW258" s="16"/>
      <c r="AX258" s="16"/>
      <c r="AY258" s="16"/>
    </row>
    <row r="259" spans="1:51" x14ac:dyDescent="0.2">
      <c r="A259" s="249"/>
      <c r="B259" s="250"/>
      <c r="C259" s="251"/>
      <c r="D259" s="249"/>
      <c r="E259" s="256"/>
      <c r="F259" s="256"/>
      <c r="G259" s="256"/>
      <c r="H259" s="256"/>
      <c r="I259" s="256"/>
      <c r="J259" s="253"/>
      <c r="K259" s="257"/>
      <c r="L259" s="253"/>
      <c r="M259" s="253"/>
      <c r="N259" s="253"/>
      <c r="O259" s="256"/>
      <c r="P259" s="256"/>
      <c r="Q259" s="256"/>
      <c r="R259" s="256"/>
      <c r="S259" s="256"/>
      <c r="T259" s="252"/>
      <c r="U259" s="251"/>
      <c r="V259" s="259"/>
      <c r="W259" s="259"/>
      <c r="X259" s="259"/>
      <c r="Y259" s="259"/>
      <c r="Z259" s="259"/>
      <c r="AA259" s="259"/>
      <c r="AB259" s="259"/>
      <c r="AC259" s="259"/>
      <c r="AD259" s="256"/>
      <c r="AE259" s="256"/>
      <c r="AF259" s="256"/>
      <c r="AG259" s="251"/>
      <c r="AH259" s="253"/>
      <c r="AI259" s="253"/>
      <c r="AJ259" s="251"/>
      <c r="AK259" s="259"/>
      <c r="AL259" s="254"/>
      <c r="AM259" s="254"/>
      <c r="AN259" s="258"/>
      <c r="AO259" s="16"/>
      <c r="AP259" s="16"/>
      <c r="AQ259" s="16"/>
      <c r="AR259" s="16"/>
      <c r="AS259" s="16"/>
      <c r="AT259" s="16"/>
      <c r="AU259" s="16"/>
      <c r="AV259" s="16"/>
      <c r="AW259" s="16"/>
      <c r="AX259" s="16"/>
      <c r="AY259" s="16"/>
    </row>
    <row r="260" spans="1:51" ht="12.75" customHeight="1" x14ac:dyDescent="0.2">
      <c r="A260" s="249"/>
      <c r="B260" s="259"/>
      <c r="C260" s="251"/>
      <c r="D260" s="249"/>
      <c r="E260" s="249"/>
      <c r="F260" s="249"/>
      <c r="G260" s="256"/>
      <c r="H260" s="256"/>
      <c r="I260" s="256"/>
      <c r="J260" s="256"/>
      <c r="K260" s="257"/>
      <c r="L260" s="256"/>
      <c r="M260" s="256"/>
      <c r="N260" s="256"/>
      <c r="O260" s="256"/>
      <c r="P260" s="256"/>
      <c r="Q260" s="256"/>
      <c r="R260" s="256"/>
      <c r="S260" s="256"/>
      <c r="T260" s="252"/>
      <c r="U260" s="251"/>
      <c r="V260" s="250"/>
      <c r="W260" s="260"/>
      <c r="X260" s="249"/>
      <c r="Y260" s="249"/>
      <c r="Z260" s="256"/>
      <c r="AA260" s="256"/>
      <c r="AB260" s="256"/>
      <c r="AC260" s="256"/>
      <c r="AD260" s="256"/>
      <c r="AE260" s="253"/>
      <c r="AF260" s="253"/>
      <c r="AG260" s="256"/>
      <c r="AH260" s="253"/>
      <c r="AI260" s="253"/>
      <c r="AJ260" s="253"/>
      <c r="AK260" s="251"/>
      <c r="AL260" s="254"/>
      <c r="AM260" s="254"/>
      <c r="AN260" s="258"/>
      <c r="AO260" s="16"/>
      <c r="AP260" s="16"/>
      <c r="AQ260" s="16"/>
      <c r="AR260" s="16"/>
      <c r="AS260" s="16"/>
      <c r="AT260" s="16"/>
      <c r="AU260" s="16"/>
      <c r="AV260" s="16"/>
      <c r="AW260" s="16"/>
      <c r="AX260" s="16"/>
      <c r="AY260" s="16"/>
    </row>
    <row r="261" spans="1:51" x14ac:dyDescent="0.2">
      <c r="A261" s="249"/>
      <c r="B261" s="257"/>
      <c r="C261" s="251"/>
      <c r="D261" s="249"/>
      <c r="E261" s="249"/>
      <c r="F261" s="249"/>
      <c r="G261" s="249"/>
      <c r="H261" s="249"/>
      <c r="I261" s="249"/>
      <c r="J261" s="249"/>
      <c r="K261" s="252"/>
      <c r="L261" s="249"/>
      <c r="M261" s="249"/>
      <c r="N261" s="249"/>
      <c r="O261" s="249"/>
      <c r="P261" s="249"/>
      <c r="Q261" s="249"/>
      <c r="R261" s="249"/>
      <c r="S261" s="249"/>
      <c r="T261" s="259"/>
      <c r="U261" s="251"/>
      <c r="V261" s="250"/>
      <c r="W261" s="249"/>
      <c r="X261" s="249"/>
      <c r="Y261" s="249"/>
      <c r="Z261" s="249"/>
      <c r="AA261" s="256"/>
      <c r="AB261" s="256"/>
      <c r="AC261" s="256"/>
      <c r="AD261" s="256"/>
      <c r="AE261" s="256"/>
      <c r="AF261" s="256"/>
      <c r="AG261" s="256"/>
      <c r="AH261" s="256"/>
      <c r="AI261" s="256"/>
      <c r="AJ261" s="256"/>
      <c r="AK261" s="249"/>
      <c r="AL261" s="254"/>
      <c r="AM261" s="254"/>
      <c r="AN261" s="258"/>
      <c r="AO261" s="16"/>
      <c r="AP261" s="16"/>
      <c r="AQ261" s="16"/>
      <c r="AR261" s="16"/>
      <c r="AS261" s="16"/>
      <c r="AT261" s="16"/>
      <c r="AU261" s="16"/>
      <c r="AV261" s="16"/>
      <c r="AW261" s="16"/>
      <c r="AX261" s="16"/>
      <c r="AY261" s="16"/>
    </row>
    <row r="262" spans="1:51" x14ac:dyDescent="0.2">
      <c r="A262" s="249"/>
      <c r="B262" s="257"/>
      <c r="C262" s="251"/>
      <c r="D262" s="261"/>
      <c r="E262" s="261"/>
      <c r="F262" s="261"/>
      <c r="G262" s="261"/>
      <c r="H262" s="261"/>
      <c r="I262" s="261"/>
      <c r="J262" s="261"/>
      <c r="K262" s="261"/>
      <c r="L262" s="261"/>
      <c r="M262" s="261"/>
      <c r="N262" s="261"/>
      <c r="O262" s="261"/>
      <c r="P262" s="261"/>
      <c r="Q262" s="261"/>
      <c r="R262" s="261"/>
      <c r="S262" s="261"/>
      <c r="T262" s="252"/>
      <c r="U262" s="251"/>
      <c r="V262" s="250"/>
      <c r="W262" s="249"/>
      <c r="X262" s="249"/>
      <c r="Y262" s="249"/>
      <c r="Z262" s="249"/>
      <c r="AA262" s="249"/>
      <c r="AB262" s="256"/>
      <c r="AC262" s="256"/>
      <c r="AD262" s="253"/>
      <c r="AE262" s="253"/>
      <c r="AF262" s="253"/>
      <c r="AG262" s="253"/>
      <c r="AH262" s="253"/>
      <c r="AI262" s="253"/>
      <c r="AJ262" s="253"/>
      <c r="AK262" s="253"/>
      <c r="AL262" s="254"/>
      <c r="AM262" s="254"/>
      <c r="AN262" s="258"/>
      <c r="AO262" s="16"/>
      <c r="AP262" s="16"/>
      <c r="AQ262" s="16"/>
      <c r="AR262" s="16"/>
      <c r="AS262" s="16"/>
      <c r="AT262" s="16"/>
      <c r="AU262" s="16"/>
      <c r="AV262" s="16"/>
      <c r="AW262" s="16"/>
      <c r="AX262" s="16"/>
      <c r="AY262" s="16"/>
    </row>
    <row r="263" spans="1:51" x14ac:dyDescent="0.2">
      <c r="A263" s="249"/>
      <c r="B263" s="252"/>
      <c r="C263" s="249"/>
      <c r="D263" s="249"/>
      <c r="E263" s="249"/>
      <c r="F263" s="249"/>
      <c r="G263" s="249"/>
      <c r="H263" s="249"/>
      <c r="I263" s="249"/>
      <c r="J263" s="249"/>
      <c r="K263" s="256"/>
      <c r="L263" s="256"/>
      <c r="M263" s="256"/>
      <c r="N263" s="256"/>
      <c r="O263" s="256"/>
      <c r="P263" s="256"/>
      <c r="Q263" s="256"/>
      <c r="R263" s="256"/>
      <c r="S263" s="256"/>
      <c r="T263" s="252"/>
      <c r="U263" s="251"/>
      <c r="V263" s="250"/>
      <c r="W263" s="249"/>
      <c r="X263" s="249"/>
      <c r="Y263" s="249"/>
      <c r="Z263" s="253"/>
      <c r="AA263" s="253"/>
      <c r="AB263" s="253"/>
      <c r="AC263" s="253"/>
      <c r="AD263" s="253"/>
      <c r="AE263" s="253"/>
      <c r="AF263" s="253"/>
      <c r="AG263" s="253"/>
      <c r="AH263" s="253"/>
      <c r="AI263" s="253"/>
      <c r="AJ263" s="253"/>
      <c r="AK263" s="253"/>
      <c r="AL263" s="254"/>
      <c r="AM263" s="254"/>
      <c r="AN263" s="258"/>
      <c r="AO263" s="16"/>
      <c r="AP263" s="16"/>
      <c r="AQ263" s="16"/>
      <c r="AR263" s="16"/>
      <c r="AS263" s="16"/>
      <c r="AT263" s="16"/>
      <c r="AU263" s="16"/>
      <c r="AV263" s="16"/>
      <c r="AW263" s="16"/>
      <c r="AX263" s="16"/>
      <c r="AY263" s="16"/>
    </row>
    <row r="264" spans="1:51" x14ac:dyDescent="0.2">
      <c r="A264" s="249"/>
      <c r="B264" s="252"/>
      <c r="C264" s="249"/>
      <c r="D264" s="249"/>
      <c r="E264" s="249"/>
      <c r="F264" s="249"/>
      <c r="G264" s="249"/>
      <c r="H264" s="252"/>
      <c r="I264" s="249"/>
      <c r="J264" s="249"/>
      <c r="K264" s="249"/>
      <c r="L264" s="249"/>
      <c r="M264" s="252"/>
      <c r="N264" s="249"/>
      <c r="O264" s="249"/>
      <c r="P264" s="249"/>
      <c r="Q264" s="249"/>
      <c r="R264" s="249"/>
      <c r="S264" s="249"/>
      <c r="T264" s="252"/>
      <c r="U264" s="251"/>
      <c r="V264" s="249"/>
      <c r="W264" s="256"/>
      <c r="X264" s="256"/>
      <c r="Y264" s="253"/>
      <c r="Z264" s="253"/>
      <c r="AA264" s="253"/>
      <c r="AB264" s="253"/>
      <c r="AC264" s="253"/>
      <c r="AD264" s="253"/>
      <c r="AE264" s="253"/>
      <c r="AF264" s="253"/>
      <c r="AG264" s="253"/>
      <c r="AH264" s="253"/>
      <c r="AI264" s="253"/>
      <c r="AJ264" s="253"/>
      <c r="AK264" s="258"/>
      <c r="AL264" s="254"/>
      <c r="AM264" s="254"/>
      <c r="AN264" s="258"/>
      <c r="AO264" s="16"/>
      <c r="AP264" s="16"/>
      <c r="AQ264" s="16"/>
      <c r="AR264" s="16"/>
      <c r="AS264" s="16"/>
      <c r="AT264" s="16"/>
      <c r="AU264" s="16"/>
      <c r="AV264" s="16"/>
      <c r="AW264" s="16"/>
      <c r="AX264" s="16"/>
      <c r="AY264" s="16"/>
    </row>
    <row r="265" spans="1:51" x14ac:dyDescent="0.2">
      <c r="A265" s="249"/>
      <c r="B265" s="259"/>
      <c r="C265" s="251"/>
      <c r="D265" s="251"/>
      <c r="E265" s="251"/>
      <c r="F265" s="262"/>
      <c r="G265" s="262"/>
      <c r="H265" s="262"/>
      <c r="I265" s="262"/>
      <c r="J265" s="251"/>
      <c r="K265" s="251"/>
      <c r="L265" s="251"/>
      <c r="M265" s="251"/>
      <c r="N265" s="251"/>
      <c r="O265" s="251"/>
      <c r="P265" s="251"/>
      <c r="Q265" s="251"/>
      <c r="R265" s="251"/>
      <c r="S265" s="251"/>
      <c r="T265" s="259"/>
      <c r="U265" s="251"/>
      <c r="V265" s="249"/>
      <c r="W265" s="256"/>
      <c r="X265" s="256"/>
      <c r="Y265" s="256"/>
      <c r="Z265" s="256"/>
      <c r="AA265" s="256"/>
      <c r="AB265" s="256"/>
      <c r="AC265" s="256"/>
      <c r="AD265" s="256"/>
      <c r="AE265" s="256"/>
      <c r="AF265" s="256"/>
      <c r="AG265" s="256"/>
      <c r="AH265" s="256"/>
      <c r="AI265" s="256"/>
      <c r="AJ265" s="256"/>
      <c r="AK265" s="249"/>
      <c r="AL265" s="254"/>
      <c r="AM265" s="254"/>
      <c r="AN265" s="258"/>
      <c r="AO265" s="16"/>
      <c r="AP265" s="16"/>
      <c r="AQ265" s="16"/>
      <c r="AR265" s="16"/>
      <c r="AS265" s="16"/>
      <c r="AT265" s="16"/>
      <c r="AU265" s="16"/>
      <c r="AV265" s="16"/>
      <c r="AW265" s="16"/>
      <c r="AX265" s="16"/>
      <c r="AY265" s="16"/>
    </row>
    <row r="266" spans="1:51" x14ac:dyDescent="0.2">
      <c r="A266" s="249"/>
      <c r="B266" s="249"/>
      <c r="C266" s="249"/>
      <c r="D266" s="249"/>
      <c r="E266" s="249"/>
      <c r="F266" s="249"/>
      <c r="G266" s="256"/>
      <c r="H266" s="256"/>
      <c r="I266" s="256"/>
      <c r="J266" s="256"/>
      <c r="K266" s="263"/>
      <c r="L266" s="263"/>
      <c r="M266" s="263"/>
      <c r="N266" s="256"/>
      <c r="O266" s="263"/>
      <c r="P266" s="263"/>
      <c r="Q266" s="263"/>
      <c r="R266" s="256"/>
      <c r="S266" s="256"/>
      <c r="T266" s="257"/>
      <c r="U266" s="251"/>
      <c r="V266" s="260"/>
      <c r="W266" s="249"/>
      <c r="X266" s="249"/>
      <c r="Y266" s="249"/>
      <c r="Z266" s="256"/>
      <c r="AA266" s="256"/>
      <c r="AB266" s="256"/>
      <c r="AC266" s="256"/>
      <c r="AD266" s="256"/>
      <c r="AE266" s="256"/>
      <c r="AF266" s="256"/>
      <c r="AG266" s="256"/>
      <c r="AH266" s="256"/>
      <c r="AI266" s="256"/>
      <c r="AJ266" s="256"/>
      <c r="AK266" s="249"/>
      <c r="AL266" s="254"/>
      <c r="AM266" s="254"/>
      <c r="AN266" s="258"/>
      <c r="AO266" s="16"/>
      <c r="AP266" s="16"/>
      <c r="AQ266" s="16"/>
      <c r="AR266" s="16"/>
      <c r="AS266" s="16"/>
      <c r="AT266" s="16"/>
      <c r="AU266" s="16"/>
      <c r="AV266" s="16"/>
      <c r="AW266" s="16"/>
      <c r="AX266" s="16"/>
      <c r="AY266" s="16"/>
    </row>
    <row r="267" spans="1:51" x14ac:dyDescent="0.2">
      <c r="A267" s="249"/>
      <c r="B267" s="259"/>
      <c r="C267" s="249"/>
      <c r="D267" s="249"/>
      <c r="E267" s="249"/>
      <c r="F267" s="249"/>
      <c r="G267" s="253"/>
      <c r="H267" s="253"/>
      <c r="I267" s="253"/>
      <c r="J267" s="256"/>
      <c r="K267" s="253"/>
      <c r="L267" s="253"/>
      <c r="M267" s="253"/>
      <c r="N267" s="256"/>
      <c r="O267" s="253"/>
      <c r="P267" s="253"/>
      <c r="Q267" s="253"/>
      <c r="R267" s="256"/>
      <c r="S267" s="256"/>
      <c r="T267" s="257"/>
      <c r="U267" s="251"/>
      <c r="V267" s="256"/>
      <c r="W267" s="256"/>
      <c r="X267" s="256"/>
      <c r="Y267" s="256"/>
      <c r="Z267" s="256"/>
      <c r="AA267" s="256"/>
      <c r="AB267" s="256"/>
      <c r="AC267" s="256"/>
      <c r="AD267" s="256"/>
      <c r="AE267" s="256"/>
      <c r="AF267" s="256"/>
      <c r="AG267" s="256"/>
      <c r="AH267" s="256"/>
      <c r="AI267" s="256"/>
      <c r="AJ267" s="256"/>
      <c r="AK267" s="249"/>
      <c r="AL267" s="254"/>
      <c r="AM267" s="254"/>
      <c r="AN267" s="258"/>
      <c r="AO267" s="16"/>
      <c r="AP267" s="16"/>
      <c r="AQ267" s="16"/>
      <c r="AR267" s="16"/>
      <c r="AS267" s="16"/>
      <c r="AT267" s="16"/>
      <c r="AU267" s="16"/>
      <c r="AV267" s="16"/>
      <c r="AW267" s="16"/>
      <c r="AX267" s="16"/>
      <c r="AY267" s="16"/>
    </row>
    <row r="268" spans="1:51" x14ac:dyDescent="0.2">
      <c r="A268" s="249"/>
      <c r="B268" s="250"/>
      <c r="C268" s="249"/>
      <c r="D268" s="249"/>
      <c r="E268" s="249"/>
      <c r="F268" s="249"/>
      <c r="G268" s="253"/>
      <c r="H268" s="253"/>
      <c r="I268" s="253"/>
      <c r="J268" s="249"/>
      <c r="K268" s="253"/>
      <c r="L268" s="253"/>
      <c r="M268" s="253"/>
      <c r="N268" s="249"/>
      <c r="O268" s="253"/>
      <c r="P268" s="253"/>
      <c r="Q268" s="253"/>
      <c r="R268" s="249"/>
      <c r="S268" s="249"/>
      <c r="T268" s="257"/>
      <c r="U268" s="251"/>
      <c r="V268" s="264"/>
      <c r="W268" s="256"/>
      <c r="X268" s="256"/>
      <c r="Y268" s="256"/>
      <c r="Z268" s="253"/>
      <c r="AA268" s="253"/>
      <c r="AB268" s="253"/>
      <c r="AC268" s="253"/>
      <c r="AD268" s="253"/>
      <c r="AE268" s="253"/>
      <c r="AF268" s="253"/>
      <c r="AG268" s="253"/>
      <c r="AH268" s="253"/>
      <c r="AI268" s="253"/>
      <c r="AJ268" s="253"/>
      <c r="AK268" s="253"/>
      <c r="AL268" s="254"/>
      <c r="AM268" s="254"/>
      <c r="AN268" s="258"/>
      <c r="AO268" s="16"/>
      <c r="AP268" s="16"/>
      <c r="AQ268" s="16"/>
      <c r="AR268" s="16"/>
      <c r="AS268" s="16"/>
      <c r="AT268" s="16"/>
      <c r="AU268" s="16"/>
      <c r="AV268" s="16"/>
      <c r="AW268" s="16"/>
      <c r="AX268" s="16"/>
      <c r="AY268" s="16"/>
    </row>
    <row r="269" spans="1:51" x14ac:dyDescent="0.2">
      <c r="A269" s="249"/>
      <c r="B269" s="252"/>
      <c r="C269" s="251"/>
      <c r="D269" s="261"/>
      <c r="E269" s="261"/>
      <c r="F269" s="261"/>
      <c r="G269" s="261"/>
      <c r="H269" s="261"/>
      <c r="I269" s="261"/>
      <c r="J269" s="265"/>
      <c r="K269" s="261"/>
      <c r="L269" s="261"/>
      <c r="M269" s="261"/>
      <c r="N269" s="261"/>
      <c r="O269" s="261"/>
      <c r="P269" s="261"/>
      <c r="Q269" s="261"/>
      <c r="R269" s="261"/>
      <c r="S269" s="261"/>
      <c r="T269" s="257"/>
      <c r="U269" s="251"/>
      <c r="V269" s="256"/>
      <c r="W269" s="256"/>
      <c r="X269" s="256"/>
      <c r="Y269" s="256"/>
      <c r="Z269" s="256"/>
      <c r="AA269" s="256"/>
      <c r="AB269" s="256"/>
      <c r="AC269" s="256"/>
      <c r="AD269" s="256"/>
      <c r="AE269" s="256"/>
      <c r="AF269" s="256"/>
      <c r="AG269" s="256"/>
      <c r="AH269" s="256"/>
      <c r="AI269" s="256"/>
      <c r="AJ269" s="256"/>
      <c r="AK269" s="249"/>
      <c r="AL269" s="254"/>
      <c r="AM269" s="254"/>
      <c r="AN269" s="258"/>
      <c r="AO269" s="16"/>
      <c r="AP269" s="16"/>
      <c r="AQ269" s="16"/>
      <c r="AR269" s="16"/>
      <c r="AS269" s="16"/>
      <c r="AT269" s="16"/>
      <c r="AU269" s="16"/>
      <c r="AV269" s="16"/>
      <c r="AW269" s="16"/>
      <c r="AX269" s="16"/>
      <c r="AY269" s="16"/>
    </row>
    <row r="270" spans="1:51" x14ac:dyDescent="0.2">
      <c r="A270" s="249"/>
      <c r="B270" s="252"/>
      <c r="C270" s="252"/>
      <c r="D270" s="249"/>
      <c r="E270" s="249"/>
      <c r="F270" s="249"/>
      <c r="G270" s="253"/>
      <c r="H270" s="253"/>
      <c r="I270" s="253"/>
      <c r="J270" s="249"/>
      <c r="K270" s="253"/>
      <c r="L270" s="253"/>
      <c r="M270" s="253"/>
      <c r="N270" s="249"/>
      <c r="O270" s="253"/>
      <c r="P270" s="253"/>
      <c r="Q270" s="253"/>
      <c r="R270" s="249"/>
      <c r="S270" s="249"/>
      <c r="T270" s="252"/>
      <c r="U270" s="251"/>
      <c r="V270" s="266"/>
      <c r="W270" s="266"/>
      <c r="X270" s="266"/>
      <c r="Y270" s="266"/>
      <c r="Z270" s="253"/>
      <c r="AA270" s="253"/>
      <c r="AB270" s="253"/>
      <c r="AC270" s="253"/>
      <c r="AD270" s="253"/>
      <c r="AE270" s="253"/>
      <c r="AF270" s="253"/>
      <c r="AG270" s="253"/>
      <c r="AH270" s="253"/>
      <c r="AI270" s="253"/>
      <c r="AJ270" s="253"/>
      <c r="AK270" s="253"/>
      <c r="AL270" s="254"/>
      <c r="AM270" s="254"/>
      <c r="AN270" s="258"/>
      <c r="AO270" s="16"/>
      <c r="AP270" s="16"/>
      <c r="AQ270" s="16"/>
      <c r="AR270" s="16"/>
      <c r="AS270" s="16"/>
      <c r="AT270" s="16"/>
      <c r="AU270" s="16"/>
      <c r="AV270" s="16"/>
      <c r="AW270" s="16"/>
      <c r="AX270" s="16"/>
      <c r="AY270" s="16"/>
    </row>
    <row r="271" spans="1:51" x14ac:dyDescent="0.2">
      <c r="A271" s="249"/>
      <c r="B271" s="261"/>
      <c r="C271" s="252"/>
      <c r="D271" s="249"/>
      <c r="E271" s="249"/>
      <c r="F271" s="249"/>
      <c r="G271" s="253"/>
      <c r="H271" s="253"/>
      <c r="I271" s="253"/>
      <c r="J271" s="249"/>
      <c r="K271" s="253"/>
      <c r="L271" s="253"/>
      <c r="M271" s="253"/>
      <c r="N271" s="249"/>
      <c r="O271" s="253"/>
      <c r="P271" s="253"/>
      <c r="Q271" s="253"/>
      <c r="R271" s="249"/>
      <c r="S271" s="249"/>
      <c r="T271" s="252"/>
      <c r="U271" s="251"/>
      <c r="V271" s="261"/>
      <c r="W271" s="261"/>
      <c r="X271" s="261"/>
      <c r="Y271" s="261"/>
      <c r="Z271" s="261"/>
      <c r="AA271" s="261"/>
      <c r="AB271" s="261"/>
      <c r="AC271" s="261"/>
      <c r="AD271" s="261"/>
      <c r="AE271" s="261"/>
      <c r="AF271" s="261"/>
      <c r="AG271" s="261"/>
      <c r="AH271" s="261"/>
      <c r="AI271" s="261"/>
      <c r="AJ271" s="261"/>
      <c r="AK271" s="261"/>
      <c r="AL271" s="254"/>
      <c r="AM271" s="254"/>
      <c r="AN271" s="258"/>
      <c r="AO271" s="16"/>
      <c r="AP271" s="16"/>
      <c r="AQ271" s="16"/>
      <c r="AR271" s="16"/>
      <c r="AS271" s="16"/>
      <c r="AT271" s="16"/>
      <c r="AU271" s="16"/>
      <c r="AV271" s="16"/>
      <c r="AW271" s="16"/>
      <c r="AX271" s="16"/>
      <c r="AY271" s="16"/>
    </row>
    <row r="272" spans="1:51" x14ac:dyDescent="0.2">
      <c r="A272" s="249"/>
      <c r="B272" s="260"/>
      <c r="C272" s="253"/>
      <c r="D272" s="258"/>
      <c r="E272" s="258"/>
      <c r="F272" s="258"/>
      <c r="G272" s="258"/>
      <c r="H272" s="258"/>
      <c r="I272" s="258"/>
      <c r="J272" s="253"/>
      <c r="K272" s="258"/>
      <c r="L272" s="258"/>
      <c r="M272" s="258"/>
      <c r="N272" s="249"/>
      <c r="O272" s="249"/>
      <c r="P272" s="249"/>
      <c r="Q272" s="249"/>
      <c r="R272" s="249"/>
      <c r="S272" s="249"/>
      <c r="T272" s="257"/>
      <c r="U272" s="251"/>
      <c r="V272" s="260"/>
      <c r="W272" s="253"/>
      <c r="X272" s="253"/>
      <c r="Y272" s="253"/>
      <c r="Z272" s="253"/>
      <c r="AA272" s="253"/>
      <c r="AB272" s="253"/>
      <c r="AC272" s="253"/>
      <c r="AD272" s="253"/>
      <c r="AE272" s="253"/>
      <c r="AF272" s="253"/>
      <c r="AG272" s="253"/>
      <c r="AH272" s="253"/>
      <c r="AI272" s="253"/>
      <c r="AJ272" s="253"/>
      <c r="AK272" s="253"/>
      <c r="AL272" s="254"/>
      <c r="AM272" s="254"/>
      <c r="AN272" s="258"/>
      <c r="AO272" s="16"/>
      <c r="AP272" s="16"/>
      <c r="AQ272" s="16"/>
      <c r="AR272" s="16"/>
      <c r="AS272" s="16"/>
      <c r="AT272" s="16"/>
      <c r="AU272" s="16"/>
      <c r="AV272" s="16"/>
      <c r="AW272" s="16"/>
      <c r="AX272" s="16"/>
      <c r="AY272" s="16"/>
    </row>
    <row r="273" spans="1:51" x14ac:dyDescent="0.2">
      <c r="A273" s="249"/>
      <c r="B273" s="250"/>
      <c r="C273" s="257"/>
      <c r="D273" s="249"/>
      <c r="E273" s="258"/>
      <c r="F273" s="258"/>
      <c r="G273" s="253"/>
      <c r="H273" s="253"/>
      <c r="I273" s="253"/>
      <c r="J273" s="253"/>
      <c r="K273" s="253"/>
      <c r="L273" s="253"/>
      <c r="M273" s="253"/>
      <c r="N273" s="249"/>
      <c r="O273" s="253"/>
      <c r="P273" s="253"/>
      <c r="Q273" s="253"/>
      <c r="R273" s="249"/>
      <c r="S273" s="249"/>
      <c r="T273" s="252"/>
      <c r="U273" s="251"/>
      <c r="V273" s="249"/>
      <c r="W273" s="249"/>
      <c r="X273" s="249"/>
      <c r="Y273" s="249"/>
      <c r="Z273" s="249"/>
      <c r="AA273" s="249"/>
      <c r="AB273" s="249"/>
      <c r="AC273" s="249"/>
      <c r="AD273" s="249"/>
      <c r="AE273" s="249"/>
      <c r="AF273" s="249"/>
      <c r="AG273" s="249"/>
      <c r="AH273" s="249"/>
      <c r="AI273" s="249"/>
      <c r="AJ273" s="249"/>
      <c r="AK273" s="249"/>
      <c r="AL273" s="254"/>
      <c r="AM273" s="254"/>
      <c r="AN273" s="258"/>
      <c r="AO273" s="16"/>
      <c r="AP273" s="16"/>
      <c r="AQ273" s="16"/>
      <c r="AR273" s="16"/>
      <c r="AS273" s="16"/>
      <c r="AT273" s="16"/>
      <c r="AU273" s="16"/>
      <c r="AV273" s="16"/>
      <c r="AW273" s="16"/>
      <c r="AX273" s="16"/>
      <c r="AY273" s="16"/>
    </row>
    <row r="274" spans="1:51" x14ac:dyDescent="0.2">
      <c r="A274" s="249"/>
      <c r="B274" s="258"/>
      <c r="C274" s="257"/>
      <c r="D274" s="249"/>
      <c r="E274" s="258"/>
      <c r="F274" s="258"/>
      <c r="G274" s="253"/>
      <c r="H274" s="253"/>
      <c r="I274" s="253"/>
      <c r="J274" s="253"/>
      <c r="K274" s="253"/>
      <c r="L274" s="253"/>
      <c r="M274" s="253"/>
      <c r="N274" s="249"/>
      <c r="O274" s="253"/>
      <c r="P274" s="253"/>
      <c r="Q274" s="253"/>
      <c r="R274" s="249"/>
      <c r="S274" s="249"/>
      <c r="T274" s="252"/>
      <c r="U274" s="251"/>
      <c r="V274" s="251"/>
      <c r="W274" s="251"/>
      <c r="X274" s="251"/>
      <c r="Y274" s="251"/>
      <c r="Z274" s="251"/>
      <c r="AA274" s="251"/>
      <c r="AB274" s="251"/>
      <c r="AC274" s="251"/>
      <c r="AD274" s="251"/>
      <c r="AE274" s="251"/>
      <c r="AF274" s="251"/>
      <c r="AG274" s="251"/>
      <c r="AH274" s="251"/>
      <c r="AI274" s="251"/>
      <c r="AJ274" s="251"/>
      <c r="AK274" s="251"/>
      <c r="AL274" s="254"/>
      <c r="AM274" s="254"/>
      <c r="AN274" s="258"/>
      <c r="AO274" s="16"/>
      <c r="AP274" s="16"/>
      <c r="AQ274" s="16"/>
      <c r="AR274" s="16"/>
      <c r="AS274" s="16"/>
      <c r="AT274" s="16"/>
      <c r="AU274" s="16"/>
      <c r="AV274" s="16"/>
      <c r="AW274" s="16"/>
      <c r="AX274" s="16"/>
      <c r="AY274" s="16"/>
    </row>
    <row r="275" spans="1:51" x14ac:dyDescent="0.2">
      <c r="A275" s="249"/>
      <c r="B275" s="258"/>
      <c r="C275" s="249"/>
      <c r="D275" s="249"/>
      <c r="E275" s="249"/>
      <c r="F275" s="249"/>
      <c r="G275" s="249"/>
      <c r="H275" s="249"/>
      <c r="I275" s="250"/>
      <c r="J275" s="249"/>
      <c r="K275" s="249"/>
      <c r="L275" s="249"/>
      <c r="M275" s="249"/>
      <c r="N275" s="256"/>
      <c r="O275" s="256"/>
      <c r="P275" s="256"/>
      <c r="Q275" s="256"/>
      <c r="R275" s="256"/>
      <c r="S275" s="256"/>
      <c r="T275" s="257"/>
      <c r="U275" s="251"/>
      <c r="V275" s="250"/>
      <c r="W275" s="249"/>
      <c r="X275" s="249"/>
      <c r="Y275" s="249"/>
      <c r="Z275" s="253"/>
      <c r="AA275" s="253"/>
      <c r="AB275" s="253"/>
      <c r="AC275" s="253"/>
      <c r="AD275" s="253"/>
      <c r="AE275" s="253"/>
      <c r="AF275" s="253"/>
      <c r="AG275" s="253"/>
      <c r="AH275" s="253"/>
      <c r="AI275" s="253"/>
      <c r="AJ275" s="253"/>
      <c r="AK275" s="253"/>
      <c r="AL275" s="254"/>
      <c r="AM275" s="254"/>
      <c r="AN275" s="258"/>
      <c r="AO275" s="16"/>
      <c r="AP275" s="16"/>
      <c r="AQ275" s="16"/>
      <c r="AR275" s="16"/>
      <c r="AS275" s="16"/>
      <c r="AT275" s="16"/>
      <c r="AU275" s="16"/>
      <c r="AV275" s="16"/>
      <c r="AW275" s="16"/>
      <c r="AX275" s="16"/>
      <c r="AY275" s="16"/>
    </row>
    <row r="276" spans="1:51" x14ac:dyDescent="0.2">
      <c r="A276" s="249"/>
      <c r="B276" s="258"/>
      <c r="C276" s="252"/>
      <c r="D276" s="249"/>
      <c r="E276" s="249"/>
      <c r="F276" s="253"/>
      <c r="G276" s="253"/>
      <c r="H276" s="253"/>
      <c r="I276" s="253"/>
      <c r="J276" s="251"/>
      <c r="K276" s="253"/>
      <c r="L276" s="253"/>
      <c r="M276" s="253"/>
      <c r="N276" s="251"/>
      <c r="O276" s="253"/>
      <c r="P276" s="253"/>
      <c r="Q276" s="253"/>
      <c r="R276" s="251"/>
      <c r="S276" s="249"/>
      <c r="T276" s="257"/>
      <c r="U276" s="251"/>
      <c r="V276" s="260"/>
      <c r="W276" s="249"/>
      <c r="X276" s="253"/>
      <c r="Y276" s="253"/>
      <c r="Z276" s="253"/>
      <c r="AA276" s="253"/>
      <c r="AB276" s="253"/>
      <c r="AC276" s="253"/>
      <c r="AD276" s="253"/>
      <c r="AE276" s="253"/>
      <c r="AF276" s="253"/>
      <c r="AG276" s="253"/>
      <c r="AH276" s="253"/>
      <c r="AI276" s="253"/>
      <c r="AJ276" s="253"/>
      <c r="AK276" s="253"/>
      <c r="AL276" s="254"/>
      <c r="AM276" s="254"/>
      <c r="AN276" s="258"/>
      <c r="AO276" s="16"/>
      <c r="AP276" s="16"/>
      <c r="AQ276" s="16"/>
      <c r="AR276" s="16"/>
      <c r="AS276" s="16"/>
      <c r="AT276" s="16"/>
      <c r="AU276" s="16"/>
      <c r="AV276" s="16"/>
      <c r="AW276" s="16"/>
      <c r="AX276" s="16"/>
      <c r="AY276" s="16"/>
    </row>
    <row r="277" spans="1:51" x14ac:dyDescent="0.2">
      <c r="A277" s="249"/>
      <c r="B277" s="250"/>
      <c r="C277" s="252"/>
      <c r="D277" s="251"/>
      <c r="E277" s="251"/>
      <c r="F277" s="256"/>
      <c r="G277" s="256"/>
      <c r="H277" s="256"/>
      <c r="I277" s="256"/>
      <c r="J277" s="251"/>
      <c r="K277" s="253"/>
      <c r="L277" s="253"/>
      <c r="M277" s="253"/>
      <c r="N277" s="251"/>
      <c r="O277" s="253"/>
      <c r="P277" s="253"/>
      <c r="Q277" s="253"/>
      <c r="R277" s="251"/>
      <c r="S277" s="259"/>
      <c r="T277" s="260"/>
      <c r="U277" s="249"/>
      <c r="V277" s="249"/>
      <c r="W277" s="249"/>
      <c r="X277" s="253"/>
      <c r="Y277" s="253"/>
      <c r="Z277" s="253"/>
      <c r="AA277" s="253"/>
      <c r="AB277" s="253"/>
      <c r="AC277" s="253"/>
      <c r="AD277" s="253"/>
      <c r="AE277" s="253"/>
      <c r="AF277" s="253"/>
      <c r="AG277" s="253"/>
      <c r="AH277" s="253"/>
      <c r="AI277" s="253"/>
      <c r="AJ277" s="253"/>
      <c r="AK277" s="253"/>
      <c r="AL277" s="254"/>
      <c r="AM277" s="254"/>
      <c r="AN277" s="258"/>
      <c r="AO277" s="16"/>
      <c r="AP277" s="16"/>
      <c r="AQ277" s="16"/>
      <c r="AR277" s="16"/>
      <c r="AS277" s="16"/>
      <c r="AT277" s="16"/>
      <c r="AU277" s="16"/>
      <c r="AV277" s="16"/>
      <c r="AW277" s="16"/>
      <c r="AX277" s="16"/>
      <c r="AY277" s="16"/>
    </row>
    <row r="278" spans="1:51" x14ac:dyDescent="0.2">
      <c r="A278" s="249"/>
      <c r="B278" s="260"/>
      <c r="C278" s="249"/>
      <c r="D278" s="249"/>
      <c r="E278" s="256"/>
      <c r="F278" s="256"/>
      <c r="G278" s="256"/>
      <c r="H278" s="256"/>
      <c r="I278" s="256"/>
      <c r="J278" s="256"/>
      <c r="K278" s="256"/>
      <c r="L278" s="256"/>
      <c r="M278" s="256"/>
      <c r="N278" s="256"/>
      <c r="O278" s="256"/>
      <c r="P278" s="256"/>
      <c r="Q278" s="256"/>
      <c r="R278" s="256"/>
      <c r="S278" s="256"/>
      <c r="T278" s="253"/>
      <c r="U278" s="253"/>
      <c r="V278" s="253"/>
      <c r="W278" s="253"/>
      <c r="X278" s="253"/>
      <c r="Y278" s="253"/>
      <c r="Z278" s="253"/>
      <c r="AA278" s="253"/>
      <c r="AB278" s="253"/>
      <c r="AC278" s="253"/>
      <c r="AD278" s="253"/>
      <c r="AE278" s="253"/>
      <c r="AF278" s="253"/>
      <c r="AG278" s="253"/>
      <c r="AH278" s="253"/>
      <c r="AI278" s="253"/>
      <c r="AJ278" s="253"/>
      <c r="AK278" s="253"/>
      <c r="AL278" s="254"/>
      <c r="AM278" s="254"/>
      <c r="AN278" s="258"/>
      <c r="AO278" s="16"/>
      <c r="AP278" s="16"/>
      <c r="AQ278" s="16"/>
      <c r="AR278" s="16"/>
      <c r="AS278" s="16"/>
      <c r="AT278" s="16"/>
      <c r="AU278" s="16"/>
      <c r="AV278" s="16"/>
      <c r="AW278" s="16"/>
      <c r="AX278" s="16"/>
      <c r="AY278" s="16"/>
    </row>
    <row r="279" spans="1:51" x14ac:dyDescent="0.2">
      <c r="A279" s="249"/>
      <c r="B279" s="267"/>
      <c r="C279" s="249"/>
      <c r="D279" s="249"/>
      <c r="E279" s="249"/>
      <c r="F279" s="249"/>
      <c r="G279" s="249"/>
      <c r="H279" s="249"/>
      <c r="I279" s="249"/>
      <c r="J279" s="249"/>
      <c r="K279" s="249"/>
      <c r="L279" s="249"/>
      <c r="M279" s="249"/>
      <c r="N279" s="256"/>
      <c r="O279" s="256"/>
      <c r="P279" s="256"/>
      <c r="Q279" s="256"/>
      <c r="R279" s="256"/>
      <c r="S279" s="256"/>
      <c r="T279" s="253"/>
      <c r="U279" s="253"/>
      <c r="V279" s="253"/>
      <c r="W279" s="253"/>
      <c r="X279" s="253"/>
      <c r="Y279" s="253"/>
      <c r="Z279" s="253"/>
      <c r="AA279" s="253"/>
      <c r="AB279" s="253"/>
      <c r="AC279" s="253"/>
      <c r="AD279" s="253"/>
      <c r="AE279" s="253"/>
      <c r="AF279" s="253"/>
      <c r="AG279" s="253"/>
      <c r="AH279" s="253"/>
      <c r="AI279" s="253"/>
      <c r="AJ279" s="253"/>
      <c r="AK279" s="253"/>
      <c r="AL279" s="254"/>
      <c r="AM279" s="254"/>
      <c r="AN279" s="258"/>
      <c r="AO279" s="16"/>
      <c r="AP279" s="16"/>
      <c r="AQ279" s="16"/>
      <c r="AR279" s="16"/>
      <c r="AS279" s="16"/>
      <c r="AT279" s="16"/>
      <c r="AU279" s="16"/>
      <c r="AV279" s="16"/>
      <c r="AW279" s="16"/>
      <c r="AX279" s="16"/>
      <c r="AY279" s="16"/>
    </row>
    <row r="280" spans="1:51" x14ac:dyDescent="0.2">
      <c r="A280" s="249"/>
      <c r="B280" s="260"/>
      <c r="C280" s="251"/>
      <c r="D280" s="261"/>
      <c r="E280" s="261"/>
      <c r="F280" s="261"/>
      <c r="G280" s="261"/>
      <c r="H280" s="261"/>
      <c r="I280" s="261"/>
      <c r="J280" s="261"/>
      <c r="K280" s="253"/>
      <c r="L280" s="253"/>
      <c r="M280" s="253"/>
      <c r="N280" s="253"/>
      <c r="O280" s="253"/>
      <c r="P280" s="253"/>
      <c r="Q280" s="253"/>
      <c r="R280" s="253"/>
      <c r="S280" s="249"/>
      <c r="T280" s="253"/>
      <c r="U280" s="253"/>
      <c r="V280" s="253"/>
      <c r="W280" s="253"/>
      <c r="X280" s="253"/>
      <c r="Y280" s="253"/>
      <c r="Z280" s="253"/>
      <c r="AA280" s="253"/>
      <c r="AB280" s="253"/>
      <c r="AC280" s="253"/>
      <c r="AD280" s="253"/>
      <c r="AE280" s="253"/>
      <c r="AF280" s="253"/>
      <c r="AG280" s="253"/>
      <c r="AH280" s="253"/>
      <c r="AI280" s="253"/>
      <c r="AJ280" s="253"/>
      <c r="AK280" s="253"/>
      <c r="AL280" s="254"/>
      <c r="AM280" s="254"/>
      <c r="AN280" s="258"/>
      <c r="AO280" s="16"/>
      <c r="AP280" s="16"/>
      <c r="AQ280" s="16"/>
      <c r="AR280" s="16"/>
      <c r="AS280" s="16"/>
      <c r="AT280" s="16"/>
      <c r="AU280" s="16"/>
      <c r="AV280" s="16"/>
      <c r="AW280" s="16"/>
      <c r="AX280" s="16"/>
      <c r="AY280" s="16"/>
    </row>
    <row r="281" spans="1:51" x14ac:dyDescent="0.2">
      <c r="A281" s="249"/>
      <c r="B281" s="260"/>
      <c r="C281" s="252"/>
      <c r="D281" s="249"/>
      <c r="E281" s="249"/>
      <c r="F281" s="249"/>
      <c r="G281" s="249"/>
      <c r="H281" s="249"/>
      <c r="I281" s="253"/>
      <c r="J281" s="253"/>
      <c r="K281" s="253"/>
      <c r="L281" s="253"/>
      <c r="M281" s="253"/>
      <c r="N281" s="253"/>
      <c r="O281" s="253"/>
      <c r="P281" s="253"/>
      <c r="Q281" s="253"/>
      <c r="R281" s="253"/>
      <c r="S281" s="256"/>
      <c r="T281" s="253"/>
      <c r="U281" s="253"/>
      <c r="V281" s="253"/>
      <c r="W281" s="253"/>
      <c r="X281" s="253"/>
      <c r="Y281" s="253"/>
      <c r="Z281" s="253"/>
      <c r="AA281" s="253"/>
      <c r="AB281" s="253"/>
      <c r="AC281" s="253"/>
      <c r="AD281" s="253"/>
      <c r="AE281" s="253"/>
      <c r="AF281" s="253"/>
      <c r="AG281" s="253"/>
      <c r="AH281" s="253"/>
      <c r="AI281" s="253"/>
      <c r="AJ281" s="253"/>
      <c r="AK281" s="253"/>
      <c r="AL281" s="254"/>
      <c r="AM281" s="254"/>
      <c r="AN281" s="258"/>
      <c r="AO281" s="16"/>
      <c r="AP281" s="16"/>
      <c r="AQ281" s="16"/>
      <c r="AR281" s="16"/>
      <c r="AS281" s="16"/>
      <c r="AT281" s="16"/>
      <c r="AU281" s="16"/>
      <c r="AV281" s="16"/>
      <c r="AW281" s="16"/>
      <c r="AX281" s="16"/>
      <c r="AY281" s="16"/>
    </row>
    <row r="282" spans="1:51" x14ac:dyDescent="0.2">
      <c r="A282" s="249"/>
      <c r="B282" s="252"/>
      <c r="C282" s="257"/>
      <c r="D282" s="256"/>
      <c r="E282" s="256"/>
      <c r="F282" s="256"/>
      <c r="G282" s="256"/>
      <c r="H282" s="256"/>
      <c r="I282" s="256"/>
      <c r="J282" s="256"/>
      <c r="K282" s="253"/>
      <c r="L282" s="253"/>
      <c r="M282" s="253"/>
      <c r="N282" s="253"/>
      <c r="O282" s="253"/>
      <c r="P282" s="253"/>
      <c r="Q282" s="253"/>
      <c r="R282" s="251"/>
      <c r="S282" s="256"/>
      <c r="T282" s="253"/>
      <c r="U282" s="253"/>
      <c r="V282" s="253"/>
      <c r="W282" s="253"/>
      <c r="X282" s="253"/>
      <c r="Y282" s="253"/>
      <c r="Z282" s="253"/>
      <c r="AA282" s="253"/>
      <c r="AB282" s="253"/>
      <c r="AC282" s="253"/>
      <c r="AD282" s="253"/>
      <c r="AE282" s="253"/>
      <c r="AF282" s="253"/>
      <c r="AG282" s="253"/>
      <c r="AH282" s="253"/>
      <c r="AI282" s="253"/>
      <c r="AJ282" s="253"/>
      <c r="AK282" s="253"/>
      <c r="AL282" s="254"/>
      <c r="AM282" s="254"/>
      <c r="AN282" s="258"/>
      <c r="AO282" s="16"/>
      <c r="AP282" s="16"/>
      <c r="AQ282" s="16"/>
      <c r="AR282" s="16"/>
      <c r="AS282" s="16"/>
      <c r="AT282" s="16"/>
      <c r="AU282" s="16"/>
      <c r="AV282" s="16"/>
      <c r="AW282" s="16"/>
      <c r="AX282" s="16"/>
      <c r="AY282" s="16"/>
    </row>
    <row r="283" spans="1:51" x14ac:dyDescent="0.2">
      <c r="A283" s="249"/>
      <c r="B283" s="250"/>
      <c r="C283" s="252"/>
      <c r="D283" s="249"/>
      <c r="E283" s="249"/>
      <c r="F283" s="249"/>
      <c r="G283" s="250"/>
      <c r="H283" s="249"/>
      <c r="I283" s="253"/>
      <c r="J283" s="253"/>
      <c r="K283" s="253"/>
      <c r="L283" s="253"/>
      <c r="M283" s="249"/>
      <c r="N283" s="253"/>
      <c r="O283" s="253"/>
      <c r="P283" s="253"/>
      <c r="Q283" s="253"/>
      <c r="R283" s="251"/>
      <c r="S283" s="256"/>
      <c r="T283" s="253"/>
      <c r="U283" s="253"/>
      <c r="V283" s="253"/>
      <c r="W283" s="253"/>
      <c r="X283" s="253"/>
      <c r="Y283" s="253"/>
      <c r="Z283" s="253"/>
      <c r="AA283" s="253"/>
      <c r="AB283" s="253"/>
      <c r="AC283" s="253"/>
      <c r="AD283" s="253"/>
      <c r="AE283" s="253"/>
      <c r="AF283" s="253"/>
      <c r="AG283" s="253"/>
      <c r="AH283" s="253"/>
      <c r="AI283" s="253"/>
      <c r="AJ283" s="253"/>
      <c r="AK283" s="253"/>
      <c r="AL283" s="254"/>
      <c r="AM283" s="254"/>
      <c r="AN283" s="258"/>
      <c r="AO283" s="16"/>
      <c r="AP283" s="16"/>
      <c r="AQ283" s="16"/>
      <c r="AR283" s="16"/>
      <c r="AS283" s="16"/>
      <c r="AT283" s="16"/>
      <c r="AU283" s="16"/>
      <c r="AV283" s="16"/>
      <c r="AW283" s="16"/>
      <c r="AX283" s="16"/>
      <c r="AY283" s="16"/>
    </row>
    <row r="284" spans="1:51" x14ac:dyDescent="0.2">
      <c r="A284" s="249"/>
      <c r="B284" s="260"/>
      <c r="C284" s="252"/>
      <c r="D284" s="249"/>
      <c r="E284" s="249"/>
      <c r="F284" s="256"/>
      <c r="G284" s="268"/>
      <c r="H284" s="256"/>
      <c r="I284" s="253"/>
      <c r="J284" s="253"/>
      <c r="K284" s="253"/>
      <c r="L284" s="253"/>
      <c r="M284" s="253"/>
      <c r="N284" s="253"/>
      <c r="O284" s="256"/>
      <c r="P284" s="258"/>
      <c r="Q284" s="256"/>
      <c r="R284" s="256"/>
      <c r="S284" s="256"/>
      <c r="T284" s="253"/>
      <c r="U284" s="253"/>
      <c r="V284" s="253"/>
      <c r="W284" s="253"/>
      <c r="X284" s="253"/>
      <c r="Y284" s="253"/>
      <c r="Z284" s="253"/>
      <c r="AA284" s="253"/>
      <c r="AB284" s="253"/>
      <c r="AC284" s="253"/>
      <c r="AD284" s="253"/>
      <c r="AE284" s="253"/>
      <c r="AF284" s="253"/>
      <c r="AG284" s="253"/>
      <c r="AH284" s="253"/>
      <c r="AI284" s="253"/>
      <c r="AJ284" s="253"/>
      <c r="AK284" s="253"/>
      <c r="AL284" s="254"/>
      <c r="AM284" s="254"/>
      <c r="AN284" s="258"/>
      <c r="AO284" s="16"/>
      <c r="AP284" s="16"/>
      <c r="AQ284" s="16"/>
      <c r="AR284" s="16"/>
      <c r="AS284" s="16"/>
      <c r="AT284" s="16"/>
      <c r="AU284" s="16"/>
      <c r="AV284" s="16"/>
      <c r="AW284" s="16"/>
      <c r="AX284" s="16"/>
      <c r="AY284" s="16"/>
    </row>
    <row r="285" spans="1:51" x14ac:dyDescent="0.2">
      <c r="A285" s="249"/>
      <c r="B285" s="250"/>
      <c r="C285" s="252"/>
      <c r="D285" s="249"/>
      <c r="E285" s="256"/>
      <c r="F285" s="256"/>
      <c r="G285" s="256"/>
      <c r="H285" s="256"/>
      <c r="I285" s="253"/>
      <c r="J285" s="253"/>
      <c r="K285" s="253"/>
      <c r="L285" s="256"/>
      <c r="M285" s="256"/>
      <c r="N285" s="253"/>
      <c r="O285" s="253"/>
      <c r="P285" s="253"/>
      <c r="Q285" s="253"/>
      <c r="R285" s="251"/>
      <c r="S285" s="256"/>
      <c r="T285" s="253"/>
      <c r="U285" s="253"/>
      <c r="V285" s="253"/>
      <c r="W285" s="253"/>
      <c r="X285" s="253"/>
      <c r="Y285" s="253"/>
      <c r="Z285" s="253"/>
      <c r="AA285" s="253"/>
      <c r="AB285" s="253"/>
      <c r="AC285" s="253"/>
      <c r="AD285" s="253"/>
      <c r="AE285" s="253"/>
      <c r="AF285" s="253"/>
      <c r="AG285" s="253"/>
      <c r="AH285" s="253"/>
      <c r="AI285" s="253"/>
      <c r="AJ285" s="253"/>
      <c r="AK285" s="253"/>
      <c r="AL285" s="254"/>
      <c r="AM285" s="254"/>
      <c r="AN285" s="258"/>
      <c r="AO285" s="16"/>
      <c r="AP285" s="16"/>
      <c r="AQ285" s="16"/>
      <c r="AR285" s="16"/>
      <c r="AS285" s="16"/>
      <c r="AT285" s="16"/>
      <c r="AU285" s="16"/>
      <c r="AV285" s="16"/>
      <c r="AW285" s="16"/>
      <c r="AX285" s="16"/>
      <c r="AY285" s="16"/>
    </row>
    <row r="286" spans="1:51" x14ac:dyDescent="0.2">
      <c r="A286" s="249"/>
      <c r="B286" s="260"/>
      <c r="C286" s="252"/>
      <c r="D286" s="249"/>
      <c r="E286" s="249"/>
      <c r="F286" s="252"/>
      <c r="G286" s="249"/>
      <c r="H286" s="258"/>
      <c r="I286" s="256"/>
      <c r="J286" s="256"/>
      <c r="K286" s="257"/>
      <c r="L286" s="249"/>
      <c r="M286" s="256"/>
      <c r="N286" s="258"/>
      <c r="O286" s="253"/>
      <c r="P286" s="253"/>
      <c r="Q286" s="253"/>
      <c r="R286" s="253"/>
      <c r="S286" s="249"/>
      <c r="T286" s="256"/>
      <c r="U286" s="256"/>
      <c r="V286" s="256"/>
      <c r="W286" s="256"/>
      <c r="X286" s="256"/>
      <c r="Y286" s="256"/>
      <c r="Z286" s="256"/>
      <c r="AA286" s="256"/>
      <c r="AB286" s="256"/>
      <c r="AC286" s="256"/>
      <c r="AD286" s="256"/>
      <c r="AE286" s="256"/>
      <c r="AF286" s="256"/>
      <c r="AG286" s="256"/>
      <c r="AH286" s="256"/>
      <c r="AI286" s="256"/>
      <c r="AJ286" s="256"/>
      <c r="AK286" s="256"/>
      <c r="AL286" s="254"/>
      <c r="AM286" s="254"/>
      <c r="AN286" s="258"/>
      <c r="AO286" s="16"/>
      <c r="AP286" s="16"/>
      <c r="AQ286" s="16"/>
      <c r="AR286" s="16"/>
      <c r="AS286" s="16"/>
      <c r="AT286" s="16"/>
      <c r="AU286" s="16"/>
      <c r="AV286" s="16"/>
      <c r="AW286" s="16"/>
      <c r="AX286" s="16"/>
      <c r="AY286" s="16"/>
    </row>
    <row r="287" spans="1:51" x14ac:dyDescent="0.2">
      <c r="A287" s="249"/>
      <c r="B287" s="260"/>
      <c r="C287" s="249"/>
      <c r="D287" s="249"/>
      <c r="E287" s="249"/>
      <c r="F287" s="249"/>
      <c r="G287" s="249"/>
      <c r="H287" s="249"/>
      <c r="I287" s="251"/>
      <c r="J287" s="253"/>
      <c r="K287" s="253"/>
      <c r="L287" s="253"/>
      <c r="M287" s="253"/>
      <c r="N287" s="253"/>
      <c r="O287" s="253"/>
      <c r="P287" s="253"/>
      <c r="Q287" s="251"/>
      <c r="R287" s="259"/>
      <c r="S287" s="261"/>
      <c r="T287" s="253"/>
      <c r="U287" s="253"/>
      <c r="V287" s="253"/>
      <c r="W287" s="253"/>
      <c r="X287" s="253"/>
      <c r="Y287" s="253"/>
      <c r="Z287" s="253"/>
      <c r="AA287" s="253"/>
      <c r="AB287" s="253"/>
      <c r="AC287" s="253"/>
      <c r="AD287" s="253"/>
      <c r="AE287" s="253"/>
      <c r="AF287" s="253"/>
      <c r="AG287" s="253"/>
      <c r="AH287" s="253"/>
      <c r="AI287" s="253"/>
      <c r="AJ287" s="253"/>
      <c r="AK287" s="253"/>
      <c r="AL287" s="254"/>
      <c r="AM287" s="254"/>
      <c r="AN287" s="258"/>
      <c r="AO287" s="16"/>
      <c r="AP287" s="16"/>
      <c r="AQ287" s="16"/>
      <c r="AR287" s="16"/>
      <c r="AS287" s="16"/>
      <c r="AT287" s="16"/>
      <c r="AU287" s="16"/>
      <c r="AV287" s="16"/>
      <c r="AW287" s="16"/>
      <c r="AX287" s="16"/>
      <c r="AY287" s="16"/>
    </row>
    <row r="288" spans="1:51" x14ac:dyDescent="0.2">
      <c r="A288" s="249"/>
      <c r="B288" s="250"/>
      <c r="C288" s="249"/>
      <c r="D288" s="249"/>
      <c r="E288" s="256"/>
      <c r="F288" s="256"/>
      <c r="G288" s="256"/>
      <c r="H288" s="256"/>
      <c r="I288" s="253"/>
      <c r="J288" s="253"/>
      <c r="K288" s="253"/>
      <c r="L288" s="253"/>
      <c r="M288" s="253"/>
      <c r="N288" s="253"/>
      <c r="O288" s="253"/>
      <c r="P288" s="253"/>
      <c r="Q288" s="256"/>
      <c r="R288" s="256"/>
      <c r="S288" s="256"/>
      <c r="T288" s="253"/>
      <c r="U288" s="253"/>
      <c r="V288" s="253"/>
      <c r="W288" s="253"/>
      <c r="X288" s="253"/>
      <c r="Y288" s="253"/>
      <c r="Z288" s="253"/>
      <c r="AA288" s="253"/>
      <c r="AB288" s="253"/>
      <c r="AC288" s="253"/>
      <c r="AD288" s="253"/>
      <c r="AE288" s="253"/>
      <c r="AF288" s="253"/>
      <c r="AG288" s="253"/>
      <c r="AH288" s="253"/>
      <c r="AI288" s="253"/>
      <c r="AJ288" s="253"/>
      <c r="AK288" s="253"/>
      <c r="AL288" s="254"/>
      <c r="AM288" s="254"/>
      <c r="AN288" s="258"/>
      <c r="AO288" s="16"/>
      <c r="AP288" s="16"/>
      <c r="AQ288" s="16"/>
      <c r="AR288" s="16"/>
      <c r="AS288" s="16"/>
      <c r="AT288" s="16"/>
      <c r="AU288" s="16"/>
      <c r="AV288" s="16"/>
      <c r="AW288" s="16"/>
      <c r="AX288" s="16"/>
      <c r="AY288" s="16"/>
    </row>
    <row r="289" spans="1:51" x14ac:dyDescent="0.2">
      <c r="A289" s="249"/>
      <c r="B289" s="252"/>
      <c r="C289" s="249"/>
      <c r="D289" s="249"/>
      <c r="E289" s="249"/>
      <c r="F289" s="249"/>
      <c r="G289" s="249"/>
      <c r="H289" s="249"/>
      <c r="I289" s="251"/>
      <c r="J289" s="251"/>
      <c r="K289" s="251"/>
      <c r="L289" s="253"/>
      <c r="M289" s="253"/>
      <c r="N289" s="253"/>
      <c r="O289" s="253"/>
      <c r="P289" s="253"/>
      <c r="Q289" s="256"/>
      <c r="R289" s="256"/>
      <c r="S289" s="256"/>
      <c r="T289" s="253"/>
      <c r="U289" s="253"/>
      <c r="V289" s="253"/>
      <c r="W289" s="253"/>
      <c r="X289" s="253"/>
      <c r="Y289" s="253"/>
      <c r="Z289" s="253"/>
      <c r="AA289" s="253"/>
      <c r="AB289" s="253"/>
      <c r="AC289" s="253"/>
      <c r="AD289" s="253"/>
      <c r="AE289" s="253"/>
      <c r="AF289" s="253"/>
      <c r="AG289" s="253"/>
      <c r="AH289" s="253"/>
      <c r="AI289" s="253"/>
      <c r="AJ289" s="253"/>
      <c r="AK289" s="253"/>
      <c r="AL289" s="254"/>
      <c r="AM289" s="254"/>
      <c r="AN289" s="258"/>
      <c r="AO289" s="16"/>
      <c r="AP289" s="16"/>
      <c r="AQ289" s="16"/>
      <c r="AR289" s="16"/>
      <c r="AS289" s="16"/>
      <c r="AT289" s="16"/>
      <c r="AU289" s="16"/>
      <c r="AV289" s="16"/>
      <c r="AW289" s="16"/>
      <c r="AX289" s="16"/>
      <c r="AY289" s="16"/>
    </row>
    <row r="290" spans="1:51" x14ac:dyDescent="0.2">
      <c r="A290" s="249"/>
      <c r="B290" s="252"/>
      <c r="C290" s="251"/>
      <c r="D290" s="261"/>
      <c r="E290" s="261"/>
      <c r="F290" s="261"/>
      <c r="G290" s="261"/>
      <c r="H290" s="261"/>
      <c r="I290" s="259"/>
      <c r="J290" s="259"/>
      <c r="K290" s="259"/>
      <c r="L290" s="259"/>
      <c r="M290" s="253"/>
      <c r="N290" s="253"/>
      <c r="O290" s="253"/>
      <c r="P290" s="253"/>
      <c r="Q290" s="253"/>
      <c r="R290" s="251"/>
      <c r="S290" s="256"/>
      <c r="T290" s="253"/>
      <c r="U290" s="253"/>
      <c r="V290" s="253"/>
      <c r="W290" s="253"/>
      <c r="X290" s="253"/>
      <c r="Y290" s="253"/>
      <c r="Z290" s="253"/>
      <c r="AA290" s="253"/>
      <c r="AB290" s="253"/>
      <c r="AC290" s="253"/>
      <c r="AD290" s="253"/>
      <c r="AE290" s="253"/>
      <c r="AF290" s="253"/>
      <c r="AG290" s="253"/>
      <c r="AH290" s="253"/>
      <c r="AI290" s="253"/>
      <c r="AJ290" s="253"/>
      <c r="AK290" s="253"/>
      <c r="AL290" s="254"/>
      <c r="AM290" s="254"/>
      <c r="AN290" s="258"/>
      <c r="AO290" s="16"/>
      <c r="AP290" s="16"/>
      <c r="AQ290" s="16"/>
      <c r="AR290" s="16"/>
      <c r="AS290" s="16"/>
      <c r="AT290" s="16"/>
      <c r="AU290" s="16"/>
      <c r="AV290" s="16"/>
      <c r="AW290" s="16"/>
      <c r="AX290" s="16"/>
      <c r="AY290" s="16"/>
    </row>
    <row r="291" spans="1:51" x14ac:dyDescent="0.2">
      <c r="A291" s="249"/>
      <c r="B291" s="252"/>
      <c r="C291" s="256"/>
      <c r="D291" s="256"/>
      <c r="E291" s="256"/>
      <c r="F291" s="253"/>
      <c r="G291" s="253"/>
      <c r="H291" s="253"/>
      <c r="I291" s="253"/>
      <c r="J291" s="253"/>
      <c r="K291" s="253"/>
      <c r="L291" s="253"/>
      <c r="M291" s="253"/>
      <c r="N291" s="253"/>
      <c r="O291" s="253"/>
      <c r="P291" s="253"/>
      <c r="Q291" s="253"/>
      <c r="R291" s="253"/>
      <c r="S291" s="256"/>
      <c r="T291" s="253"/>
      <c r="U291" s="253"/>
      <c r="V291" s="253"/>
      <c r="W291" s="253"/>
      <c r="X291" s="253"/>
      <c r="Y291" s="253"/>
      <c r="Z291" s="253"/>
      <c r="AA291" s="253"/>
      <c r="AB291" s="253"/>
      <c r="AC291" s="253"/>
      <c r="AD291" s="253"/>
      <c r="AE291" s="253"/>
      <c r="AF291" s="253"/>
      <c r="AG291" s="253"/>
      <c r="AH291" s="253"/>
      <c r="AI291" s="253"/>
      <c r="AJ291" s="253"/>
      <c r="AK291" s="253"/>
      <c r="AL291" s="254"/>
      <c r="AM291" s="254"/>
      <c r="AN291" s="258"/>
      <c r="AO291" s="16"/>
      <c r="AP291" s="16"/>
      <c r="AQ291" s="16"/>
      <c r="AR291" s="16"/>
      <c r="AS291" s="16"/>
      <c r="AT291" s="16"/>
      <c r="AU291" s="16"/>
      <c r="AV291" s="16"/>
      <c r="AW291" s="16"/>
      <c r="AX291" s="16"/>
      <c r="AY291" s="16"/>
    </row>
    <row r="292" spans="1:51" x14ac:dyDescent="0.2">
      <c r="A292" s="249"/>
      <c r="B292" s="252"/>
      <c r="C292" s="253"/>
      <c r="D292" s="253"/>
      <c r="E292" s="253"/>
      <c r="F292" s="253"/>
      <c r="G292" s="253"/>
      <c r="H292" s="253"/>
      <c r="I292" s="253"/>
      <c r="J292" s="253"/>
      <c r="K292" s="253"/>
      <c r="L292" s="253"/>
      <c r="M292" s="253"/>
      <c r="N292" s="253"/>
      <c r="O292" s="253"/>
      <c r="P292" s="253"/>
      <c r="Q292" s="253"/>
      <c r="R292" s="253"/>
      <c r="S292" s="256"/>
      <c r="T292" s="253"/>
      <c r="U292" s="253"/>
      <c r="V292" s="253"/>
      <c r="W292" s="253"/>
      <c r="X292" s="253"/>
      <c r="Y292" s="253"/>
      <c r="Z292" s="253"/>
      <c r="AA292" s="253"/>
      <c r="AB292" s="253"/>
      <c r="AC292" s="253"/>
      <c r="AD292" s="253"/>
      <c r="AE292" s="253"/>
      <c r="AF292" s="253"/>
      <c r="AG292" s="253"/>
      <c r="AH292" s="253"/>
      <c r="AI292" s="253"/>
      <c r="AJ292" s="253"/>
      <c r="AK292" s="253"/>
      <c r="AL292" s="254"/>
      <c r="AM292" s="254"/>
      <c r="AN292" s="258"/>
      <c r="AO292" s="16"/>
      <c r="AP292" s="16"/>
      <c r="AQ292" s="16"/>
      <c r="AR292" s="16"/>
      <c r="AS292" s="16"/>
      <c r="AT292" s="16"/>
      <c r="AU292" s="16"/>
      <c r="AV292" s="16"/>
      <c r="AW292" s="16"/>
      <c r="AX292" s="16"/>
      <c r="AY292" s="16"/>
    </row>
    <row r="293" spans="1:51" x14ac:dyDescent="0.2">
      <c r="A293" s="249"/>
      <c r="B293" s="269"/>
      <c r="C293" s="251"/>
      <c r="D293" s="251"/>
      <c r="E293" s="251"/>
      <c r="F293" s="251"/>
      <c r="G293" s="251"/>
      <c r="H293" s="251"/>
      <c r="I293" s="251"/>
      <c r="J293" s="251"/>
      <c r="K293" s="251"/>
      <c r="L293" s="251"/>
      <c r="M293" s="251"/>
      <c r="N293" s="251"/>
      <c r="O293" s="251"/>
      <c r="P293" s="251"/>
      <c r="Q293" s="251"/>
      <c r="R293" s="251"/>
      <c r="S293" s="251"/>
      <c r="T293" s="253"/>
      <c r="U293" s="253"/>
      <c r="V293" s="253"/>
      <c r="W293" s="253"/>
      <c r="X293" s="253"/>
      <c r="Y293" s="253"/>
      <c r="Z293" s="253"/>
      <c r="AA293" s="253"/>
      <c r="AB293" s="253"/>
      <c r="AC293" s="253"/>
      <c r="AD293" s="253"/>
      <c r="AE293" s="253"/>
      <c r="AF293" s="253"/>
      <c r="AG293" s="253"/>
      <c r="AH293" s="253"/>
      <c r="AI293" s="253"/>
      <c r="AJ293" s="253"/>
      <c r="AK293" s="253"/>
      <c r="AL293" s="254"/>
      <c r="AM293" s="254"/>
      <c r="AN293" s="258"/>
      <c r="AO293" s="16"/>
      <c r="AP293" s="16"/>
      <c r="AQ293" s="16"/>
      <c r="AR293" s="16"/>
      <c r="AS293" s="16"/>
      <c r="AT293" s="16"/>
      <c r="AU293" s="16"/>
      <c r="AV293" s="16"/>
      <c r="AW293" s="16"/>
      <c r="AX293" s="16"/>
      <c r="AY293" s="16"/>
    </row>
    <row r="294" spans="1:51" x14ac:dyDescent="0.2">
      <c r="A294" s="249"/>
      <c r="B294" s="253"/>
      <c r="C294" s="254"/>
      <c r="D294" s="254"/>
      <c r="E294" s="254"/>
      <c r="F294" s="254"/>
      <c r="G294" s="254"/>
      <c r="H294" s="254"/>
      <c r="I294" s="254"/>
      <c r="J294" s="254"/>
      <c r="K294" s="254"/>
      <c r="L294" s="254"/>
      <c r="M294" s="254"/>
      <c r="N294" s="254"/>
      <c r="O294" s="254"/>
      <c r="P294" s="254"/>
      <c r="Q294" s="254"/>
      <c r="R294" s="254"/>
      <c r="S294" s="254"/>
      <c r="T294" s="253"/>
      <c r="U294" s="253"/>
      <c r="V294" s="253"/>
      <c r="W294" s="253"/>
      <c r="X294" s="253"/>
      <c r="Y294" s="253"/>
      <c r="Z294" s="253"/>
      <c r="AA294" s="253"/>
      <c r="AB294" s="253"/>
      <c r="AC294" s="253"/>
      <c r="AD294" s="253"/>
      <c r="AE294" s="253"/>
      <c r="AF294" s="253"/>
      <c r="AG294" s="253"/>
      <c r="AH294" s="253"/>
      <c r="AI294" s="253"/>
      <c r="AJ294" s="253"/>
      <c r="AK294" s="253"/>
      <c r="AL294" s="254"/>
      <c r="AM294" s="254"/>
      <c r="AN294" s="258"/>
      <c r="AO294" s="16"/>
      <c r="AP294" s="16"/>
      <c r="AQ294" s="16"/>
      <c r="AR294" s="16"/>
      <c r="AS294" s="16"/>
      <c r="AT294" s="16"/>
      <c r="AU294" s="16"/>
      <c r="AV294" s="16"/>
      <c r="AW294" s="16"/>
      <c r="AX294" s="16"/>
      <c r="AY294" s="16"/>
    </row>
    <row r="295" spans="1:51" x14ac:dyDescent="0.2">
      <c r="A295" s="249"/>
      <c r="B295" s="251"/>
      <c r="C295" s="254"/>
      <c r="D295" s="254"/>
      <c r="E295" s="254"/>
      <c r="F295" s="254"/>
      <c r="G295" s="254"/>
      <c r="H295" s="254"/>
      <c r="I295" s="254"/>
      <c r="J295" s="254"/>
      <c r="K295" s="254"/>
      <c r="L295" s="254"/>
      <c r="M295" s="254"/>
      <c r="N295" s="254"/>
      <c r="O295" s="254"/>
      <c r="P295" s="254"/>
      <c r="Q295" s="254"/>
      <c r="R295" s="254"/>
      <c r="S295" s="254"/>
      <c r="T295" s="253"/>
      <c r="U295" s="253"/>
      <c r="V295" s="253"/>
      <c r="W295" s="253"/>
      <c r="X295" s="253"/>
      <c r="Y295" s="253"/>
      <c r="Z295" s="253"/>
      <c r="AA295" s="253"/>
      <c r="AB295" s="253"/>
      <c r="AC295" s="253"/>
      <c r="AD295" s="253"/>
      <c r="AE295" s="253"/>
      <c r="AF295" s="253"/>
      <c r="AG295" s="253"/>
      <c r="AH295" s="253"/>
      <c r="AI295" s="253"/>
      <c r="AJ295" s="253"/>
      <c r="AK295" s="253"/>
      <c r="AL295" s="254"/>
      <c r="AM295" s="254"/>
      <c r="AN295" s="258"/>
      <c r="AO295" s="16"/>
      <c r="AP295" s="16"/>
      <c r="AQ295" s="16"/>
      <c r="AR295" s="16"/>
      <c r="AS295" s="16"/>
      <c r="AT295" s="16"/>
      <c r="AU295" s="16"/>
      <c r="AV295" s="16"/>
      <c r="AW295" s="16"/>
      <c r="AX295" s="16"/>
      <c r="AY295" s="16"/>
    </row>
    <row r="296" spans="1:51" x14ac:dyDescent="0.2">
      <c r="A296" s="254"/>
      <c r="B296" s="249"/>
      <c r="T296" s="253"/>
      <c r="U296" s="253"/>
      <c r="V296" s="253"/>
      <c r="W296" s="253"/>
      <c r="X296" s="253"/>
      <c r="Y296" s="253"/>
      <c r="Z296" s="253"/>
      <c r="AA296" s="253"/>
      <c r="AB296" s="253"/>
      <c r="AC296" s="253"/>
      <c r="AD296" s="253"/>
      <c r="AE296" s="253"/>
      <c r="AF296" s="253"/>
      <c r="AG296" s="253"/>
      <c r="AH296" s="253"/>
      <c r="AI296" s="253"/>
      <c r="AJ296" s="253"/>
      <c r="AK296" s="253"/>
      <c r="AL296" s="254"/>
      <c r="AM296" s="254"/>
      <c r="AN296" s="258"/>
      <c r="AO296" s="16"/>
      <c r="AP296" s="16"/>
      <c r="AQ296" s="16"/>
      <c r="AR296" s="16"/>
      <c r="AS296" s="16"/>
      <c r="AT296" s="16"/>
      <c r="AU296" s="16"/>
      <c r="AV296" s="16"/>
      <c r="AW296" s="16"/>
      <c r="AX296" s="16"/>
      <c r="AY296" s="16"/>
    </row>
    <row r="297" spans="1:51" x14ac:dyDescent="0.2">
      <c r="A297" s="254"/>
      <c r="B297" s="254"/>
      <c r="T297" s="253"/>
      <c r="U297" s="253"/>
      <c r="V297" s="253"/>
      <c r="W297" s="253"/>
      <c r="X297" s="253"/>
      <c r="Y297" s="253"/>
      <c r="Z297" s="253"/>
      <c r="AA297" s="253"/>
      <c r="AB297" s="253"/>
      <c r="AC297" s="253"/>
      <c r="AD297" s="253"/>
      <c r="AE297" s="253"/>
      <c r="AF297" s="253"/>
      <c r="AG297" s="253"/>
      <c r="AH297" s="253"/>
      <c r="AI297" s="253"/>
      <c r="AJ297" s="253"/>
      <c r="AK297" s="253"/>
      <c r="AL297" s="254"/>
      <c r="AM297" s="254"/>
      <c r="AN297" s="258"/>
      <c r="AO297" s="16"/>
      <c r="AP297" s="16"/>
      <c r="AQ297" s="16"/>
      <c r="AR297" s="16"/>
      <c r="AS297" s="16"/>
      <c r="AT297" s="16"/>
      <c r="AU297" s="16"/>
      <c r="AV297" s="16"/>
      <c r="AW297" s="16"/>
      <c r="AX297" s="16"/>
      <c r="AY297" s="16"/>
    </row>
    <row r="298" spans="1:51" x14ac:dyDescent="0.2">
      <c r="T298" s="253"/>
      <c r="U298" s="253"/>
      <c r="V298" s="253"/>
      <c r="W298" s="253"/>
      <c r="X298" s="253"/>
      <c r="Y298" s="253"/>
      <c r="Z298" s="253"/>
      <c r="AA298" s="253"/>
      <c r="AB298" s="253"/>
      <c r="AC298" s="253"/>
      <c r="AD298" s="253"/>
      <c r="AE298" s="253"/>
      <c r="AF298" s="253"/>
      <c r="AG298" s="253"/>
      <c r="AH298" s="253"/>
      <c r="AI298" s="253"/>
      <c r="AJ298" s="253"/>
      <c r="AK298" s="253"/>
      <c r="AL298" s="254"/>
      <c r="AM298" s="254"/>
      <c r="AN298" s="258"/>
      <c r="AO298" s="16"/>
      <c r="AP298" s="16"/>
      <c r="AQ298" s="16"/>
      <c r="AR298" s="16"/>
      <c r="AS298" s="16"/>
      <c r="AT298" s="16"/>
      <c r="AU298" s="16"/>
      <c r="AV298" s="16"/>
      <c r="AW298" s="16"/>
      <c r="AX298" s="16"/>
      <c r="AY298" s="16"/>
    </row>
    <row r="299" spans="1:51" x14ac:dyDescent="0.2">
      <c r="T299" s="253"/>
      <c r="U299" s="253"/>
      <c r="V299" s="253"/>
      <c r="W299" s="253"/>
      <c r="X299" s="253"/>
      <c r="Y299" s="253"/>
      <c r="Z299" s="253"/>
      <c r="AA299" s="253"/>
      <c r="AB299" s="253"/>
      <c r="AC299" s="253"/>
      <c r="AD299" s="253"/>
      <c r="AE299" s="253"/>
      <c r="AF299" s="253"/>
      <c r="AG299" s="253"/>
      <c r="AH299" s="253"/>
      <c r="AI299" s="253"/>
      <c r="AJ299" s="253"/>
      <c r="AK299" s="253"/>
      <c r="AL299" s="254"/>
      <c r="AM299" s="254"/>
      <c r="AN299" s="258"/>
      <c r="AO299" s="16"/>
      <c r="AP299" s="16"/>
      <c r="AQ299" s="16"/>
      <c r="AR299" s="16"/>
      <c r="AS299" s="16"/>
      <c r="AT299" s="16"/>
      <c r="AU299" s="16"/>
      <c r="AV299" s="16"/>
      <c r="AW299" s="16"/>
      <c r="AX299" s="16"/>
      <c r="AY299" s="16"/>
    </row>
    <row r="300" spans="1:51" x14ac:dyDescent="0.2">
      <c r="T300" s="253"/>
      <c r="U300" s="253"/>
      <c r="V300" s="253"/>
      <c r="W300" s="253"/>
      <c r="X300" s="253"/>
      <c r="Y300" s="253"/>
      <c r="Z300" s="253"/>
      <c r="AA300" s="253"/>
      <c r="AB300" s="253"/>
      <c r="AC300" s="253"/>
      <c r="AD300" s="253"/>
      <c r="AE300" s="253"/>
      <c r="AF300" s="253"/>
      <c r="AG300" s="253"/>
      <c r="AH300" s="253"/>
      <c r="AI300" s="253"/>
      <c r="AJ300" s="253"/>
      <c r="AK300" s="253"/>
      <c r="AL300" s="254"/>
      <c r="AM300" s="254"/>
      <c r="AN300" s="258"/>
      <c r="AO300" s="16"/>
      <c r="AP300" s="16"/>
      <c r="AQ300" s="16"/>
      <c r="AR300" s="16"/>
      <c r="AS300" s="16"/>
      <c r="AT300" s="16"/>
      <c r="AU300" s="16"/>
      <c r="AV300" s="16"/>
      <c r="AW300" s="16"/>
      <c r="AX300" s="16"/>
      <c r="AY300" s="16"/>
    </row>
    <row r="301" spans="1:51" x14ac:dyDescent="0.2">
      <c r="T301" s="253"/>
      <c r="U301" s="253"/>
      <c r="V301" s="253"/>
      <c r="W301" s="253"/>
      <c r="X301" s="253"/>
      <c r="Y301" s="253"/>
      <c r="Z301" s="253"/>
      <c r="AA301" s="253"/>
      <c r="AB301" s="253"/>
      <c r="AC301" s="253"/>
      <c r="AD301" s="253"/>
      <c r="AE301" s="253"/>
      <c r="AF301" s="253"/>
      <c r="AG301" s="253"/>
      <c r="AH301" s="253"/>
      <c r="AI301" s="253"/>
      <c r="AJ301" s="253"/>
      <c r="AK301" s="253"/>
      <c r="AL301" s="254"/>
      <c r="AM301" s="254"/>
      <c r="AN301" s="258"/>
      <c r="AO301" s="16"/>
      <c r="AP301" s="16"/>
      <c r="AQ301" s="16"/>
      <c r="AR301" s="16"/>
      <c r="AS301" s="16"/>
      <c r="AT301" s="16"/>
      <c r="AU301" s="16"/>
      <c r="AV301" s="16"/>
      <c r="AW301" s="16"/>
      <c r="AX301" s="16"/>
      <c r="AY301" s="16"/>
    </row>
    <row r="302" spans="1:51" x14ac:dyDescent="0.2">
      <c r="T302" s="251"/>
      <c r="U302" s="251"/>
      <c r="V302" s="251"/>
      <c r="W302" s="251"/>
      <c r="X302" s="251"/>
      <c r="Y302" s="251"/>
      <c r="Z302" s="251"/>
      <c r="AA302" s="251"/>
      <c r="AB302" s="251"/>
      <c r="AC302" s="251"/>
      <c r="AD302" s="251"/>
      <c r="AE302" s="251"/>
      <c r="AF302" s="251"/>
      <c r="AG302" s="251"/>
      <c r="AH302" s="251"/>
      <c r="AI302" s="251"/>
      <c r="AJ302" s="251"/>
      <c r="AK302" s="251"/>
      <c r="AL302" s="254"/>
      <c r="AM302" s="254"/>
      <c r="AN302" s="258"/>
      <c r="AO302" s="16"/>
      <c r="AP302" s="16"/>
      <c r="AQ302" s="16"/>
      <c r="AR302" s="16"/>
      <c r="AS302" s="16"/>
      <c r="AT302" s="16"/>
      <c r="AU302" s="16"/>
      <c r="AV302" s="16"/>
      <c r="AW302" s="16"/>
      <c r="AX302" s="16"/>
      <c r="AY302" s="16"/>
    </row>
    <row r="303" spans="1:51" x14ac:dyDescent="0.2">
      <c r="T303" s="254"/>
      <c r="U303" s="254"/>
      <c r="V303" s="254"/>
      <c r="W303" s="254"/>
      <c r="X303" s="254"/>
      <c r="Y303" s="254"/>
      <c r="Z303" s="254"/>
      <c r="AA303" s="254"/>
      <c r="AB303" s="254"/>
      <c r="AC303" s="254"/>
      <c r="AD303" s="254"/>
      <c r="AE303" s="254"/>
      <c r="AF303" s="254"/>
      <c r="AG303" s="254"/>
      <c r="AH303" s="254"/>
      <c r="AI303" s="254"/>
      <c r="AJ303" s="254"/>
      <c r="AK303" s="254"/>
      <c r="AL303" s="254"/>
      <c r="AM303" s="254"/>
      <c r="AN303" s="258"/>
      <c r="AO303" s="16"/>
      <c r="AP303" s="16"/>
      <c r="AQ303" s="16"/>
      <c r="AR303" s="16"/>
      <c r="AS303" s="16"/>
      <c r="AT303" s="16"/>
      <c r="AU303" s="16"/>
      <c r="AV303" s="16"/>
      <c r="AW303" s="16"/>
      <c r="AX303" s="16"/>
      <c r="AY303" s="16"/>
    </row>
    <row r="304" spans="1:51" x14ac:dyDescent="0.2">
      <c r="T304" s="254"/>
      <c r="U304" s="254"/>
      <c r="V304" s="254"/>
      <c r="W304" s="254"/>
      <c r="X304" s="254"/>
      <c r="Y304" s="254"/>
      <c r="Z304" s="254"/>
      <c r="AA304" s="254"/>
      <c r="AB304" s="254"/>
      <c r="AC304" s="254"/>
      <c r="AD304" s="254"/>
      <c r="AE304" s="254"/>
      <c r="AF304" s="254"/>
      <c r="AG304" s="254"/>
      <c r="AH304" s="254"/>
      <c r="AI304" s="254"/>
      <c r="AJ304" s="254"/>
      <c r="AK304" s="254"/>
      <c r="AM304" s="254"/>
      <c r="AN304" s="258"/>
      <c r="AO304" s="16"/>
      <c r="AP304" s="16"/>
      <c r="AQ304" s="16"/>
      <c r="AR304" s="16"/>
      <c r="AS304" s="16"/>
      <c r="AT304" s="16"/>
      <c r="AU304" s="16"/>
      <c r="AV304" s="16"/>
      <c r="AW304" s="16"/>
      <c r="AX304" s="16"/>
      <c r="AY304" s="16"/>
    </row>
    <row r="305" spans="40:51" x14ac:dyDescent="0.2">
      <c r="AN305" s="258"/>
      <c r="AO305" s="16"/>
      <c r="AP305" s="16"/>
      <c r="AQ305" s="16"/>
      <c r="AR305" s="16"/>
      <c r="AS305" s="16"/>
      <c r="AT305" s="16"/>
      <c r="AU305" s="16"/>
      <c r="AV305" s="16"/>
      <c r="AW305" s="16"/>
      <c r="AX305" s="16"/>
      <c r="AY305" s="16"/>
    </row>
    <row r="306" spans="40:51" x14ac:dyDescent="0.2">
      <c r="AN306" s="258"/>
      <c r="AO306" s="16"/>
      <c r="AP306" s="16"/>
      <c r="AQ306" s="16"/>
      <c r="AR306" s="16"/>
      <c r="AS306" s="16"/>
      <c r="AT306" s="16"/>
      <c r="AU306" s="16"/>
      <c r="AV306" s="16"/>
      <c r="AW306" s="16"/>
      <c r="AX306" s="16"/>
      <c r="AY306" s="16"/>
    </row>
    <row r="307" spans="40:51" x14ac:dyDescent="0.2">
      <c r="AN307" s="258"/>
      <c r="AO307" s="16"/>
      <c r="AP307" s="16"/>
      <c r="AQ307" s="16"/>
      <c r="AR307" s="16"/>
      <c r="AS307" s="16"/>
      <c r="AT307" s="16"/>
      <c r="AU307" s="16"/>
      <c r="AV307" s="16"/>
      <c r="AW307" s="16"/>
      <c r="AX307" s="16"/>
      <c r="AY307" s="16"/>
    </row>
    <row r="308" spans="40:51" x14ac:dyDescent="0.2">
      <c r="AN308" s="258"/>
      <c r="AO308" s="16"/>
      <c r="AP308" s="16"/>
      <c r="AQ308" s="16"/>
      <c r="AR308" s="16"/>
      <c r="AS308" s="16"/>
      <c r="AT308" s="16"/>
      <c r="AU308" s="16"/>
      <c r="AV308" s="16"/>
      <c r="AW308" s="16"/>
      <c r="AX308" s="16"/>
      <c r="AY308" s="16"/>
    </row>
    <row r="309" spans="40:51" x14ac:dyDescent="0.2">
      <c r="AN309" s="258"/>
      <c r="AO309" s="16"/>
      <c r="AP309" s="16"/>
      <c r="AQ309" s="16"/>
      <c r="AR309" s="16"/>
      <c r="AS309" s="16"/>
      <c r="AT309" s="16"/>
      <c r="AU309" s="16"/>
      <c r="AV309" s="16"/>
      <c r="AW309" s="16"/>
      <c r="AX309" s="16"/>
      <c r="AY309" s="16"/>
    </row>
    <row r="310" spans="40:51" x14ac:dyDescent="0.2">
      <c r="AN310" s="258"/>
      <c r="AO310" s="16"/>
      <c r="AP310" s="16"/>
      <c r="AQ310" s="16"/>
      <c r="AR310" s="16"/>
      <c r="AS310" s="16"/>
      <c r="AT310" s="16"/>
      <c r="AU310" s="16"/>
      <c r="AV310" s="16"/>
      <c r="AW310" s="16"/>
      <c r="AX310" s="16"/>
      <c r="AY310" s="16"/>
    </row>
    <row r="311" spans="40:51" x14ac:dyDescent="0.2">
      <c r="AN311" s="258"/>
      <c r="AO311" s="16"/>
      <c r="AP311" s="16"/>
      <c r="AQ311" s="16"/>
      <c r="AR311" s="16"/>
      <c r="AS311" s="16"/>
      <c r="AT311" s="16"/>
      <c r="AU311" s="16"/>
      <c r="AV311" s="16"/>
      <c r="AW311" s="16"/>
      <c r="AX311" s="16"/>
      <c r="AY311" s="16"/>
    </row>
    <row r="312" spans="40:51" x14ac:dyDescent="0.2">
      <c r="AN312" s="258"/>
      <c r="AO312" s="16"/>
      <c r="AP312" s="16"/>
      <c r="AQ312" s="16"/>
      <c r="AR312" s="16"/>
      <c r="AS312" s="16"/>
      <c r="AT312" s="16"/>
      <c r="AU312" s="16"/>
      <c r="AV312" s="16"/>
      <c r="AW312" s="16"/>
      <c r="AX312" s="16"/>
      <c r="AY312" s="16"/>
    </row>
    <row r="313" spans="40:51" x14ac:dyDescent="0.2">
      <c r="AN313" s="258"/>
      <c r="AO313" s="16"/>
      <c r="AP313" s="16"/>
      <c r="AQ313" s="16"/>
      <c r="AR313" s="16"/>
      <c r="AS313" s="16"/>
      <c r="AT313" s="16"/>
      <c r="AU313" s="16"/>
      <c r="AV313" s="16"/>
      <c r="AW313" s="16"/>
      <c r="AX313" s="16"/>
      <c r="AY313" s="16"/>
    </row>
    <row r="314" spans="40:51" x14ac:dyDescent="0.2">
      <c r="AN314" s="258"/>
      <c r="AO314" s="16"/>
      <c r="AP314" s="16"/>
      <c r="AQ314" s="16"/>
      <c r="AR314" s="16"/>
      <c r="AS314" s="16"/>
      <c r="AT314" s="16"/>
      <c r="AU314" s="16"/>
      <c r="AV314" s="16"/>
      <c r="AW314" s="16"/>
      <c r="AX314" s="16"/>
      <c r="AY314" s="16"/>
    </row>
    <row r="315" spans="40:51" x14ac:dyDescent="0.2">
      <c r="AN315" s="258"/>
      <c r="AO315" s="16"/>
      <c r="AP315" s="16"/>
      <c r="AQ315" s="16"/>
      <c r="AR315" s="16"/>
      <c r="AS315" s="16"/>
      <c r="AT315" s="16"/>
      <c r="AU315" s="16"/>
      <c r="AV315" s="16"/>
      <c r="AW315" s="16"/>
      <c r="AX315" s="16"/>
      <c r="AY315" s="16"/>
    </row>
    <row r="316" spans="40:51" x14ac:dyDescent="0.2">
      <c r="AN316" s="258"/>
      <c r="AO316" s="16"/>
      <c r="AP316" s="16"/>
      <c r="AQ316" s="16"/>
      <c r="AR316" s="16"/>
      <c r="AS316" s="16"/>
      <c r="AT316" s="16"/>
      <c r="AU316" s="16"/>
      <c r="AV316" s="16"/>
      <c r="AW316" s="16"/>
      <c r="AX316" s="16"/>
      <c r="AY316" s="16"/>
    </row>
    <row r="317" spans="40:51" x14ac:dyDescent="0.2">
      <c r="AN317" s="258"/>
      <c r="AO317" s="16"/>
      <c r="AP317" s="16"/>
      <c r="AQ317" s="16"/>
      <c r="AR317" s="16"/>
      <c r="AS317" s="16"/>
      <c r="AT317" s="16"/>
      <c r="AU317" s="16"/>
      <c r="AV317" s="16"/>
      <c r="AW317" s="16"/>
      <c r="AX317" s="16"/>
      <c r="AY317" s="16"/>
    </row>
    <row r="318" spans="40:51" x14ac:dyDescent="0.2">
      <c r="AN318" s="258"/>
      <c r="AO318" s="16"/>
      <c r="AP318" s="16"/>
      <c r="AQ318" s="16"/>
      <c r="AR318" s="16"/>
      <c r="AS318" s="16"/>
      <c r="AT318" s="16"/>
      <c r="AU318" s="16"/>
      <c r="AV318" s="16"/>
      <c r="AW318" s="16"/>
      <c r="AX318" s="16"/>
      <c r="AY318" s="16"/>
    </row>
    <row r="319" spans="40:51" x14ac:dyDescent="0.2">
      <c r="AN319" s="16"/>
      <c r="AO319" s="16"/>
      <c r="AP319" s="16"/>
      <c r="AQ319" s="16"/>
      <c r="AR319" s="16"/>
      <c r="AS319" s="16"/>
      <c r="AT319" s="16"/>
      <c r="AU319" s="16"/>
      <c r="AV319" s="16"/>
      <c r="AW319" s="16"/>
      <c r="AX319" s="16"/>
      <c r="AY319" s="16"/>
    </row>
    <row r="320" spans="40:51" x14ac:dyDescent="0.2">
      <c r="AN320" s="16"/>
      <c r="AO320" s="16"/>
      <c r="AP320" s="16"/>
      <c r="AQ320" s="16"/>
      <c r="AR320" s="16"/>
      <c r="AS320" s="16"/>
      <c r="AT320" s="16"/>
      <c r="AU320" s="16"/>
      <c r="AV320" s="16"/>
      <c r="AW320" s="16"/>
      <c r="AX320" s="16"/>
      <c r="AY320" s="16"/>
    </row>
    <row r="321" spans="40:51" x14ac:dyDescent="0.2">
      <c r="AN321" s="16"/>
      <c r="AO321" s="16"/>
      <c r="AP321" s="16"/>
      <c r="AQ321" s="16"/>
      <c r="AR321" s="16"/>
      <c r="AS321" s="16"/>
      <c r="AT321" s="16"/>
      <c r="AU321" s="16"/>
      <c r="AV321" s="16"/>
      <c r="AW321" s="16"/>
      <c r="AX321" s="16"/>
      <c r="AY321" s="16"/>
    </row>
    <row r="322" spans="40:51" x14ac:dyDescent="0.2">
      <c r="AN322" s="16"/>
      <c r="AO322" s="16"/>
      <c r="AP322" s="16"/>
      <c r="AQ322" s="16"/>
      <c r="AR322" s="16"/>
      <c r="AS322" s="16"/>
      <c r="AT322" s="16"/>
      <c r="AU322" s="16"/>
      <c r="AV322" s="16"/>
      <c r="AW322" s="16"/>
      <c r="AX322" s="16"/>
      <c r="AY322" s="16"/>
    </row>
    <row r="323" spans="40:51" x14ac:dyDescent="0.2">
      <c r="AN323" s="16"/>
      <c r="AO323" s="16"/>
      <c r="AP323" s="16"/>
      <c r="AQ323" s="16"/>
      <c r="AR323" s="16"/>
      <c r="AS323" s="16"/>
      <c r="AT323" s="16"/>
      <c r="AU323" s="16"/>
      <c r="AV323" s="16"/>
      <c r="AW323" s="16"/>
      <c r="AX323" s="16"/>
      <c r="AY323" s="16"/>
    </row>
    <row r="324" spans="40:51" x14ac:dyDescent="0.2">
      <c r="AN324" s="16"/>
      <c r="AO324" s="16"/>
      <c r="AP324" s="16"/>
      <c r="AQ324" s="16"/>
      <c r="AR324" s="16"/>
      <c r="AS324" s="16"/>
      <c r="AT324" s="16"/>
      <c r="AU324" s="16"/>
      <c r="AV324" s="16"/>
      <c r="AW324" s="16"/>
      <c r="AX324" s="16"/>
      <c r="AY324" s="16"/>
    </row>
    <row r="325" spans="40:51" x14ac:dyDescent="0.2">
      <c r="AN325" s="16"/>
      <c r="AO325" s="16"/>
      <c r="AP325" s="16"/>
      <c r="AQ325" s="16"/>
      <c r="AR325" s="16"/>
      <c r="AS325" s="16"/>
      <c r="AT325" s="16"/>
      <c r="AU325" s="16"/>
      <c r="AV325" s="16"/>
      <c r="AW325" s="16"/>
      <c r="AX325" s="16"/>
      <c r="AY325" s="16"/>
    </row>
    <row r="326" spans="40:51" x14ac:dyDescent="0.2">
      <c r="AN326" s="16"/>
      <c r="AO326" s="16"/>
      <c r="AP326" s="16"/>
      <c r="AQ326" s="16"/>
      <c r="AR326" s="16"/>
      <c r="AS326" s="16"/>
      <c r="AT326" s="16"/>
      <c r="AU326" s="16"/>
      <c r="AV326" s="16"/>
      <c r="AW326" s="16"/>
      <c r="AX326" s="16"/>
      <c r="AY326" s="16"/>
    </row>
    <row r="327" spans="40:51" x14ac:dyDescent="0.2">
      <c r="AN327" s="16"/>
      <c r="AO327" s="16"/>
      <c r="AP327" s="16"/>
      <c r="AQ327" s="16"/>
      <c r="AR327" s="16"/>
      <c r="AS327" s="16"/>
      <c r="AT327" s="16"/>
      <c r="AU327" s="16"/>
      <c r="AV327" s="16"/>
      <c r="AW327" s="16"/>
      <c r="AX327" s="16"/>
      <c r="AY327" s="16"/>
    </row>
    <row r="328" spans="40:51" x14ac:dyDescent="0.2">
      <c r="AN328" s="16"/>
      <c r="AO328" s="16"/>
      <c r="AP328" s="16"/>
      <c r="AQ328" s="16"/>
      <c r="AR328" s="16"/>
      <c r="AS328" s="16"/>
      <c r="AT328" s="16"/>
      <c r="AU328" s="16"/>
      <c r="AV328" s="16"/>
      <c r="AW328" s="16"/>
      <c r="AX328" s="16"/>
      <c r="AY328" s="16"/>
    </row>
    <row r="329" spans="40:51" x14ac:dyDescent="0.2">
      <c r="AN329" s="16"/>
      <c r="AO329" s="16"/>
      <c r="AP329" s="16"/>
      <c r="AQ329" s="16"/>
      <c r="AR329" s="16"/>
      <c r="AS329" s="16"/>
      <c r="AT329" s="16"/>
      <c r="AU329" s="16"/>
      <c r="AV329" s="16"/>
      <c r="AW329" s="16"/>
      <c r="AX329" s="16"/>
      <c r="AY329" s="16"/>
    </row>
    <row r="330" spans="40:51" x14ac:dyDescent="0.2">
      <c r="AN330" s="16"/>
      <c r="AO330" s="16"/>
      <c r="AP330" s="16"/>
      <c r="AQ330" s="16"/>
      <c r="AR330" s="16"/>
      <c r="AS330" s="16"/>
      <c r="AT330" s="16"/>
      <c r="AU330" s="16"/>
      <c r="AV330" s="16"/>
      <c r="AW330" s="16"/>
      <c r="AX330" s="16"/>
      <c r="AY330" s="16"/>
    </row>
    <row r="331" spans="40:51" x14ac:dyDescent="0.2">
      <c r="AN331" s="16"/>
      <c r="AO331" s="16"/>
      <c r="AP331" s="16"/>
      <c r="AQ331" s="16"/>
      <c r="AR331" s="16"/>
      <c r="AS331" s="16"/>
      <c r="AT331" s="16"/>
      <c r="AU331" s="16"/>
      <c r="AV331" s="16"/>
      <c r="AW331" s="16"/>
      <c r="AX331" s="16"/>
      <c r="AY331" s="16"/>
    </row>
    <row r="332" spans="40:51" x14ac:dyDescent="0.2">
      <c r="AN332" s="16"/>
      <c r="AO332" s="16"/>
      <c r="AP332" s="16"/>
      <c r="AQ332" s="16"/>
      <c r="AR332" s="16"/>
      <c r="AS332" s="16"/>
      <c r="AT332" s="16"/>
      <c r="AU332" s="16"/>
      <c r="AV332" s="16"/>
      <c r="AW332" s="16"/>
      <c r="AX332" s="16"/>
      <c r="AY332" s="16"/>
    </row>
    <row r="333" spans="40:51" x14ac:dyDescent="0.2">
      <c r="AN333" s="16"/>
      <c r="AO333" s="16"/>
      <c r="AP333" s="16"/>
      <c r="AQ333" s="16"/>
      <c r="AR333" s="16"/>
      <c r="AS333" s="16"/>
      <c r="AT333" s="16"/>
      <c r="AU333" s="16"/>
      <c r="AV333" s="16"/>
      <c r="AW333" s="16"/>
      <c r="AX333" s="16"/>
      <c r="AY333" s="16"/>
    </row>
    <row r="334" spans="40:51" x14ac:dyDescent="0.2">
      <c r="AN334" s="16"/>
      <c r="AO334" s="16"/>
      <c r="AP334" s="16"/>
      <c r="AQ334" s="16"/>
      <c r="AR334" s="16"/>
      <c r="AS334" s="16"/>
      <c r="AT334" s="16"/>
      <c r="AU334" s="16"/>
      <c r="AV334" s="16"/>
      <c r="AW334" s="16"/>
      <c r="AX334" s="16"/>
      <c r="AY334" s="16"/>
    </row>
    <row r="335" spans="40:51" x14ac:dyDescent="0.2">
      <c r="AN335" s="16"/>
      <c r="AO335" s="16"/>
      <c r="AP335" s="16"/>
      <c r="AQ335" s="16"/>
      <c r="AR335" s="16"/>
      <c r="AS335" s="16"/>
      <c r="AT335" s="16"/>
      <c r="AU335" s="16"/>
      <c r="AV335" s="16"/>
      <c r="AW335" s="16"/>
      <c r="AX335" s="16"/>
      <c r="AY335" s="16"/>
    </row>
    <row r="336" spans="40:51" x14ac:dyDescent="0.2">
      <c r="AN336" s="16"/>
      <c r="AO336" s="16"/>
      <c r="AP336" s="16"/>
      <c r="AQ336" s="16"/>
      <c r="AR336" s="16"/>
      <c r="AS336" s="16"/>
      <c r="AT336" s="16"/>
      <c r="AU336" s="16"/>
      <c r="AV336" s="16"/>
      <c r="AW336" s="16"/>
      <c r="AX336" s="16"/>
      <c r="AY336" s="16"/>
    </row>
    <row r="337" spans="40:51" x14ac:dyDescent="0.2">
      <c r="AN337" s="16"/>
      <c r="AO337" s="16"/>
      <c r="AP337" s="16"/>
      <c r="AQ337" s="16"/>
      <c r="AR337" s="16"/>
      <c r="AS337" s="16"/>
      <c r="AT337" s="16"/>
      <c r="AU337" s="16"/>
      <c r="AV337" s="16"/>
      <c r="AW337" s="16"/>
      <c r="AX337" s="16"/>
      <c r="AY337" s="16"/>
    </row>
    <row r="338" spans="40:51" x14ac:dyDescent="0.2">
      <c r="AN338" s="16"/>
      <c r="AO338" s="16"/>
      <c r="AP338" s="16"/>
      <c r="AQ338" s="16"/>
      <c r="AR338" s="16"/>
      <c r="AS338" s="16"/>
      <c r="AT338" s="16"/>
      <c r="AU338" s="16"/>
      <c r="AV338" s="16"/>
      <c r="AW338" s="16"/>
      <c r="AX338" s="16"/>
      <c r="AY338" s="16"/>
    </row>
    <row r="339" spans="40:51" x14ac:dyDescent="0.2">
      <c r="AN339" s="16"/>
      <c r="AO339" s="16"/>
      <c r="AP339" s="16"/>
      <c r="AQ339" s="16"/>
      <c r="AR339" s="16"/>
      <c r="AS339" s="16"/>
      <c r="AT339" s="16"/>
      <c r="AU339" s="16"/>
      <c r="AV339" s="16"/>
      <c r="AW339" s="16"/>
      <c r="AX339" s="16"/>
      <c r="AY339" s="16"/>
    </row>
    <row r="340" spans="40:51" x14ac:dyDescent="0.2">
      <c r="AN340" s="16"/>
      <c r="AO340" s="16"/>
      <c r="AP340" s="16"/>
      <c r="AQ340" s="16"/>
      <c r="AR340" s="16"/>
      <c r="AS340" s="16"/>
      <c r="AT340" s="16"/>
      <c r="AU340" s="16"/>
      <c r="AV340" s="16"/>
      <c r="AW340" s="16"/>
      <c r="AX340" s="16"/>
      <c r="AY340" s="16"/>
    </row>
    <row r="341" spans="40:51" x14ac:dyDescent="0.2">
      <c r="AN341" s="16"/>
      <c r="AO341" s="16"/>
      <c r="AP341" s="16"/>
      <c r="AQ341" s="16"/>
      <c r="AR341" s="16"/>
      <c r="AS341" s="16"/>
      <c r="AT341" s="16"/>
      <c r="AU341" s="16"/>
      <c r="AV341" s="16"/>
      <c r="AW341" s="16"/>
      <c r="AX341" s="16"/>
      <c r="AY341" s="16"/>
    </row>
    <row r="342" spans="40:51" x14ac:dyDescent="0.2">
      <c r="AN342" s="16"/>
      <c r="AO342" s="16"/>
      <c r="AP342" s="16"/>
      <c r="AQ342" s="16"/>
      <c r="AR342" s="16"/>
      <c r="AS342" s="16"/>
      <c r="AT342" s="16"/>
      <c r="AU342" s="16"/>
      <c r="AV342" s="16"/>
      <c r="AW342" s="16"/>
      <c r="AX342" s="16"/>
      <c r="AY342" s="16"/>
    </row>
    <row r="343" spans="40:51" x14ac:dyDescent="0.2">
      <c r="AN343" s="16"/>
      <c r="AO343" s="16"/>
      <c r="AP343" s="16"/>
      <c r="AQ343" s="16"/>
      <c r="AR343" s="16"/>
      <c r="AS343" s="16"/>
      <c r="AT343" s="16"/>
      <c r="AU343" s="16"/>
      <c r="AV343" s="16"/>
      <c r="AW343" s="16"/>
      <c r="AX343" s="16"/>
      <c r="AY343" s="16"/>
    </row>
    <row r="344" spans="40:51" x14ac:dyDescent="0.2">
      <c r="AN344" s="16"/>
      <c r="AO344" s="16"/>
      <c r="AP344" s="16"/>
      <c r="AQ344" s="16"/>
      <c r="AR344" s="16"/>
      <c r="AS344" s="16"/>
      <c r="AT344" s="16"/>
      <c r="AU344" s="16"/>
      <c r="AV344" s="16"/>
      <c r="AW344" s="16"/>
      <c r="AX344" s="16"/>
      <c r="AY344" s="16"/>
    </row>
    <row r="345" spans="40:51" x14ac:dyDescent="0.2">
      <c r="AN345" s="16"/>
      <c r="AO345" s="16"/>
      <c r="AP345" s="16"/>
      <c r="AQ345" s="16"/>
      <c r="AR345" s="16"/>
      <c r="AS345" s="16"/>
      <c r="AT345" s="16"/>
      <c r="AU345" s="16"/>
      <c r="AV345" s="16"/>
      <c r="AW345" s="16"/>
      <c r="AX345" s="16"/>
      <c r="AY345" s="16"/>
    </row>
    <row r="346" spans="40:51" x14ac:dyDescent="0.2">
      <c r="AN346" s="16"/>
      <c r="AO346" s="16"/>
      <c r="AP346" s="16"/>
      <c r="AQ346" s="16"/>
      <c r="AR346" s="16"/>
      <c r="AS346" s="16"/>
      <c r="AT346" s="16"/>
      <c r="AU346" s="16"/>
      <c r="AV346" s="16"/>
      <c r="AW346" s="16"/>
      <c r="AX346" s="16"/>
      <c r="AY346" s="16"/>
    </row>
    <row r="347" spans="40:51" x14ac:dyDescent="0.2">
      <c r="AN347" s="16"/>
      <c r="AO347" s="16"/>
      <c r="AP347" s="16"/>
      <c r="AQ347" s="16"/>
      <c r="AR347" s="16"/>
      <c r="AS347" s="16"/>
      <c r="AT347" s="16"/>
      <c r="AU347" s="16"/>
      <c r="AV347" s="16"/>
      <c r="AW347" s="16"/>
      <c r="AX347" s="16"/>
      <c r="AY347" s="16"/>
    </row>
    <row r="348" spans="40:51" x14ac:dyDescent="0.2">
      <c r="AN348" s="16"/>
      <c r="AO348" s="16"/>
      <c r="AP348" s="16"/>
      <c r="AQ348" s="16"/>
      <c r="AR348" s="16"/>
      <c r="AS348" s="16"/>
      <c r="AT348" s="16"/>
      <c r="AU348" s="16"/>
      <c r="AV348" s="16"/>
      <c r="AW348" s="16"/>
      <c r="AX348" s="16"/>
      <c r="AY348" s="16"/>
    </row>
    <row r="349" spans="40:51" x14ac:dyDescent="0.2">
      <c r="AN349" s="16"/>
      <c r="AO349" s="16"/>
      <c r="AP349" s="16"/>
      <c r="AQ349" s="16"/>
      <c r="AR349" s="16"/>
      <c r="AS349" s="16"/>
      <c r="AT349" s="16"/>
      <c r="AU349" s="16"/>
      <c r="AV349" s="16"/>
      <c r="AW349" s="16"/>
      <c r="AX349" s="16"/>
      <c r="AY349" s="16"/>
    </row>
    <row r="350" spans="40:51" x14ac:dyDescent="0.2">
      <c r="AN350" s="16"/>
      <c r="AO350" s="16"/>
      <c r="AP350" s="16"/>
      <c r="AQ350" s="16"/>
      <c r="AR350" s="16"/>
      <c r="AS350" s="16"/>
      <c r="AT350" s="16"/>
      <c r="AU350" s="16"/>
      <c r="AV350" s="16"/>
      <c r="AW350" s="16"/>
      <c r="AX350" s="16"/>
      <c r="AY350" s="16"/>
    </row>
    <row r="351" spans="40:51" x14ac:dyDescent="0.2">
      <c r="AN351" s="16"/>
      <c r="AO351" s="16"/>
      <c r="AP351" s="16"/>
      <c r="AQ351" s="16"/>
      <c r="AR351" s="16"/>
      <c r="AS351" s="16"/>
      <c r="AT351" s="16"/>
      <c r="AU351" s="16"/>
      <c r="AV351" s="16"/>
      <c r="AW351" s="16"/>
      <c r="AX351" s="16"/>
      <c r="AY351" s="16"/>
    </row>
    <row r="352" spans="40:51" x14ac:dyDescent="0.2">
      <c r="AN352" s="16"/>
      <c r="AO352" s="16"/>
      <c r="AP352" s="16"/>
      <c r="AQ352" s="16"/>
      <c r="AR352" s="16"/>
      <c r="AS352" s="16"/>
      <c r="AT352" s="16"/>
      <c r="AU352" s="16"/>
      <c r="AV352" s="16"/>
      <c r="AW352" s="16"/>
      <c r="AX352" s="16"/>
      <c r="AY352" s="16"/>
    </row>
    <row r="353" spans="40:51" x14ac:dyDescent="0.2">
      <c r="AN353" s="16"/>
      <c r="AO353" s="16"/>
      <c r="AP353" s="16"/>
      <c r="AQ353" s="16"/>
      <c r="AR353" s="16"/>
      <c r="AS353" s="16"/>
      <c r="AT353" s="16"/>
      <c r="AU353" s="16"/>
      <c r="AV353" s="16"/>
      <c r="AW353" s="16"/>
      <c r="AX353" s="16"/>
      <c r="AY353" s="16"/>
    </row>
    <row r="354" spans="40:51" x14ac:dyDescent="0.2">
      <c r="AN354" s="16"/>
      <c r="AO354" s="16"/>
      <c r="AP354" s="16"/>
      <c r="AQ354" s="16"/>
      <c r="AR354" s="16"/>
      <c r="AS354" s="16"/>
      <c r="AT354" s="16"/>
      <c r="AU354" s="16"/>
      <c r="AV354" s="16"/>
      <c r="AW354" s="16"/>
      <c r="AX354" s="16"/>
      <c r="AY354" s="16"/>
    </row>
    <row r="355" spans="40:51" x14ac:dyDescent="0.2">
      <c r="AN355" s="16"/>
      <c r="AO355" s="16"/>
      <c r="AP355" s="16"/>
      <c r="AQ355" s="16"/>
      <c r="AR355" s="16"/>
      <c r="AS355" s="16"/>
      <c r="AT355" s="16"/>
      <c r="AU355" s="16"/>
      <c r="AV355" s="16"/>
      <c r="AW355" s="16"/>
      <c r="AX355" s="16"/>
      <c r="AY355" s="16"/>
    </row>
    <row r="356" spans="40:51" x14ac:dyDescent="0.2">
      <c r="AN356" s="16"/>
      <c r="AO356" s="16"/>
      <c r="AP356" s="16"/>
      <c r="AQ356" s="16"/>
      <c r="AR356" s="16"/>
      <c r="AS356" s="16"/>
      <c r="AT356" s="16"/>
      <c r="AU356" s="16"/>
      <c r="AV356" s="16"/>
      <c r="AW356" s="16"/>
      <c r="AX356" s="16"/>
      <c r="AY356" s="16"/>
    </row>
    <row r="357" spans="40:51" x14ac:dyDescent="0.2">
      <c r="AN357" s="16"/>
      <c r="AO357" s="16"/>
      <c r="AP357" s="16"/>
      <c r="AQ357" s="16"/>
      <c r="AR357" s="16"/>
      <c r="AS357" s="16"/>
      <c r="AT357" s="16"/>
      <c r="AU357" s="16"/>
      <c r="AV357" s="16"/>
      <c r="AW357" s="16"/>
      <c r="AX357" s="16"/>
      <c r="AY357" s="16"/>
    </row>
    <row r="358" spans="40:51" x14ac:dyDescent="0.2">
      <c r="AN358" s="16"/>
      <c r="AO358" s="16"/>
      <c r="AP358" s="16"/>
      <c r="AQ358" s="16"/>
      <c r="AR358" s="16"/>
      <c r="AS358" s="16"/>
      <c r="AT358" s="16"/>
      <c r="AU358" s="16"/>
      <c r="AV358" s="16"/>
      <c r="AW358" s="16"/>
      <c r="AX358" s="16"/>
      <c r="AY358" s="16"/>
    </row>
    <row r="359" spans="40:51" x14ac:dyDescent="0.2">
      <c r="AN359" s="16"/>
      <c r="AO359" s="16"/>
      <c r="AP359" s="16"/>
      <c r="AQ359" s="16"/>
      <c r="AR359" s="16"/>
      <c r="AS359" s="16"/>
      <c r="AT359" s="16"/>
      <c r="AU359" s="16"/>
      <c r="AV359" s="16"/>
      <c r="AW359" s="16"/>
      <c r="AX359" s="16"/>
      <c r="AY359" s="16"/>
    </row>
    <row r="360" spans="40:51" x14ac:dyDescent="0.2">
      <c r="AN360" s="16"/>
      <c r="AO360" s="16"/>
      <c r="AP360" s="16"/>
      <c r="AQ360" s="16"/>
      <c r="AR360" s="16"/>
      <c r="AS360" s="16"/>
      <c r="AT360" s="16"/>
      <c r="AU360" s="16"/>
      <c r="AV360" s="16"/>
      <c r="AW360" s="16"/>
      <c r="AX360" s="16"/>
      <c r="AY360" s="16"/>
    </row>
    <row r="361" spans="40:51" x14ac:dyDescent="0.2">
      <c r="AN361" s="16"/>
      <c r="AO361" s="16"/>
      <c r="AP361" s="16"/>
      <c r="AQ361" s="16"/>
      <c r="AR361" s="16"/>
      <c r="AS361" s="16"/>
      <c r="AT361" s="16"/>
      <c r="AU361" s="16"/>
      <c r="AV361" s="16"/>
      <c r="AW361" s="16"/>
      <c r="AX361" s="16"/>
      <c r="AY361" s="16"/>
    </row>
    <row r="362" spans="40:51" x14ac:dyDescent="0.2">
      <c r="AN362" s="16"/>
      <c r="AO362" s="16"/>
      <c r="AP362" s="16"/>
      <c r="AQ362" s="16"/>
      <c r="AR362" s="16"/>
      <c r="AS362" s="16"/>
      <c r="AT362" s="16"/>
      <c r="AU362" s="16"/>
      <c r="AV362" s="16"/>
      <c r="AW362" s="16"/>
      <c r="AX362" s="16"/>
      <c r="AY362" s="16"/>
    </row>
    <row r="363" spans="40:51" x14ac:dyDescent="0.2">
      <c r="AN363" s="16"/>
      <c r="AO363" s="16"/>
      <c r="AP363" s="16"/>
      <c r="AQ363" s="16"/>
      <c r="AR363" s="16"/>
      <c r="AS363" s="16"/>
      <c r="AT363" s="16"/>
      <c r="AU363" s="16"/>
      <c r="AV363" s="16"/>
      <c r="AW363" s="16"/>
      <c r="AX363" s="16"/>
      <c r="AY363" s="16"/>
    </row>
    <row r="364" spans="40:51" x14ac:dyDescent="0.2">
      <c r="AN364" s="16"/>
      <c r="AO364" s="16"/>
      <c r="AP364" s="16"/>
      <c r="AQ364" s="16"/>
      <c r="AR364" s="16"/>
      <c r="AS364" s="16"/>
      <c r="AT364" s="16"/>
      <c r="AU364" s="16"/>
      <c r="AV364" s="16"/>
      <c r="AW364" s="16"/>
      <c r="AX364" s="16"/>
      <c r="AY364" s="16"/>
    </row>
    <row r="365" spans="40:51" x14ac:dyDescent="0.2">
      <c r="AN365" s="16"/>
      <c r="AO365" s="16"/>
      <c r="AP365" s="16"/>
      <c r="AQ365" s="16"/>
      <c r="AR365" s="16"/>
      <c r="AS365" s="16"/>
      <c r="AT365" s="16"/>
      <c r="AU365" s="16"/>
      <c r="AV365" s="16"/>
      <c r="AW365" s="16"/>
      <c r="AX365" s="16"/>
      <c r="AY365" s="16"/>
    </row>
    <row r="366" spans="40:51" x14ac:dyDescent="0.2">
      <c r="AN366" s="16"/>
      <c r="AO366" s="16"/>
      <c r="AP366" s="16"/>
      <c r="AQ366" s="16"/>
      <c r="AR366" s="16"/>
      <c r="AS366" s="16"/>
      <c r="AT366" s="16"/>
      <c r="AU366" s="16"/>
      <c r="AV366" s="16"/>
      <c r="AW366" s="16"/>
      <c r="AX366" s="16"/>
      <c r="AY366" s="16"/>
    </row>
    <row r="367" spans="40:51" x14ac:dyDescent="0.2">
      <c r="AN367" s="16"/>
      <c r="AO367" s="16"/>
      <c r="AP367" s="16"/>
      <c r="AQ367" s="16"/>
      <c r="AR367" s="16"/>
      <c r="AS367" s="16"/>
      <c r="AT367" s="16"/>
      <c r="AU367" s="16"/>
      <c r="AV367" s="16"/>
      <c r="AW367" s="16"/>
      <c r="AX367" s="16"/>
      <c r="AY367" s="16"/>
    </row>
    <row r="368" spans="40:51" x14ac:dyDescent="0.2">
      <c r="AN368" s="16"/>
      <c r="AO368" s="16"/>
      <c r="AP368" s="16"/>
      <c r="AQ368" s="16"/>
      <c r="AR368" s="16"/>
      <c r="AS368" s="16"/>
      <c r="AT368" s="16"/>
      <c r="AU368" s="16"/>
      <c r="AV368" s="16"/>
      <c r="AW368" s="16"/>
      <c r="AX368" s="16"/>
      <c r="AY368" s="16"/>
    </row>
    <row r="369" spans="40:51" x14ac:dyDescent="0.2">
      <c r="AN369" s="16"/>
      <c r="AO369" s="16"/>
      <c r="AP369" s="16"/>
      <c r="AQ369" s="16"/>
      <c r="AR369" s="16"/>
      <c r="AS369" s="16"/>
      <c r="AT369" s="16"/>
      <c r="AU369" s="16"/>
      <c r="AV369" s="16"/>
      <c r="AW369" s="16"/>
      <c r="AX369" s="16"/>
      <c r="AY369" s="16"/>
    </row>
    <row r="370" spans="40:51" x14ac:dyDescent="0.2">
      <c r="AN370" s="16"/>
      <c r="AO370" s="16"/>
      <c r="AP370" s="16"/>
      <c r="AQ370" s="16"/>
      <c r="AR370" s="16"/>
      <c r="AS370" s="16"/>
      <c r="AT370" s="16"/>
      <c r="AU370" s="16"/>
      <c r="AV370" s="16"/>
      <c r="AW370" s="16"/>
      <c r="AX370" s="16"/>
      <c r="AY370" s="16"/>
    </row>
    <row r="371" spans="40:51" x14ac:dyDescent="0.2">
      <c r="AN371" s="16"/>
      <c r="AO371" s="16"/>
      <c r="AP371" s="16"/>
      <c r="AQ371" s="16"/>
      <c r="AR371" s="16"/>
      <c r="AS371" s="16"/>
      <c r="AT371" s="16"/>
      <c r="AU371" s="16"/>
      <c r="AV371" s="16"/>
      <c r="AW371" s="16"/>
      <c r="AX371" s="16"/>
      <c r="AY371" s="16"/>
    </row>
    <row r="372" spans="40:51" x14ac:dyDescent="0.2">
      <c r="AN372" s="16"/>
      <c r="AO372" s="16"/>
      <c r="AP372" s="16"/>
      <c r="AQ372" s="16"/>
      <c r="AR372" s="16"/>
      <c r="AS372" s="16"/>
      <c r="AT372" s="16"/>
      <c r="AU372" s="16"/>
      <c r="AV372" s="16"/>
      <c r="AW372" s="16"/>
      <c r="AX372" s="16"/>
      <c r="AY372" s="16"/>
    </row>
    <row r="373" spans="40:51" x14ac:dyDescent="0.2">
      <c r="AN373" s="16"/>
      <c r="AO373" s="16"/>
      <c r="AP373" s="16"/>
      <c r="AQ373" s="16"/>
      <c r="AR373" s="16"/>
      <c r="AS373" s="16"/>
      <c r="AT373" s="16"/>
      <c r="AU373" s="16"/>
      <c r="AV373" s="16"/>
      <c r="AW373" s="16"/>
      <c r="AX373" s="16"/>
      <c r="AY373" s="16"/>
    </row>
    <row r="374" spans="40:51" x14ac:dyDescent="0.2">
      <c r="AN374" s="16"/>
      <c r="AO374" s="16"/>
      <c r="AP374" s="16"/>
      <c r="AQ374" s="16"/>
      <c r="AR374" s="16"/>
      <c r="AS374" s="16"/>
      <c r="AT374" s="16"/>
      <c r="AU374" s="16"/>
      <c r="AV374" s="16"/>
      <c r="AW374" s="16"/>
      <c r="AX374" s="16"/>
      <c r="AY374" s="16"/>
    </row>
    <row r="375" spans="40:51" x14ac:dyDescent="0.2">
      <c r="AN375" s="16"/>
      <c r="AO375" s="16"/>
      <c r="AP375" s="16"/>
      <c r="AQ375" s="16"/>
      <c r="AR375" s="16"/>
      <c r="AS375" s="16"/>
      <c r="AT375" s="16"/>
      <c r="AU375" s="16"/>
      <c r="AV375" s="16"/>
      <c r="AW375" s="16"/>
      <c r="AX375" s="16"/>
      <c r="AY375" s="16"/>
    </row>
    <row r="376" spans="40:51" x14ac:dyDescent="0.2">
      <c r="AN376" s="16"/>
      <c r="AO376" s="16"/>
      <c r="AP376" s="16"/>
      <c r="AQ376" s="16"/>
      <c r="AR376" s="16"/>
      <c r="AS376" s="16"/>
      <c r="AT376" s="16"/>
      <c r="AU376" s="16"/>
      <c r="AV376" s="16"/>
      <c r="AW376" s="16"/>
      <c r="AX376" s="16"/>
      <c r="AY376" s="16"/>
    </row>
    <row r="377" spans="40:51" x14ac:dyDescent="0.2">
      <c r="AN377" s="16"/>
      <c r="AO377" s="16"/>
      <c r="AP377" s="16"/>
      <c r="AQ377" s="16"/>
      <c r="AR377" s="16"/>
      <c r="AS377" s="16"/>
      <c r="AT377" s="16"/>
      <c r="AU377" s="16"/>
      <c r="AV377" s="16"/>
      <c r="AW377" s="16"/>
      <c r="AX377" s="16"/>
      <c r="AY377" s="16"/>
    </row>
    <row r="378" spans="40:51" x14ac:dyDescent="0.2">
      <c r="AN378" s="16"/>
      <c r="AO378" s="16"/>
      <c r="AP378" s="16"/>
      <c r="AQ378" s="16"/>
      <c r="AR378" s="16"/>
      <c r="AS378" s="16"/>
      <c r="AT378" s="16"/>
      <c r="AU378" s="16"/>
      <c r="AV378" s="16"/>
      <c r="AW378" s="16"/>
      <c r="AX378" s="16"/>
      <c r="AY378" s="16"/>
    </row>
    <row r="379" spans="40:51" x14ac:dyDescent="0.2">
      <c r="AN379" s="16"/>
      <c r="AO379" s="16"/>
      <c r="AP379" s="16"/>
      <c r="AQ379" s="16"/>
      <c r="AR379" s="16"/>
      <c r="AS379" s="16"/>
      <c r="AT379" s="16"/>
      <c r="AU379" s="16"/>
      <c r="AV379" s="16"/>
      <c r="AW379" s="16"/>
      <c r="AX379" s="16"/>
      <c r="AY379" s="16"/>
    </row>
    <row r="380" spans="40:51" x14ac:dyDescent="0.2">
      <c r="AN380" s="16"/>
      <c r="AO380" s="16"/>
      <c r="AP380" s="16"/>
      <c r="AQ380" s="16"/>
      <c r="AR380" s="16"/>
      <c r="AS380" s="16"/>
      <c r="AT380" s="16"/>
      <c r="AU380" s="16"/>
      <c r="AV380" s="16"/>
      <c r="AW380" s="16"/>
      <c r="AX380" s="16"/>
      <c r="AY380" s="16"/>
    </row>
    <row r="381" spans="40:51" x14ac:dyDescent="0.2">
      <c r="AN381" s="16"/>
      <c r="AO381" s="16"/>
      <c r="AP381" s="16"/>
      <c r="AQ381" s="16"/>
      <c r="AR381" s="16"/>
      <c r="AS381" s="16"/>
      <c r="AT381" s="16"/>
      <c r="AU381" s="16"/>
      <c r="AV381" s="16"/>
      <c r="AW381" s="16"/>
      <c r="AX381" s="16"/>
      <c r="AY381" s="16"/>
    </row>
    <row r="382" spans="40:51" x14ac:dyDescent="0.2">
      <c r="AN382" s="16"/>
      <c r="AO382" s="16"/>
      <c r="AP382" s="16"/>
      <c r="AQ382" s="16"/>
      <c r="AR382" s="16"/>
      <c r="AS382" s="16"/>
      <c r="AT382" s="16"/>
      <c r="AU382" s="16"/>
      <c r="AV382" s="16"/>
      <c r="AW382" s="16"/>
      <c r="AX382" s="16"/>
      <c r="AY382" s="16"/>
    </row>
    <row r="383" spans="40:51" x14ac:dyDescent="0.2">
      <c r="AN383" s="16"/>
      <c r="AO383" s="16"/>
      <c r="AP383" s="16"/>
      <c r="AQ383" s="16"/>
      <c r="AR383" s="16"/>
      <c r="AS383" s="16"/>
      <c r="AT383" s="16"/>
      <c r="AU383" s="16"/>
      <c r="AV383" s="16"/>
      <c r="AW383" s="16"/>
      <c r="AX383" s="16"/>
      <c r="AY383" s="16"/>
    </row>
    <row r="384" spans="40:51" x14ac:dyDescent="0.2">
      <c r="AN384" s="16"/>
      <c r="AO384" s="16"/>
      <c r="AP384" s="16"/>
      <c r="AQ384" s="16"/>
      <c r="AR384" s="16"/>
      <c r="AS384" s="16"/>
      <c r="AT384" s="16"/>
      <c r="AU384" s="16"/>
      <c r="AV384" s="16"/>
      <c r="AW384" s="16"/>
      <c r="AX384" s="16"/>
      <c r="AY384" s="16"/>
    </row>
    <row r="385" spans="40:51" x14ac:dyDescent="0.2">
      <c r="AN385" s="16"/>
      <c r="AO385" s="16"/>
      <c r="AP385" s="16"/>
      <c r="AQ385" s="16"/>
      <c r="AR385" s="16"/>
      <c r="AS385" s="16"/>
      <c r="AT385" s="16"/>
      <c r="AU385" s="16"/>
      <c r="AV385" s="16"/>
      <c r="AW385" s="16"/>
      <c r="AX385" s="16"/>
      <c r="AY385" s="16"/>
    </row>
    <row r="386" spans="40:51" x14ac:dyDescent="0.2">
      <c r="AN386" s="16"/>
      <c r="AO386" s="16"/>
      <c r="AP386" s="16"/>
      <c r="AQ386" s="16"/>
      <c r="AR386" s="16"/>
      <c r="AS386" s="16"/>
      <c r="AT386" s="16"/>
      <c r="AU386" s="16"/>
      <c r="AV386" s="16"/>
      <c r="AW386" s="16"/>
      <c r="AX386" s="16"/>
      <c r="AY386" s="16"/>
    </row>
    <row r="387" spans="40:51" x14ac:dyDescent="0.2">
      <c r="AN387" s="16"/>
      <c r="AO387" s="16"/>
      <c r="AP387" s="16"/>
      <c r="AQ387" s="16"/>
      <c r="AR387" s="16"/>
      <c r="AS387" s="16"/>
      <c r="AT387" s="16"/>
      <c r="AU387" s="16"/>
      <c r="AV387" s="16"/>
      <c r="AW387" s="16"/>
      <c r="AX387" s="16"/>
      <c r="AY387" s="16"/>
    </row>
    <row r="388" spans="40:51" x14ac:dyDescent="0.2">
      <c r="AN388" s="16"/>
      <c r="AO388" s="16"/>
      <c r="AP388" s="16"/>
      <c r="AQ388" s="16"/>
      <c r="AR388" s="16"/>
      <c r="AS388" s="16"/>
      <c r="AT388" s="16"/>
      <c r="AU388" s="16"/>
      <c r="AV388" s="16"/>
      <c r="AW388" s="16"/>
      <c r="AX388" s="16"/>
      <c r="AY388" s="16"/>
    </row>
    <row r="389" spans="40:51" x14ac:dyDescent="0.2">
      <c r="AN389" s="16"/>
      <c r="AO389" s="16"/>
      <c r="AP389" s="16"/>
      <c r="AQ389" s="16"/>
      <c r="AR389" s="16"/>
      <c r="AS389" s="16"/>
      <c r="AT389" s="16"/>
      <c r="AU389" s="16"/>
      <c r="AV389" s="16"/>
      <c r="AW389" s="16"/>
      <c r="AX389" s="16"/>
      <c r="AY389" s="16"/>
    </row>
    <row r="390" spans="40:51" x14ac:dyDescent="0.2">
      <c r="AN390" s="16"/>
      <c r="AO390" s="16"/>
      <c r="AP390" s="16"/>
      <c r="AQ390" s="16"/>
      <c r="AR390" s="16"/>
      <c r="AS390" s="16"/>
      <c r="AT390" s="16"/>
      <c r="AU390" s="16"/>
      <c r="AV390" s="16"/>
      <c r="AW390" s="16"/>
      <c r="AX390" s="16"/>
      <c r="AY390" s="16"/>
    </row>
    <row r="391" spans="40:51" x14ac:dyDescent="0.2">
      <c r="AN391" s="16"/>
      <c r="AO391" s="16"/>
      <c r="AP391" s="16"/>
      <c r="AQ391" s="16"/>
      <c r="AR391" s="16"/>
      <c r="AS391" s="16"/>
      <c r="AT391" s="16"/>
      <c r="AU391" s="16"/>
      <c r="AV391" s="16"/>
      <c r="AW391" s="16"/>
      <c r="AX391" s="16"/>
      <c r="AY391" s="16"/>
    </row>
    <row r="392" spans="40:51" x14ac:dyDescent="0.2">
      <c r="AN392" s="16"/>
      <c r="AO392" s="16"/>
      <c r="AP392" s="16"/>
      <c r="AQ392" s="16"/>
      <c r="AR392" s="16"/>
      <c r="AS392" s="16"/>
      <c r="AT392" s="16"/>
      <c r="AU392" s="16"/>
      <c r="AV392" s="16"/>
      <c r="AW392" s="16"/>
      <c r="AX392" s="16"/>
      <c r="AY392" s="16"/>
    </row>
    <row r="393" spans="40:51" x14ac:dyDescent="0.2">
      <c r="AN393" s="16"/>
      <c r="AO393" s="16"/>
      <c r="AP393" s="16"/>
      <c r="AQ393" s="16"/>
      <c r="AR393" s="16"/>
      <c r="AS393" s="16"/>
      <c r="AT393" s="16"/>
      <c r="AU393" s="16"/>
      <c r="AV393" s="16"/>
      <c r="AW393" s="16"/>
      <c r="AX393" s="16"/>
      <c r="AY393" s="16"/>
    </row>
    <row r="394" spans="40:51" x14ac:dyDescent="0.2">
      <c r="AN394" s="16"/>
      <c r="AO394" s="16"/>
      <c r="AP394" s="16"/>
      <c r="AQ394" s="16"/>
      <c r="AR394" s="16"/>
      <c r="AS394" s="16"/>
      <c r="AT394" s="16"/>
      <c r="AU394" s="16"/>
      <c r="AV394" s="16"/>
      <c r="AW394" s="16"/>
      <c r="AX394" s="16"/>
      <c r="AY394" s="16"/>
    </row>
    <row r="395" spans="40:51" x14ac:dyDescent="0.2">
      <c r="AN395" s="16"/>
      <c r="AO395" s="16"/>
      <c r="AP395" s="16"/>
      <c r="AQ395" s="16"/>
      <c r="AR395" s="16"/>
      <c r="AS395" s="16"/>
      <c r="AT395" s="16"/>
      <c r="AU395" s="16"/>
      <c r="AV395" s="16"/>
      <c r="AW395" s="16"/>
      <c r="AX395" s="16"/>
      <c r="AY395" s="16"/>
    </row>
    <row r="396" spans="40:51" x14ac:dyDescent="0.2">
      <c r="AN396" s="16"/>
      <c r="AO396" s="16"/>
      <c r="AP396" s="16"/>
      <c r="AQ396" s="16"/>
      <c r="AR396" s="16"/>
      <c r="AS396" s="16"/>
      <c r="AT396" s="16"/>
      <c r="AU396" s="16"/>
      <c r="AV396" s="16"/>
      <c r="AW396" s="16"/>
      <c r="AX396" s="16"/>
      <c r="AY396" s="16"/>
    </row>
    <row r="397" spans="40:51" x14ac:dyDescent="0.2">
      <c r="AN397" s="16"/>
      <c r="AO397" s="16"/>
      <c r="AP397" s="16"/>
      <c r="AQ397" s="16"/>
      <c r="AR397" s="16"/>
      <c r="AS397" s="16"/>
      <c r="AT397" s="16"/>
      <c r="AU397" s="16"/>
      <c r="AV397" s="16"/>
      <c r="AW397" s="16"/>
      <c r="AX397" s="16"/>
      <c r="AY397" s="16"/>
    </row>
    <row r="398" spans="40:51" x14ac:dyDescent="0.2">
      <c r="AN398" s="16"/>
      <c r="AO398" s="16"/>
      <c r="AP398" s="16"/>
      <c r="AQ398" s="16"/>
      <c r="AR398" s="16"/>
      <c r="AS398" s="16"/>
      <c r="AT398" s="16"/>
      <c r="AU398" s="16"/>
      <c r="AV398" s="16"/>
      <c r="AW398" s="16"/>
      <c r="AX398" s="16"/>
      <c r="AY398" s="16"/>
    </row>
    <row r="399" spans="40:51" x14ac:dyDescent="0.2">
      <c r="AN399" s="16"/>
      <c r="AO399" s="16"/>
      <c r="AP399" s="16"/>
      <c r="AQ399" s="16"/>
      <c r="AR399" s="16"/>
      <c r="AS399" s="16"/>
      <c r="AT399" s="16"/>
      <c r="AU399" s="16"/>
      <c r="AV399" s="16"/>
      <c r="AW399" s="16"/>
      <c r="AX399" s="16"/>
      <c r="AY399" s="16"/>
    </row>
    <row r="400" spans="40:51" x14ac:dyDescent="0.2">
      <c r="AN400" s="16"/>
      <c r="AO400" s="16"/>
      <c r="AP400" s="16"/>
      <c r="AQ400" s="16"/>
      <c r="AR400" s="16"/>
      <c r="AS400" s="16"/>
      <c r="AT400" s="16"/>
      <c r="AU400" s="16"/>
      <c r="AV400" s="16"/>
      <c r="AW400" s="16"/>
      <c r="AX400" s="16"/>
      <c r="AY400" s="16"/>
    </row>
    <row r="401" spans="40:51" x14ac:dyDescent="0.2">
      <c r="AN401" s="16"/>
      <c r="AO401" s="16"/>
      <c r="AP401" s="16"/>
      <c r="AQ401" s="16"/>
      <c r="AR401" s="16"/>
      <c r="AS401" s="16"/>
      <c r="AT401" s="16"/>
      <c r="AU401" s="16"/>
      <c r="AV401" s="16"/>
      <c r="AW401" s="16"/>
      <c r="AX401" s="16"/>
      <c r="AY401" s="16"/>
    </row>
    <row r="402" spans="40:51" x14ac:dyDescent="0.2">
      <c r="AN402" s="16"/>
      <c r="AO402" s="16"/>
      <c r="AP402" s="16"/>
      <c r="AQ402" s="16"/>
      <c r="AR402" s="16"/>
      <c r="AS402" s="16"/>
      <c r="AT402" s="16"/>
      <c r="AU402" s="16"/>
      <c r="AV402" s="16"/>
      <c r="AW402" s="16"/>
      <c r="AX402" s="16"/>
      <c r="AY402" s="16"/>
    </row>
    <row r="403" spans="40:51" x14ac:dyDescent="0.2">
      <c r="AN403" s="16"/>
      <c r="AO403" s="16"/>
      <c r="AP403" s="16"/>
      <c r="AQ403" s="16"/>
      <c r="AR403" s="16"/>
      <c r="AS403" s="16"/>
      <c r="AT403" s="16"/>
      <c r="AU403" s="16"/>
      <c r="AV403" s="16"/>
      <c r="AW403" s="16"/>
      <c r="AX403" s="16"/>
      <c r="AY403" s="16"/>
    </row>
    <row r="404" spans="40:51" x14ac:dyDescent="0.2">
      <c r="AN404" s="16"/>
      <c r="AO404" s="16"/>
      <c r="AP404" s="16"/>
      <c r="AQ404" s="16"/>
      <c r="AR404" s="16"/>
      <c r="AS404" s="16"/>
      <c r="AT404" s="16"/>
      <c r="AU404" s="16"/>
      <c r="AV404" s="16"/>
      <c r="AW404" s="16"/>
      <c r="AX404" s="16"/>
      <c r="AY404" s="16"/>
    </row>
    <row r="405" spans="40:51" x14ac:dyDescent="0.2">
      <c r="AN405" s="16"/>
      <c r="AO405" s="16"/>
      <c r="AP405" s="16"/>
      <c r="AQ405" s="16"/>
      <c r="AR405" s="16"/>
      <c r="AS405" s="16"/>
      <c r="AT405" s="16"/>
      <c r="AU405" s="16"/>
      <c r="AV405" s="16"/>
      <c r="AW405" s="16"/>
      <c r="AX405" s="16"/>
      <c r="AY405" s="16"/>
    </row>
    <row r="406" spans="40:51" x14ac:dyDescent="0.2">
      <c r="AN406" s="16"/>
      <c r="AO406" s="16"/>
      <c r="AP406" s="16"/>
      <c r="AQ406" s="16"/>
      <c r="AR406" s="16"/>
      <c r="AS406" s="16"/>
      <c r="AT406" s="16"/>
      <c r="AU406" s="16"/>
      <c r="AV406" s="16"/>
      <c r="AW406" s="16"/>
      <c r="AX406" s="16"/>
      <c r="AY406" s="16"/>
    </row>
    <row r="407" spans="40:51" x14ac:dyDescent="0.2">
      <c r="AN407" s="16"/>
      <c r="AO407" s="16"/>
      <c r="AP407" s="16"/>
      <c r="AQ407" s="16"/>
      <c r="AR407" s="16"/>
      <c r="AS407" s="16"/>
      <c r="AT407" s="16"/>
      <c r="AU407" s="16"/>
      <c r="AV407" s="16"/>
      <c r="AW407" s="16"/>
      <c r="AX407" s="16"/>
      <c r="AY407" s="16"/>
    </row>
    <row r="408" spans="40:51" x14ac:dyDescent="0.2">
      <c r="AN408" s="16"/>
      <c r="AO408" s="16"/>
      <c r="AP408" s="16"/>
      <c r="AQ408" s="16"/>
      <c r="AR408" s="16"/>
      <c r="AS408" s="16"/>
      <c r="AT408" s="16"/>
      <c r="AU408" s="16"/>
      <c r="AV408" s="16"/>
      <c r="AW408" s="16"/>
      <c r="AX408" s="16"/>
      <c r="AY408" s="16"/>
    </row>
    <row r="409" spans="40:51" x14ac:dyDescent="0.2">
      <c r="AN409" s="16"/>
      <c r="AO409" s="16"/>
      <c r="AP409" s="16"/>
      <c r="AQ409" s="16"/>
      <c r="AR409" s="16"/>
      <c r="AS409" s="16"/>
      <c r="AT409" s="16"/>
      <c r="AU409" s="16"/>
      <c r="AV409" s="16"/>
      <c r="AW409" s="16"/>
      <c r="AX409" s="16"/>
      <c r="AY409" s="16"/>
    </row>
    <row r="410" spans="40:51" x14ac:dyDescent="0.2">
      <c r="AN410" s="16"/>
      <c r="AO410" s="16"/>
      <c r="AP410" s="16"/>
      <c r="AQ410" s="16"/>
      <c r="AR410" s="16"/>
      <c r="AS410" s="16"/>
      <c r="AT410" s="16"/>
      <c r="AU410" s="16"/>
      <c r="AV410" s="16"/>
      <c r="AW410" s="16"/>
      <c r="AX410" s="16"/>
      <c r="AY410" s="16"/>
    </row>
    <row r="411" spans="40:51" x14ac:dyDescent="0.2">
      <c r="AN411" s="16"/>
      <c r="AO411" s="16"/>
      <c r="AP411" s="16"/>
      <c r="AQ411" s="16"/>
      <c r="AR411" s="16"/>
      <c r="AS411" s="16"/>
      <c r="AT411" s="16"/>
      <c r="AU411" s="16"/>
      <c r="AV411" s="16"/>
      <c r="AW411" s="16"/>
      <c r="AX411" s="16"/>
      <c r="AY411" s="16"/>
    </row>
  </sheetData>
  <mergeCells count="135">
    <mergeCell ref="T17:V17"/>
    <mergeCell ref="W17:Y17"/>
    <mergeCell ref="Z17:AB17"/>
    <mergeCell ref="AC17:AE17"/>
    <mergeCell ref="AF17:AH17"/>
    <mergeCell ref="AI17:AM17"/>
    <mergeCell ref="AD4:AK4"/>
    <mergeCell ref="E8:T8"/>
    <mergeCell ref="E9:T9"/>
    <mergeCell ref="E10:T10"/>
    <mergeCell ref="B15:AM15"/>
    <mergeCell ref="B16:R16"/>
    <mergeCell ref="T16:Y16"/>
    <mergeCell ref="Z16:AM16"/>
    <mergeCell ref="T24:V24"/>
    <mergeCell ref="W24:Y24"/>
    <mergeCell ref="Z24:AB24"/>
    <mergeCell ref="AC24:AE24"/>
    <mergeCell ref="T28:V28"/>
    <mergeCell ref="AF19:AM19"/>
    <mergeCell ref="T21:V21"/>
    <mergeCell ref="W21:Y21"/>
    <mergeCell ref="Z21:AB21"/>
    <mergeCell ref="AC21:AE21"/>
    <mergeCell ref="T23:V23"/>
    <mergeCell ref="W23:Y23"/>
    <mergeCell ref="Z23:AB23"/>
    <mergeCell ref="AC23:AE23"/>
    <mergeCell ref="AC28:AE28"/>
    <mergeCell ref="W28:Y28"/>
    <mergeCell ref="T32:V32"/>
    <mergeCell ref="W32:Y32"/>
    <mergeCell ref="Z32:AB32"/>
    <mergeCell ref="AC32:AE32"/>
    <mergeCell ref="T35:V35"/>
    <mergeCell ref="W35:Y35"/>
    <mergeCell ref="Z35:AB35"/>
    <mergeCell ref="AC35:AE35"/>
    <mergeCell ref="T29:V29"/>
    <mergeCell ref="W29:Y29"/>
    <mergeCell ref="Z29:AB29"/>
    <mergeCell ref="AC29:AE29"/>
    <mergeCell ref="T31:V31"/>
    <mergeCell ref="W31:Y31"/>
    <mergeCell ref="Z31:AB31"/>
    <mergeCell ref="AC31:AE31"/>
    <mergeCell ref="T36:Y36"/>
    <mergeCell ref="Z36:AE36"/>
    <mergeCell ref="I38:N38"/>
    <mergeCell ref="T38:Y38"/>
    <mergeCell ref="Z38:AE38"/>
    <mergeCell ref="T40:V40"/>
    <mergeCell ref="W40:Y40"/>
    <mergeCell ref="Z40:AB40"/>
    <mergeCell ref="AC40:AE40"/>
    <mergeCell ref="AO67:AW68"/>
    <mergeCell ref="B69:G69"/>
    <mergeCell ref="K69:M69"/>
    <mergeCell ref="N69:P69"/>
    <mergeCell ref="T41:V41"/>
    <mergeCell ref="W41:Y41"/>
    <mergeCell ref="Z41:AB41"/>
    <mergeCell ref="AC41:AE41"/>
    <mergeCell ref="W61:AA61"/>
    <mergeCell ref="AE61:AK61"/>
    <mergeCell ref="B70:G70"/>
    <mergeCell ref="K70:M70"/>
    <mergeCell ref="N70:P70"/>
    <mergeCell ref="B71:G71"/>
    <mergeCell ref="K71:M71"/>
    <mergeCell ref="N71:P71"/>
    <mergeCell ref="X62:AA62"/>
    <mergeCell ref="AD62:AK62"/>
    <mergeCell ref="K66:P66"/>
    <mergeCell ref="AD67:AL67"/>
    <mergeCell ref="B74:G74"/>
    <mergeCell ref="K74:M74"/>
    <mergeCell ref="N74:P74"/>
    <mergeCell ref="B75:G75"/>
    <mergeCell ref="K75:M75"/>
    <mergeCell ref="N75:P75"/>
    <mergeCell ref="B72:G72"/>
    <mergeCell ref="K72:M72"/>
    <mergeCell ref="N72:P72"/>
    <mergeCell ref="B73:G73"/>
    <mergeCell ref="K73:M73"/>
    <mergeCell ref="N73:P73"/>
    <mergeCell ref="B78:G78"/>
    <mergeCell ref="K78:M78"/>
    <mergeCell ref="N78:P78"/>
    <mergeCell ref="B79:G79"/>
    <mergeCell ref="K79:M79"/>
    <mergeCell ref="N79:P79"/>
    <mergeCell ref="B76:G76"/>
    <mergeCell ref="K76:M76"/>
    <mergeCell ref="N76:P76"/>
    <mergeCell ref="B77:G77"/>
    <mergeCell ref="K77:M77"/>
    <mergeCell ref="N77:P77"/>
    <mergeCell ref="B82:G82"/>
    <mergeCell ref="K82:M82"/>
    <mergeCell ref="N82:P82"/>
    <mergeCell ref="B83:G83"/>
    <mergeCell ref="K83:M83"/>
    <mergeCell ref="N83:P83"/>
    <mergeCell ref="B80:G80"/>
    <mergeCell ref="K80:M80"/>
    <mergeCell ref="N80:P80"/>
    <mergeCell ref="B81:G81"/>
    <mergeCell ref="K81:M81"/>
    <mergeCell ref="N81:P81"/>
    <mergeCell ref="B86:G86"/>
    <mergeCell ref="K86:M86"/>
    <mergeCell ref="N86:P86"/>
    <mergeCell ref="B87:G87"/>
    <mergeCell ref="K87:M87"/>
    <mergeCell ref="N87:P87"/>
    <mergeCell ref="B84:G84"/>
    <mergeCell ref="K84:M84"/>
    <mergeCell ref="N84:P84"/>
    <mergeCell ref="B85:G85"/>
    <mergeCell ref="K85:M85"/>
    <mergeCell ref="N85:P85"/>
    <mergeCell ref="W118:AA118"/>
    <mergeCell ref="AE118:AK118"/>
    <mergeCell ref="X119:AA119"/>
    <mergeCell ref="AD119:AK119"/>
    <mergeCell ref="AH155:AK155"/>
    <mergeCell ref="B88:G88"/>
    <mergeCell ref="K88:M88"/>
    <mergeCell ref="N88:P88"/>
    <mergeCell ref="K89:M89"/>
    <mergeCell ref="N89:P89"/>
    <mergeCell ref="K90:M90"/>
    <mergeCell ref="N90:P90"/>
  </mergeCells>
  <dataValidations count="2">
    <dataValidation type="list" allowBlank="1" showInputMessage="1" showErrorMessage="1" sqref="I38:N38 JE38:JJ38 TA38:TF38 ACW38:ADB38 AMS38:AMX38 AWO38:AWT38 BGK38:BGP38 BQG38:BQL38 CAC38:CAH38 CJY38:CKD38 CTU38:CTZ38 DDQ38:DDV38 DNM38:DNR38 DXI38:DXN38 EHE38:EHJ38 ERA38:ERF38 FAW38:FBB38 FKS38:FKX38 FUO38:FUT38 GEK38:GEP38 GOG38:GOL38 GYC38:GYH38 HHY38:HID38 HRU38:HRZ38 IBQ38:IBV38 ILM38:ILR38 IVI38:IVN38 JFE38:JFJ38 JPA38:JPF38 JYW38:JZB38 KIS38:KIX38 KSO38:KST38 LCK38:LCP38 LMG38:LML38 LWC38:LWH38 MFY38:MGD38 MPU38:MPZ38 MZQ38:MZV38 NJM38:NJR38 NTI38:NTN38 ODE38:ODJ38 ONA38:ONF38 OWW38:OXB38 PGS38:PGX38 PQO38:PQT38 QAK38:QAP38 QKG38:QKL38 QUC38:QUH38 RDY38:RED38 RNU38:RNZ38 RXQ38:RXV38 SHM38:SHR38 SRI38:SRN38 TBE38:TBJ38 TLA38:TLF38 TUW38:TVB38 UES38:UEX38 UOO38:UOT38 UYK38:UYP38 VIG38:VIL38 VSC38:VSH38 WBY38:WCD38 WLU38:WLZ38 WVQ38:WVV38 I65574:N65574 JE65574:JJ65574 TA65574:TF65574 ACW65574:ADB65574 AMS65574:AMX65574 AWO65574:AWT65574 BGK65574:BGP65574 BQG65574:BQL65574 CAC65574:CAH65574 CJY65574:CKD65574 CTU65574:CTZ65574 DDQ65574:DDV65574 DNM65574:DNR65574 DXI65574:DXN65574 EHE65574:EHJ65574 ERA65574:ERF65574 FAW65574:FBB65574 FKS65574:FKX65574 FUO65574:FUT65574 GEK65574:GEP65574 GOG65574:GOL65574 GYC65574:GYH65574 HHY65574:HID65574 HRU65574:HRZ65574 IBQ65574:IBV65574 ILM65574:ILR65574 IVI65574:IVN65574 JFE65574:JFJ65574 JPA65574:JPF65574 JYW65574:JZB65574 KIS65574:KIX65574 KSO65574:KST65574 LCK65574:LCP65574 LMG65574:LML65574 LWC65574:LWH65574 MFY65574:MGD65574 MPU65574:MPZ65574 MZQ65574:MZV65574 NJM65574:NJR65574 NTI65574:NTN65574 ODE65574:ODJ65574 ONA65574:ONF65574 OWW65574:OXB65574 PGS65574:PGX65574 PQO65574:PQT65574 QAK65574:QAP65574 QKG65574:QKL65574 QUC65574:QUH65574 RDY65574:RED65574 RNU65574:RNZ65574 RXQ65574:RXV65574 SHM65574:SHR65574 SRI65574:SRN65574 TBE65574:TBJ65574 TLA65574:TLF65574 TUW65574:TVB65574 UES65574:UEX65574 UOO65574:UOT65574 UYK65574:UYP65574 VIG65574:VIL65574 VSC65574:VSH65574 WBY65574:WCD65574 WLU65574:WLZ65574 WVQ65574:WVV65574 I131110:N131110 JE131110:JJ131110 TA131110:TF131110 ACW131110:ADB131110 AMS131110:AMX131110 AWO131110:AWT131110 BGK131110:BGP131110 BQG131110:BQL131110 CAC131110:CAH131110 CJY131110:CKD131110 CTU131110:CTZ131110 DDQ131110:DDV131110 DNM131110:DNR131110 DXI131110:DXN131110 EHE131110:EHJ131110 ERA131110:ERF131110 FAW131110:FBB131110 FKS131110:FKX131110 FUO131110:FUT131110 GEK131110:GEP131110 GOG131110:GOL131110 GYC131110:GYH131110 HHY131110:HID131110 HRU131110:HRZ131110 IBQ131110:IBV131110 ILM131110:ILR131110 IVI131110:IVN131110 JFE131110:JFJ131110 JPA131110:JPF131110 JYW131110:JZB131110 KIS131110:KIX131110 KSO131110:KST131110 LCK131110:LCP131110 LMG131110:LML131110 LWC131110:LWH131110 MFY131110:MGD131110 MPU131110:MPZ131110 MZQ131110:MZV131110 NJM131110:NJR131110 NTI131110:NTN131110 ODE131110:ODJ131110 ONA131110:ONF131110 OWW131110:OXB131110 PGS131110:PGX131110 PQO131110:PQT131110 QAK131110:QAP131110 QKG131110:QKL131110 QUC131110:QUH131110 RDY131110:RED131110 RNU131110:RNZ131110 RXQ131110:RXV131110 SHM131110:SHR131110 SRI131110:SRN131110 TBE131110:TBJ131110 TLA131110:TLF131110 TUW131110:TVB131110 UES131110:UEX131110 UOO131110:UOT131110 UYK131110:UYP131110 VIG131110:VIL131110 VSC131110:VSH131110 WBY131110:WCD131110 WLU131110:WLZ131110 WVQ131110:WVV131110 I196646:N196646 JE196646:JJ196646 TA196646:TF196646 ACW196646:ADB196646 AMS196646:AMX196646 AWO196646:AWT196646 BGK196646:BGP196646 BQG196646:BQL196646 CAC196646:CAH196646 CJY196646:CKD196646 CTU196646:CTZ196646 DDQ196646:DDV196646 DNM196646:DNR196646 DXI196646:DXN196646 EHE196646:EHJ196646 ERA196646:ERF196646 FAW196646:FBB196646 FKS196646:FKX196646 FUO196646:FUT196646 GEK196646:GEP196646 GOG196646:GOL196646 GYC196646:GYH196646 HHY196646:HID196646 HRU196646:HRZ196646 IBQ196646:IBV196646 ILM196646:ILR196646 IVI196646:IVN196646 JFE196646:JFJ196646 JPA196646:JPF196646 JYW196646:JZB196646 KIS196646:KIX196646 KSO196646:KST196646 LCK196646:LCP196646 LMG196646:LML196646 LWC196646:LWH196646 MFY196646:MGD196646 MPU196646:MPZ196646 MZQ196646:MZV196646 NJM196646:NJR196646 NTI196646:NTN196646 ODE196646:ODJ196646 ONA196646:ONF196646 OWW196646:OXB196646 PGS196646:PGX196646 PQO196646:PQT196646 QAK196646:QAP196646 QKG196646:QKL196646 QUC196646:QUH196646 RDY196646:RED196646 RNU196646:RNZ196646 RXQ196646:RXV196646 SHM196646:SHR196646 SRI196646:SRN196646 TBE196646:TBJ196646 TLA196646:TLF196646 TUW196646:TVB196646 UES196646:UEX196646 UOO196646:UOT196646 UYK196646:UYP196646 VIG196646:VIL196646 VSC196646:VSH196646 WBY196646:WCD196646 WLU196646:WLZ196646 WVQ196646:WVV196646 I262182:N262182 JE262182:JJ262182 TA262182:TF262182 ACW262182:ADB262182 AMS262182:AMX262182 AWO262182:AWT262182 BGK262182:BGP262182 BQG262182:BQL262182 CAC262182:CAH262182 CJY262182:CKD262182 CTU262182:CTZ262182 DDQ262182:DDV262182 DNM262182:DNR262182 DXI262182:DXN262182 EHE262182:EHJ262182 ERA262182:ERF262182 FAW262182:FBB262182 FKS262182:FKX262182 FUO262182:FUT262182 GEK262182:GEP262182 GOG262182:GOL262182 GYC262182:GYH262182 HHY262182:HID262182 HRU262182:HRZ262182 IBQ262182:IBV262182 ILM262182:ILR262182 IVI262182:IVN262182 JFE262182:JFJ262182 JPA262182:JPF262182 JYW262182:JZB262182 KIS262182:KIX262182 KSO262182:KST262182 LCK262182:LCP262182 LMG262182:LML262182 LWC262182:LWH262182 MFY262182:MGD262182 MPU262182:MPZ262182 MZQ262182:MZV262182 NJM262182:NJR262182 NTI262182:NTN262182 ODE262182:ODJ262182 ONA262182:ONF262182 OWW262182:OXB262182 PGS262182:PGX262182 PQO262182:PQT262182 QAK262182:QAP262182 QKG262182:QKL262182 QUC262182:QUH262182 RDY262182:RED262182 RNU262182:RNZ262182 RXQ262182:RXV262182 SHM262182:SHR262182 SRI262182:SRN262182 TBE262182:TBJ262182 TLA262182:TLF262182 TUW262182:TVB262182 UES262182:UEX262182 UOO262182:UOT262182 UYK262182:UYP262182 VIG262182:VIL262182 VSC262182:VSH262182 WBY262182:WCD262182 WLU262182:WLZ262182 WVQ262182:WVV262182 I327718:N327718 JE327718:JJ327718 TA327718:TF327718 ACW327718:ADB327718 AMS327718:AMX327718 AWO327718:AWT327718 BGK327718:BGP327718 BQG327718:BQL327718 CAC327718:CAH327718 CJY327718:CKD327718 CTU327718:CTZ327718 DDQ327718:DDV327718 DNM327718:DNR327718 DXI327718:DXN327718 EHE327718:EHJ327718 ERA327718:ERF327718 FAW327718:FBB327718 FKS327718:FKX327718 FUO327718:FUT327718 GEK327718:GEP327718 GOG327718:GOL327718 GYC327718:GYH327718 HHY327718:HID327718 HRU327718:HRZ327718 IBQ327718:IBV327718 ILM327718:ILR327718 IVI327718:IVN327718 JFE327718:JFJ327718 JPA327718:JPF327718 JYW327718:JZB327718 KIS327718:KIX327718 KSO327718:KST327718 LCK327718:LCP327718 LMG327718:LML327718 LWC327718:LWH327718 MFY327718:MGD327718 MPU327718:MPZ327718 MZQ327718:MZV327718 NJM327718:NJR327718 NTI327718:NTN327718 ODE327718:ODJ327718 ONA327718:ONF327718 OWW327718:OXB327718 PGS327718:PGX327718 PQO327718:PQT327718 QAK327718:QAP327718 QKG327718:QKL327718 QUC327718:QUH327718 RDY327718:RED327718 RNU327718:RNZ327718 RXQ327718:RXV327718 SHM327718:SHR327718 SRI327718:SRN327718 TBE327718:TBJ327718 TLA327718:TLF327718 TUW327718:TVB327718 UES327718:UEX327718 UOO327718:UOT327718 UYK327718:UYP327718 VIG327718:VIL327718 VSC327718:VSH327718 WBY327718:WCD327718 WLU327718:WLZ327718 WVQ327718:WVV327718 I393254:N393254 JE393254:JJ393254 TA393254:TF393254 ACW393254:ADB393254 AMS393254:AMX393254 AWO393254:AWT393254 BGK393254:BGP393254 BQG393254:BQL393254 CAC393254:CAH393254 CJY393254:CKD393254 CTU393254:CTZ393254 DDQ393254:DDV393254 DNM393254:DNR393254 DXI393254:DXN393254 EHE393254:EHJ393254 ERA393254:ERF393254 FAW393254:FBB393254 FKS393254:FKX393254 FUO393254:FUT393254 GEK393254:GEP393254 GOG393254:GOL393254 GYC393254:GYH393254 HHY393254:HID393254 HRU393254:HRZ393254 IBQ393254:IBV393254 ILM393254:ILR393254 IVI393254:IVN393254 JFE393254:JFJ393254 JPA393254:JPF393254 JYW393254:JZB393254 KIS393254:KIX393254 KSO393254:KST393254 LCK393254:LCP393254 LMG393254:LML393254 LWC393254:LWH393254 MFY393254:MGD393254 MPU393254:MPZ393254 MZQ393254:MZV393254 NJM393254:NJR393254 NTI393254:NTN393254 ODE393254:ODJ393254 ONA393254:ONF393254 OWW393254:OXB393254 PGS393254:PGX393254 PQO393254:PQT393254 QAK393254:QAP393254 QKG393254:QKL393254 QUC393254:QUH393254 RDY393254:RED393254 RNU393254:RNZ393254 RXQ393254:RXV393254 SHM393254:SHR393254 SRI393254:SRN393254 TBE393254:TBJ393254 TLA393254:TLF393254 TUW393254:TVB393254 UES393254:UEX393254 UOO393254:UOT393254 UYK393254:UYP393254 VIG393254:VIL393254 VSC393254:VSH393254 WBY393254:WCD393254 WLU393254:WLZ393254 WVQ393254:WVV393254 I458790:N458790 JE458790:JJ458790 TA458790:TF458790 ACW458790:ADB458790 AMS458790:AMX458790 AWO458790:AWT458790 BGK458790:BGP458790 BQG458790:BQL458790 CAC458790:CAH458790 CJY458790:CKD458790 CTU458790:CTZ458790 DDQ458790:DDV458790 DNM458790:DNR458790 DXI458790:DXN458790 EHE458790:EHJ458790 ERA458790:ERF458790 FAW458790:FBB458790 FKS458790:FKX458790 FUO458790:FUT458790 GEK458790:GEP458790 GOG458790:GOL458790 GYC458790:GYH458790 HHY458790:HID458790 HRU458790:HRZ458790 IBQ458790:IBV458790 ILM458790:ILR458790 IVI458790:IVN458790 JFE458790:JFJ458790 JPA458790:JPF458790 JYW458790:JZB458790 KIS458790:KIX458790 KSO458790:KST458790 LCK458790:LCP458790 LMG458790:LML458790 LWC458790:LWH458790 MFY458790:MGD458790 MPU458790:MPZ458790 MZQ458790:MZV458790 NJM458790:NJR458790 NTI458790:NTN458790 ODE458790:ODJ458790 ONA458790:ONF458790 OWW458790:OXB458790 PGS458790:PGX458790 PQO458790:PQT458790 QAK458790:QAP458790 QKG458790:QKL458790 QUC458790:QUH458790 RDY458790:RED458790 RNU458790:RNZ458790 RXQ458790:RXV458790 SHM458790:SHR458790 SRI458790:SRN458790 TBE458790:TBJ458790 TLA458790:TLF458790 TUW458790:TVB458790 UES458790:UEX458790 UOO458790:UOT458790 UYK458790:UYP458790 VIG458790:VIL458790 VSC458790:VSH458790 WBY458790:WCD458790 WLU458790:WLZ458790 WVQ458790:WVV458790 I524326:N524326 JE524326:JJ524326 TA524326:TF524326 ACW524326:ADB524326 AMS524326:AMX524326 AWO524326:AWT524326 BGK524326:BGP524326 BQG524326:BQL524326 CAC524326:CAH524326 CJY524326:CKD524326 CTU524326:CTZ524326 DDQ524326:DDV524326 DNM524326:DNR524326 DXI524326:DXN524326 EHE524326:EHJ524326 ERA524326:ERF524326 FAW524326:FBB524326 FKS524326:FKX524326 FUO524326:FUT524326 GEK524326:GEP524326 GOG524326:GOL524326 GYC524326:GYH524326 HHY524326:HID524326 HRU524326:HRZ524326 IBQ524326:IBV524326 ILM524326:ILR524326 IVI524326:IVN524326 JFE524326:JFJ524326 JPA524326:JPF524326 JYW524326:JZB524326 KIS524326:KIX524326 KSO524326:KST524326 LCK524326:LCP524326 LMG524326:LML524326 LWC524326:LWH524326 MFY524326:MGD524326 MPU524326:MPZ524326 MZQ524326:MZV524326 NJM524326:NJR524326 NTI524326:NTN524326 ODE524326:ODJ524326 ONA524326:ONF524326 OWW524326:OXB524326 PGS524326:PGX524326 PQO524326:PQT524326 QAK524326:QAP524326 QKG524326:QKL524326 QUC524326:QUH524326 RDY524326:RED524326 RNU524326:RNZ524326 RXQ524326:RXV524326 SHM524326:SHR524326 SRI524326:SRN524326 TBE524326:TBJ524326 TLA524326:TLF524326 TUW524326:TVB524326 UES524326:UEX524326 UOO524326:UOT524326 UYK524326:UYP524326 VIG524326:VIL524326 VSC524326:VSH524326 WBY524326:WCD524326 WLU524326:WLZ524326 WVQ524326:WVV524326 I589862:N589862 JE589862:JJ589862 TA589862:TF589862 ACW589862:ADB589862 AMS589862:AMX589862 AWO589862:AWT589862 BGK589862:BGP589862 BQG589862:BQL589862 CAC589862:CAH589862 CJY589862:CKD589862 CTU589862:CTZ589862 DDQ589862:DDV589862 DNM589862:DNR589862 DXI589862:DXN589862 EHE589862:EHJ589862 ERA589862:ERF589862 FAW589862:FBB589862 FKS589862:FKX589862 FUO589862:FUT589862 GEK589862:GEP589862 GOG589862:GOL589862 GYC589862:GYH589862 HHY589862:HID589862 HRU589862:HRZ589862 IBQ589862:IBV589862 ILM589862:ILR589862 IVI589862:IVN589862 JFE589862:JFJ589862 JPA589862:JPF589862 JYW589862:JZB589862 KIS589862:KIX589862 KSO589862:KST589862 LCK589862:LCP589862 LMG589862:LML589862 LWC589862:LWH589862 MFY589862:MGD589862 MPU589862:MPZ589862 MZQ589862:MZV589862 NJM589862:NJR589862 NTI589862:NTN589862 ODE589862:ODJ589862 ONA589862:ONF589862 OWW589862:OXB589862 PGS589862:PGX589862 PQO589862:PQT589862 QAK589862:QAP589862 QKG589862:QKL589862 QUC589862:QUH589862 RDY589862:RED589862 RNU589862:RNZ589862 RXQ589862:RXV589862 SHM589862:SHR589862 SRI589862:SRN589862 TBE589862:TBJ589862 TLA589862:TLF589862 TUW589862:TVB589862 UES589862:UEX589862 UOO589862:UOT589862 UYK589862:UYP589862 VIG589862:VIL589862 VSC589862:VSH589862 WBY589862:WCD589862 WLU589862:WLZ589862 WVQ589862:WVV589862 I655398:N655398 JE655398:JJ655398 TA655398:TF655398 ACW655398:ADB655398 AMS655398:AMX655398 AWO655398:AWT655398 BGK655398:BGP655398 BQG655398:BQL655398 CAC655398:CAH655398 CJY655398:CKD655398 CTU655398:CTZ655398 DDQ655398:DDV655398 DNM655398:DNR655398 DXI655398:DXN655398 EHE655398:EHJ655398 ERA655398:ERF655398 FAW655398:FBB655398 FKS655398:FKX655398 FUO655398:FUT655398 GEK655398:GEP655398 GOG655398:GOL655398 GYC655398:GYH655398 HHY655398:HID655398 HRU655398:HRZ655398 IBQ655398:IBV655398 ILM655398:ILR655398 IVI655398:IVN655398 JFE655398:JFJ655398 JPA655398:JPF655398 JYW655398:JZB655398 KIS655398:KIX655398 KSO655398:KST655398 LCK655398:LCP655398 LMG655398:LML655398 LWC655398:LWH655398 MFY655398:MGD655398 MPU655398:MPZ655398 MZQ655398:MZV655398 NJM655398:NJR655398 NTI655398:NTN655398 ODE655398:ODJ655398 ONA655398:ONF655398 OWW655398:OXB655398 PGS655398:PGX655398 PQO655398:PQT655398 QAK655398:QAP655398 QKG655398:QKL655398 QUC655398:QUH655398 RDY655398:RED655398 RNU655398:RNZ655398 RXQ655398:RXV655398 SHM655398:SHR655398 SRI655398:SRN655398 TBE655398:TBJ655398 TLA655398:TLF655398 TUW655398:TVB655398 UES655398:UEX655398 UOO655398:UOT655398 UYK655398:UYP655398 VIG655398:VIL655398 VSC655398:VSH655398 WBY655398:WCD655398 WLU655398:WLZ655398 WVQ655398:WVV655398 I720934:N720934 JE720934:JJ720934 TA720934:TF720934 ACW720934:ADB720934 AMS720934:AMX720934 AWO720934:AWT720934 BGK720934:BGP720934 BQG720934:BQL720934 CAC720934:CAH720934 CJY720934:CKD720934 CTU720934:CTZ720934 DDQ720934:DDV720934 DNM720934:DNR720934 DXI720934:DXN720934 EHE720934:EHJ720934 ERA720934:ERF720934 FAW720934:FBB720934 FKS720934:FKX720934 FUO720934:FUT720934 GEK720934:GEP720934 GOG720934:GOL720934 GYC720934:GYH720934 HHY720934:HID720934 HRU720934:HRZ720934 IBQ720934:IBV720934 ILM720934:ILR720934 IVI720934:IVN720934 JFE720934:JFJ720934 JPA720934:JPF720934 JYW720934:JZB720934 KIS720934:KIX720934 KSO720934:KST720934 LCK720934:LCP720934 LMG720934:LML720934 LWC720934:LWH720934 MFY720934:MGD720934 MPU720934:MPZ720934 MZQ720934:MZV720934 NJM720934:NJR720934 NTI720934:NTN720934 ODE720934:ODJ720934 ONA720934:ONF720934 OWW720934:OXB720934 PGS720934:PGX720934 PQO720934:PQT720934 QAK720934:QAP720934 QKG720934:QKL720934 QUC720934:QUH720934 RDY720934:RED720934 RNU720934:RNZ720934 RXQ720934:RXV720934 SHM720934:SHR720934 SRI720934:SRN720934 TBE720934:TBJ720934 TLA720934:TLF720934 TUW720934:TVB720934 UES720934:UEX720934 UOO720934:UOT720934 UYK720934:UYP720934 VIG720934:VIL720934 VSC720934:VSH720934 WBY720934:WCD720934 WLU720934:WLZ720934 WVQ720934:WVV720934 I786470:N786470 JE786470:JJ786470 TA786470:TF786470 ACW786470:ADB786470 AMS786470:AMX786470 AWO786470:AWT786470 BGK786470:BGP786470 BQG786470:BQL786470 CAC786470:CAH786470 CJY786470:CKD786470 CTU786470:CTZ786470 DDQ786470:DDV786470 DNM786470:DNR786470 DXI786470:DXN786470 EHE786470:EHJ786470 ERA786470:ERF786470 FAW786470:FBB786470 FKS786470:FKX786470 FUO786470:FUT786470 GEK786470:GEP786470 GOG786470:GOL786470 GYC786470:GYH786470 HHY786470:HID786470 HRU786470:HRZ786470 IBQ786470:IBV786470 ILM786470:ILR786470 IVI786470:IVN786470 JFE786470:JFJ786470 JPA786470:JPF786470 JYW786470:JZB786470 KIS786470:KIX786470 KSO786470:KST786470 LCK786470:LCP786470 LMG786470:LML786470 LWC786470:LWH786470 MFY786470:MGD786470 MPU786470:MPZ786470 MZQ786470:MZV786470 NJM786470:NJR786470 NTI786470:NTN786470 ODE786470:ODJ786470 ONA786470:ONF786470 OWW786470:OXB786470 PGS786470:PGX786470 PQO786470:PQT786470 QAK786470:QAP786470 QKG786470:QKL786470 QUC786470:QUH786470 RDY786470:RED786470 RNU786470:RNZ786470 RXQ786470:RXV786470 SHM786470:SHR786470 SRI786470:SRN786470 TBE786470:TBJ786470 TLA786470:TLF786470 TUW786470:TVB786470 UES786470:UEX786470 UOO786470:UOT786470 UYK786470:UYP786470 VIG786470:VIL786470 VSC786470:VSH786470 WBY786470:WCD786470 WLU786470:WLZ786470 WVQ786470:WVV786470 I852006:N852006 JE852006:JJ852006 TA852006:TF852006 ACW852006:ADB852006 AMS852006:AMX852006 AWO852006:AWT852006 BGK852006:BGP852006 BQG852006:BQL852006 CAC852006:CAH852006 CJY852006:CKD852006 CTU852006:CTZ852006 DDQ852006:DDV852006 DNM852006:DNR852006 DXI852006:DXN852006 EHE852006:EHJ852006 ERA852006:ERF852006 FAW852006:FBB852006 FKS852006:FKX852006 FUO852006:FUT852006 GEK852006:GEP852006 GOG852006:GOL852006 GYC852006:GYH852006 HHY852006:HID852006 HRU852006:HRZ852006 IBQ852006:IBV852006 ILM852006:ILR852006 IVI852006:IVN852006 JFE852006:JFJ852006 JPA852006:JPF852006 JYW852006:JZB852006 KIS852006:KIX852006 KSO852006:KST852006 LCK852006:LCP852006 LMG852006:LML852006 LWC852006:LWH852006 MFY852006:MGD852006 MPU852006:MPZ852006 MZQ852006:MZV852006 NJM852006:NJR852006 NTI852006:NTN852006 ODE852006:ODJ852006 ONA852006:ONF852006 OWW852006:OXB852006 PGS852006:PGX852006 PQO852006:PQT852006 QAK852006:QAP852006 QKG852006:QKL852006 QUC852006:QUH852006 RDY852006:RED852006 RNU852006:RNZ852006 RXQ852006:RXV852006 SHM852006:SHR852006 SRI852006:SRN852006 TBE852006:TBJ852006 TLA852006:TLF852006 TUW852006:TVB852006 UES852006:UEX852006 UOO852006:UOT852006 UYK852006:UYP852006 VIG852006:VIL852006 VSC852006:VSH852006 WBY852006:WCD852006 WLU852006:WLZ852006 WVQ852006:WVV852006 I917542:N917542 JE917542:JJ917542 TA917542:TF917542 ACW917542:ADB917542 AMS917542:AMX917542 AWO917542:AWT917542 BGK917542:BGP917542 BQG917542:BQL917542 CAC917542:CAH917542 CJY917542:CKD917542 CTU917542:CTZ917542 DDQ917542:DDV917542 DNM917542:DNR917542 DXI917542:DXN917542 EHE917542:EHJ917542 ERA917542:ERF917542 FAW917542:FBB917542 FKS917542:FKX917542 FUO917542:FUT917542 GEK917542:GEP917542 GOG917542:GOL917542 GYC917542:GYH917542 HHY917542:HID917542 HRU917542:HRZ917542 IBQ917542:IBV917542 ILM917542:ILR917542 IVI917542:IVN917542 JFE917542:JFJ917542 JPA917542:JPF917542 JYW917542:JZB917542 KIS917542:KIX917542 KSO917542:KST917542 LCK917542:LCP917542 LMG917542:LML917542 LWC917542:LWH917542 MFY917542:MGD917542 MPU917542:MPZ917542 MZQ917542:MZV917542 NJM917542:NJR917542 NTI917542:NTN917542 ODE917542:ODJ917542 ONA917542:ONF917542 OWW917542:OXB917542 PGS917542:PGX917542 PQO917542:PQT917542 QAK917542:QAP917542 QKG917542:QKL917542 QUC917542:QUH917542 RDY917542:RED917542 RNU917542:RNZ917542 RXQ917542:RXV917542 SHM917542:SHR917542 SRI917542:SRN917542 TBE917542:TBJ917542 TLA917542:TLF917542 TUW917542:TVB917542 UES917542:UEX917542 UOO917542:UOT917542 UYK917542:UYP917542 VIG917542:VIL917542 VSC917542:VSH917542 WBY917542:WCD917542 WLU917542:WLZ917542 WVQ917542:WVV917542 I983078:N983078 JE983078:JJ983078 TA983078:TF983078 ACW983078:ADB983078 AMS983078:AMX983078 AWO983078:AWT983078 BGK983078:BGP983078 BQG983078:BQL983078 CAC983078:CAH983078 CJY983078:CKD983078 CTU983078:CTZ983078 DDQ983078:DDV983078 DNM983078:DNR983078 DXI983078:DXN983078 EHE983078:EHJ983078 ERA983078:ERF983078 FAW983078:FBB983078 FKS983078:FKX983078 FUO983078:FUT983078 GEK983078:GEP983078 GOG983078:GOL983078 GYC983078:GYH983078 HHY983078:HID983078 HRU983078:HRZ983078 IBQ983078:IBV983078 ILM983078:ILR983078 IVI983078:IVN983078 JFE983078:JFJ983078 JPA983078:JPF983078 JYW983078:JZB983078 KIS983078:KIX983078 KSO983078:KST983078 LCK983078:LCP983078 LMG983078:LML983078 LWC983078:LWH983078 MFY983078:MGD983078 MPU983078:MPZ983078 MZQ983078:MZV983078 NJM983078:NJR983078 NTI983078:NTN983078 ODE983078:ODJ983078 ONA983078:ONF983078 OWW983078:OXB983078 PGS983078:PGX983078 PQO983078:PQT983078 QAK983078:QAP983078 QKG983078:QKL983078 QUC983078:QUH983078 RDY983078:RED983078 RNU983078:RNZ983078 RXQ983078:RXV983078 SHM983078:SHR983078 SRI983078:SRN983078 TBE983078:TBJ983078 TLA983078:TLF983078 TUW983078:TVB983078 UES983078:UEX983078 UOO983078:UOT983078 UYK983078:UYP983078 VIG983078:VIL983078 VSC983078:VSH983078 WBY983078:WCD983078 WLU983078:WLZ983078 WVQ983078:WVV983078">
      <formula1>VELOC</formula1>
    </dataValidation>
    <dataValidation type="list" allowBlank="1" showInputMessage="1" showErrorMessage="1" sqref="B69:G88">
      <formula1>GASES</formula1>
    </dataValidation>
  </dataValidations>
  <printOptions horizontalCentered="1" verticalCentered="1"/>
  <pageMargins left="0.78740157499999996" right="0.5" top="0.25" bottom="0.25" header="0.5" footer="0.5"/>
  <pageSetup scale="82" orientation="portrait" horizontalDpi="300" verticalDpi="300" r:id="rId1"/>
  <headerFooter alignWithMargins="0"/>
  <rowBreaks count="4" manualBreakCount="4">
    <brk id="56" max="65535" man="1"/>
    <brk id="114" max="65535" man="1"/>
    <brk id="172" max="65535" man="1"/>
    <brk id="289" max="65535" man="1"/>
  </rowBreaks>
  <drawing r:id="rId2"/>
  <legacyDrawing r:id="rId3"/>
  <mc:AlternateContent xmlns:mc="http://schemas.openxmlformats.org/markup-compatibility/2006">
    <mc:Choice Requires="x14">
      <controls>
        <mc:AlternateContent xmlns:mc="http://schemas.openxmlformats.org/markup-compatibility/2006">
          <mc:Choice Requires="x14">
            <control shapeId="13313" r:id="rId4" name="Button 1">
              <controlPr defaultSize="0" print="0" autoFill="0" autoPict="0">
                <anchor moveWithCells="1" sizeWithCells="1">
                  <from>
                    <xdr:col>25</xdr:col>
                    <xdr:colOff>0</xdr:colOff>
                    <xdr:row>17</xdr:row>
                    <xdr:rowOff>19050</xdr:rowOff>
                  </from>
                  <to>
                    <xdr:col>31</xdr:col>
                    <xdr:colOff>9525</xdr:colOff>
                    <xdr:row>19</xdr:row>
                    <xdr:rowOff>152400</xdr:rowOff>
                  </to>
                </anchor>
              </controlPr>
            </control>
          </mc:Choice>
        </mc:AlternateContent>
        <mc:AlternateContent xmlns:mc="http://schemas.openxmlformats.org/markup-compatibility/2006">
          <mc:Choice Requires="x14">
            <control shapeId="13314" r:id="rId5" name="Button 2">
              <controlPr defaultSize="0" print="0" autoFill="0" autoPict="0">
                <anchor moveWithCells="1" sizeWithCells="1">
                  <from>
                    <xdr:col>40</xdr:col>
                    <xdr:colOff>161925</xdr:colOff>
                    <xdr:row>17</xdr:row>
                    <xdr:rowOff>133350</xdr:rowOff>
                  </from>
                  <to>
                    <xdr:col>41</xdr:col>
                    <xdr:colOff>514350</xdr:colOff>
                    <xdr:row>19</xdr:row>
                    <xdr:rowOff>57150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N71"/>
  <sheetViews>
    <sheetView topLeftCell="C1" zoomScaleNormal="100" workbookViewId="0">
      <selection activeCell="D1" sqref="D1:M1048576"/>
    </sheetView>
  </sheetViews>
  <sheetFormatPr defaultRowHeight="15" x14ac:dyDescent="0.25"/>
  <cols>
    <col min="1" max="1" width="31.7109375" style="273" bestFit="1" customWidth="1"/>
    <col min="2" max="2" width="11.7109375" style="300" customWidth="1"/>
    <col min="3" max="3" width="9.140625" style="273"/>
    <col min="4" max="8" width="9.140625" style="410"/>
    <col min="9" max="9" width="9.140625" style="410" customWidth="1"/>
    <col min="10" max="13" width="9.140625" style="410"/>
    <col min="14" max="256" width="9.140625" style="273"/>
    <col min="257" max="257" width="31.7109375" style="273" bestFit="1" customWidth="1"/>
    <col min="258" max="258" width="11.7109375" style="273" customWidth="1"/>
    <col min="259" max="264" width="9.140625" style="273"/>
    <col min="265" max="265" width="9.140625" style="273" customWidth="1"/>
    <col min="266" max="512" width="9.140625" style="273"/>
    <col min="513" max="513" width="31.7109375" style="273" bestFit="1" customWidth="1"/>
    <col min="514" max="514" width="11.7109375" style="273" customWidth="1"/>
    <col min="515" max="520" width="9.140625" style="273"/>
    <col min="521" max="521" width="9.140625" style="273" customWidth="1"/>
    <col min="522" max="768" width="9.140625" style="273"/>
    <col min="769" max="769" width="31.7109375" style="273" bestFit="1" customWidth="1"/>
    <col min="770" max="770" width="11.7109375" style="273" customWidth="1"/>
    <col min="771" max="776" width="9.140625" style="273"/>
    <col min="777" max="777" width="9.140625" style="273" customWidth="1"/>
    <col min="778" max="1024" width="9.140625" style="273"/>
    <col min="1025" max="1025" width="31.7109375" style="273" bestFit="1" customWidth="1"/>
    <col min="1026" max="1026" width="11.7109375" style="273" customWidth="1"/>
    <col min="1027" max="1032" width="9.140625" style="273"/>
    <col min="1033" max="1033" width="9.140625" style="273" customWidth="1"/>
    <col min="1034" max="1280" width="9.140625" style="273"/>
    <col min="1281" max="1281" width="31.7109375" style="273" bestFit="1" customWidth="1"/>
    <col min="1282" max="1282" width="11.7109375" style="273" customWidth="1"/>
    <col min="1283" max="1288" width="9.140625" style="273"/>
    <col min="1289" max="1289" width="9.140625" style="273" customWidth="1"/>
    <col min="1290" max="1536" width="9.140625" style="273"/>
    <col min="1537" max="1537" width="31.7109375" style="273" bestFit="1" customWidth="1"/>
    <col min="1538" max="1538" width="11.7109375" style="273" customWidth="1"/>
    <col min="1539" max="1544" width="9.140625" style="273"/>
    <col min="1545" max="1545" width="9.140625" style="273" customWidth="1"/>
    <col min="1546" max="1792" width="9.140625" style="273"/>
    <col min="1793" max="1793" width="31.7109375" style="273" bestFit="1" customWidth="1"/>
    <col min="1794" max="1794" width="11.7109375" style="273" customWidth="1"/>
    <col min="1795" max="1800" width="9.140625" style="273"/>
    <col min="1801" max="1801" width="9.140625" style="273" customWidth="1"/>
    <col min="1802" max="2048" width="9.140625" style="273"/>
    <col min="2049" max="2049" width="31.7109375" style="273" bestFit="1" customWidth="1"/>
    <col min="2050" max="2050" width="11.7109375" style="273" customWidth="1"/>
    <col min="2051" max="2056" width="9.140625" style="273"/>
    <col min="2057" max="2057" width="9.140625" style="273" customWidth="1"/>
    <col min="2058" max="2304" width="9.140625" style="273"/>
    <col min="2305" max="2305" width="31.7109375" style="273" bestFit="1" customWidth="1"/>
    <col min="2306" max="2306" width="11.7109375" style="273" customWidth="1"/>
    <col min="2307" max="2312" width="9.140625" style="273"/>
    <col min="2313" max="2313" width="9.140625" style="273" customWidth="1"/>
    <col min="2314" max="2560" width="9.140625" style="273"/>
    <col min="2561" max="2561" width="31.7109375" style="273" bestFit="1" customWidth="1"/>
    <col min="2562" max="2562" width="11.7109375" style="273" customWidth="1"/>
    <col min="2563" max="2568" width="9.140625" style="273"/>
    <col min="2569" max="2569" width="9.140625" style="273" customWidth="1"/>
    <col min="2570" max="2816" width="9.140625" style="273"/>
    <col min="2817" max="2817" width="31.7109375" style="273" bestFit="1" customWidth="1"/>
    <col min="2818" max="2818" width="11.7109375" style="273" customWidth="1"/>
    <col min="2819" max="2824" width="9.140625" style="273"/>
    <col min="2825" max="2825" width="9.140625" style="273" customWidth="1"/>
    <col min="2826" max="3072" width="9.140625" style="273"/>
    <col min="3073" max="3073" width="31.7109375" style="273" bestFit="1" customWidth="1"/>
    <col min="3074" max="3074" width="11.7109375" style="273" customWidth="1"/>
    <col min="3075" max="3080" width="9.140625" style="273"/>
    <col min="3081" max="3081" width="9.140625" style="273" customWidth="1"/>
    <col min="3082" max="3328" width="9.140625" style="273"/>
    <col min="3329" max="3329" width="31.7109375" style="273" bestFit="1" customWidth="1"/>
    <col min="3330" max="3330" width="11.7109375" style="273" customWidth="1"/>
    <col min="3331" max="3336" width="9.140625" style="273"/>
    <col min="3337" max="3337" width="9.140625" style="273" customWidth="1"/>
    <col min="3338" max="3584" width="9.140625" style="273"/>
    <col min="3585" max="3585" width="31.7109375" style="273" bestFit="1" customWidth="1"/>
    <col min="3586" max="3586" width="11.7109375" style="273" customWidth="1"/>
    <col min="3587" max="3592" width="9.140625" style="273"/>
    <col min="3593" max="3593" width="9.140625" style="273" customWidth="1"/>
    <col min="3594" max="3840" width="9.140625" style="273"/>
    <col min="3841" max="3841" width="31.7109375" style="273" bestFit="1" customWidth="1"/>
    <col min="3842" max="3842" width="11.7109375" style="273" customWidth="1"/>
    <col min="3843" max="3848" width="9.140625" style="273"/>
    <col min="3849" max="3849" width="9.140625" style="273" customWidth="1"/>
    <col min="3850" max="4096" width="9.140625" style="273"/>
    <col min="4097" max="4097" width="31.7109375" style="273" bestFit="1" customWidth="1"/>
    <col min="4098" max="4098" width="11.7109375" style="273" customWidth="1"/>
    <col min="4099" max="4104" width="9.140625" style="273"/>
    <col min="4105" max="4105" width="9.140625" style="273" customWidth="1"/>
    <col min="4106" max="4352" width="9.140625" style="273"/>
    <col min="4353" max="4353" width="31.7109375" style="273" bestFit="1" customWidth="1"/>
    <col min="4354" max="4354" width="11.7109375" style="273" customWidth="1"/>
    <col min="4355" max="4360" width="9.140625" style="273"/>
    <col min="4361" max="4361" width="9.140625" style="273" customWidth="1"/>
    <col min="4362" max="4608" width="9.140625" style="273"/>
    <col min="4609" max="4609" width="31.7109375" style="273" bestFit="1" customWidth="1"/>
    <col min="4610" max="4610" width="11.7109375" style="273" customWidth="1"/>
    <col min="4611" max="4616" width="9.140625" style="273"/>
    <col min="4617" max="4617" width="9.140625" style="273" customWidth="1"/>
    <col min="4618" max="4864" width="9.140625" style="273"/>
    <col min="4865" max="4865" width="31.7109375" style="273" bestFit="1" customWidth="1"/>
    <col min="4866" max="4866" width="11.7109375" style="273" customWidth="1"/>
    <col min="4867" max="4872" width="9.140625" style="273"/>
    <col min="4873" max="4873" width="9.140625" style="273" customWidth="1"/>
    <col min="4874" max="5120" width="9.140625" style="273"/>
    <col min="5121" max="5121" width="31.7109375" style="273" bestFit="1" customWidth="1"/>
    <col min="5122" max="5122" width="11.7109375" style="273" customWidth="1"/>
    <col min="5123" max="5128" width="9.140625" style="273"/>
    <col min="5129" max="5129" width="9.140625" style="273" customWidth="1"/>
    <col min="5130" max="5376" width="9.140625" style="273"/>
    <col min="5377" max="5377" width="31.7109375" style="273" bestFit="1" customWidth="1"/>
    <col min="5378" max="5378" width="11.7109375" style="273" customWidth="1"/>
    <col min="5379" max="5384" width="9.140625" style="273"/>
    <col min="5385" max="5385" width="9.140625" style="273" customWidth="1"/>
    <col min="5386" max="5632" width="9.140625" style="273"/>
    <col min="5633" max="5633" width="31.7109375" style="273" bestFit="1" customWidth="1"/>
    <col min="5634" max="5634" width="11.7109375" style="273" customWidth="1"/>
    <col min="5635" max="5640" width="9.140625" style="273"/>
    <col min="5641" max="5641" width="9.140625" style="273" customWidth="1"/>
    <col min="5642" max="5888" width="9.140625" style="273"/>
    <col min="5889" max="5889" width="31.7109375" style="273" bestFit="1" customWidth="1"/>
    <col min="5890" max="5890" width="11.7109375" style="273" customWidth="1"/>
    <col min="5891" max="5896" width="9.140625" style="273"/>
    <col min="5897" max="5897" width="9.140625" style="273" customWidth="1"/>
    <col min="5898" max="6144" width="9.140625" style="273"/>
    <col min="6145" max="6145" width="31.7109375" style="273" bestFit="1" customWidth="1"/>
    <col min="6146" max="6146" width="11.7109375" style="273" customWidth="1"/>
    <col min="6147" max="6152" width="9.140625" style="273"/>
    <col min="6153" max="6153" width="9.140625" style="273" customWidth="1"/>
    <col min="6154" max="6400" width="9.140625" style="273"/>
    <col min="6401" max="6401" width="31.7109375" style="273" bestFit="1" customWidth="1"/>
    <col min="6402" max="6402" width="11.7109375" style="273" customWidth="1"/>
    <col min="6403" max="6408" width="9.140625" style="273"/>
    <col min="6409" max="6409" width="9.140625" style="273" customWidth="1"/>
    <col min="6410" max="6656" width="9.140625" style="273"/>
    <col min="6657" max="6657" width="31.7109375" style="273" bestFit="1" customWidth="1"/>
    <col min="6658" max="6658" width="11.7109375" style="273" customWidth="1"/>
    <col min="6659" max="6664" width="9.140625" style="273"/>
    <col min="6665" max="6665" width="9.140625" style="273" customWidth="1"/>
    <col min="6666" max="6912" width="9.140625" style="273"/>
    <col min="6913" max="6913" width="31.7109375" style="273" bestFit="1" customWidth="1"/>
    <col min="6914" max="6914" width="11.7109375" style="273" customWidth="1"/>
    <col min="6915" max="6920" width="9.140625" style="273"/>
    <col min="6921" max="6921" width="9.140625" style="273" customWidth="1"/>
    <col min="6922" max="7168" width="9.140625" style="273"/>
    <col min="7169" max="7169" width="31.7109375" style="273" bestFit="1" customWidth="1"/>
    <col min="7170" max="7170" width="11.7109375" style="273" customWidth="1"/>
    <col min="7171" max="7176" width="9.140625" style="273"/>
    <col min="7177" max="7177" width="9.140625" style="273" customWidth="1"/>
    <col min="7178" max="7424" width="9.140625" style="273"/>
    <col min="7425" max="7425" width="31.7109375" style="273" bestFit="1" customWidth="1"/>
    <col min="7426" max="7426" width="11.7109375" style="273" customWidth="1"/>
    <col min="7427" max="7432" width="9.140625" style="273"/>
    <col min="7433" max="7433" width="9.140625" style="273" customWidth="1"/>
    <col min="7434" max="7680" width="9.140625" style="273"/>
    <col min="7681" max="7681" width="31.7109375" style="273" bestFit="1" customWidth="1"/>
    <col min="7682" max="7682" width="11.7109375" style="273" customWidth="1"/>
    <col min="7683" max="7688" width="9.140625" style="273"/>
    <col min="7689" max="7689" width="9.140625" style="273" customWidth="1"/>
    <col min="7690" max="7936" width="9.140625" style="273"/>
    <col min="7937" max="7937" width="31.7109375" style="273" bestFit="1" customWidth="1"/>
    <col min="7938" max="7938" width="11.7109375" style="273" customWidth="1"/>
    <col min="7939" max="7944" width="9.140625" style="273"/>
    <col min="7945" max="7945" width="9.140625" style="273" customWidth="1"/>
    <col min="7946" max="8192" width="9.140625" style="273"/>
    <col min="8193" max="8193" width="31.7109375" style="273" bestFit="1" customWidth="1"/>
    <col min="8194" max="8194" width="11.7109375" style="273" customWidth="1"/>
    <col min="8195" max="8200" width="9.140625" style="273"/>
    <col min="8201" max="8201" width="9.140625" style="273" customWidth="1"/>
    <col min="8202" max="8448" width="9.140625" style="273"/>
    <col min="8449" max="8449" width="31.7109375" style="273" bestFit="1" customWidth="1"/>
    <col min="8450" max="8450" width="11.7109375" style="273" customWidth="1"/>
    <col min="8451" max="8456" width="9.140625" style="273"/>
    <col min="8457" max="8457" width="9.140625" style="273" customWidth="1"/>
    <col min="8458" max="8704" width="9.140625" style="273"/>
    <col min="8705" max="8705" width="31.7109375" style="273" bestFit="1" customWidth="1"/>
    <col min="8706" max="8706" width="11.7109375" style="273" customWidth="1"/>
    <col min="8707" max="8712" width="9.140625" style="273"/>
    <col min="8713" max="8713" width="9.140625" style="273" customWidth="1"/>
    <col min="8714" max="8960" width="9.140625" style="273"/>
    <col min="8961" max="8961" width="31.7109375" style="273" bestFit="1" customWidth="1"/>
    <col min="8962" max="8962" width="11.7109375" style="273" customWidth="1"/>
    <col min="8963" max="8968" width="9.140625" style="273"/>
    <col min="8969" max="8969" width="9.140625" style="273" customWidth="1"/>
    <col min="8970" max="9216" width="9.140625" style="273"/>
    <col min="9217" max="9217" width="31.7109375" style="273" bestFit="1" customWidth="1"/>
    <col min="9218" max="9218" width="11.7109375" style="273" customWidth="1"/>
    <col min="9219" max="9224" width="9.140625" style="273"/>
    <col min="9225" max="9225" width="9.140625" style="273" customWidth="1"/>
    <col min="9226" max="9472" width="9.140625" style="273"/>
    <col min="9473" max="9473" width="31.7109375" style="273" bestFit="1" customWidth="1"/>
    <col min="9474" max="9474" width="11.7109375" style="273" customWidth="1"/>
    <col min="9475" max="9480" width="9.140625" style="273"/>
    <col min="9481" max="9481" width="9.140625" style="273" customWidth="1"/>
    <col min="9482" max="9728" width="9.140625" style="273"/>
    <col min="9729" max="9729" width="31.7109375" style="273" bestFit="1" customWidth="1"/>
    <col min="9730" max="9730" width="11.7109375" style="273" customWidth="1"/>
    <col min="9731" max="9736" width="9.140625" style="273"/>
    <col min="9737" max="9737" width="9.140625" style="273" customWidth="1"/>
    <col min="9738" max="9984" width="9.140625" style="273"/>
    <col min="9985" max="9985" width="31.7109375" style="273" bestFit="1" customWidth="1"/>
    <col min="9986" max="9986" width="11.7109375" style="273" customWidth="1"/>
    <col min="9987" max="9992" width="9.140625" style="273"/>
    <col min="9993" max="9993" width="9.140625" style="273" customWidth="1"/>
    <col min="9994" max="10240" width="9.140625" style="273"/>
    <col min="10241" max="10241" width="31.7109375" style="273" bestFit="1" customWidth="1"/>
    <col min="10242" max="10242" width="11.7109375" style="273" customWidth="1"/>
    <col min="10243" max="10248" width="9.140625" style="273"/>
    <col min="10249" max="10249" width="9.140625" style="273" customWidth="1"/>
    <col min="10250" max="10496" width="9.140625" style="273"/>
    <col min="10497" max="10497" width="31.7109375" style="273" bestFit="1" customWidth="1"/>
    <col min="10498" max="10498" width="11.7109375" style="273" customWidth="1"/>
    <col min="10499" max="10504" width="9.140625" style="273"/>
    <col min="10505" max="10505" width="9.140625" style="273" customWidth="1"/>
    <col min="10506" max="10752" width="9.140625" style="273"/>
    <col min="10753" max="10753" width="31.7109375" style="273" bestFit="1" customWidth="1"/>
    <col min="10754" max="10754" width="11.7109375" style="273" customWidth="1"/>
    <col min="10755" max="10760" width="9.140625" style="273"/>
    <col min="10761" max="10761" width="9.140625" style="273" customWidth="1"/>
    <col min="10762" max="11008" width="9.140625" style="273"/>
    <col min="11009" max="11009" width="31.7109375" style="273" bestFit="1" customWidth="1"/>
    <col min="11010" max="11010" width="11.7109375" style="273" customWidth="1"/>
    <col min="11011" max="11016" width="9.140625" style="273"/>
    <col min="11017" max="11017" width="9.140625" style="273" customWidth="1"/>
    <col min="11018" max="11264" width="9.140625" style="273"/>
    <col min="11265" max="11265" width="31.7109375" style="273" bestFit="1" customWidth="1"/>
    <col min="11266" max="11266" width="11.7109375" style="273" customWidth="1"/>
    <col min="11267" max="11272" width="9.140625" style="273"/>
    <col min="11273" max="11273" width="9.140625" style="273" customWidth="1"/>
    <col min="11274" max="11520" width="9.140625" style="273"/>
    <col min="11521" max="11521" width="31.7109375" style="273" bestFit="1" customWidth="1"/>
    <col min="11522" max="11522" width="11.7109375" style="273" customWidth="1"/>
    <col min="11523" max="11528" width="9.140625" style="273"/>
    <col min="11529" max="11529" width="9.140625" style="273" customWidth="1"/>
    <col min="11530" max="11776" width="9.140625" style="273"/>
    <col min="11777" max="11777" width="31.7109375" style="273" bestFit="1" customWidth="1"/>
    <col min="11778" max="11778" width="11.7109375" style="273" customWidth="1"/>
    <col min="11779" max="11784" width="9.140625" style="273"/>
    <col min="11785" max="11785" width="9.140625" style="273" customWidth="1"/>
    <col min="11786" max="12032" width="9.140625" style="273"/>
    <col min="12033" max="12033" width="31.7109375" style="273" bestFit="1" customWidth="1"/>
    <col min="12034" max="12034" width="11.7109375" style="273" customWidth="1"/>
    <col min="12035" max="12040" width="9.140625" style="273"/>
    <col min="12041" max="12041" width="9.140625" style="273" customWidth="1"/>
    <col min="12042" max="12288" width="9.140625" style="273"/>
    <col min="12289" max="12289" width="31.7109375" style="273" bestFit="1" customWidth="1"/>
    <col min="12290" max="12290" width="11.7109375" style="273" customWidth="1"/>
    <col min="12291" max="12296" width="9.140625" style="273"/>
    <col min="12297" max="12297" width="9.140625" style="273" customWidth="1"/>
    <col min="12298" max="12544" width="9.140625" style="273"/>
    <col min="12545" max="12545" width="31.7109375" style="273" bestFit="1" customWidth="1"/>
    <col min="12546" max="12546" width="11.7109375" style="273" customWidth="1"/>
    <col min="12547" max="12552" width="9.140625" style="273"/>
    <col min="12553" max="12553" width="9.140625" style="273" customWidth="1"/>
    <col min="12554" max="12800" width="9.140625" style="273"/>
    <col min="12801" max="12801" width="31.7109375" style="273" bestFit="1" customWidth="1"/>
    <col min="12802" max="12802" width="11.7109375" style="273" customWidth="1"/>
    <col min="12803" max="12808" width="9.140625" style="273"/>
    <col min="12809" max="12809" width="9.140625" style="273" customWidth="1"/>
    <col min="12810" max="13056" width="9.140625" style="273"/>
    <col min="13057" max="13057" width="31.7109375" style="273" bestFit="1" customWidth="1"/>
    <col min="13058" max="13058" width="11.7109375" style="273" customWidth="1"/>
    <col min="13059" max="13064" width="9.140625" style="273"/>
    <col min="13065" max="13065" width="9.140625" style="273" customWidth="1"/>
    <col min="13066" max="13312" width="9.140625" style="273"/>
    <col min="13313" max="13313" width="31.7109375" style="273" bestFit="1" customWidth="1"/>
    <col min="13314" max="13314" width="11.7109375" style="273" customWidth="1"/>
    <col min="13315" max="13320" width="9.140625" style="273"/>
    <col min="13321" max="13321" width="9.140625" style="273" customWidth="1"/>
    <col min="13322" max="13568" width="9.140625" style="273"/>
    <col min="13569" max="13569" width="31.7109375" style="273" bestFit="1" customWidth="1"/>
    <col min="13570" max="13570" width="11.7109375" style="273" customWidth="1"/>
    <col min="13571" max="13576" width="9.140625" style="273"/>
    <col min="13577" max="13577" width="9.140625" style="273" customWidth="1"/>
    <col min="13578" max="13824" width="9.140625" style="273"/>
    <col min="13825" max="13825" width="31.7109375" style="273" bestFit="1" customWidth="1"/>
    <col min="13826" max="13826" width="11.7109375" style="273" customWidth="1"/>
    <col min="13827" max="13832" width="9.140625" style="273"/>
    <col min="13833" max="13833" width="9.140625" style="273" customWidth="1"/>
    <col min="13834" max="14080" width="9.140625" style="273"/>
    <col min="14081" max="14081" width="31.7109375" style="273" bestFit="1" customWidth="1"/>
    <col min="14082" max="14082" width="11.7109375" style="273" customWidth="1"/>
    <col min="14083" max="14088" width="9.140625" style="273"/>
    <col min="14089" max="14089" width="9.140625" style="273" customWidth="1"/>
    <col min="14090" max="14336" width="9.140625" style="273"/>
    <col min="14337" max="14337" width="31.7109375" style="273" bestFit="1" customWidth="1"/>
    <col min="14338" max="14338" width="11.7109375" style="273" customWidth="1"/>
    <col min="14339" max="14344" width="9.140625" style="273"/>
    <col min="14345" max="14345" width="9.140625" style="273" customWidth="1"/>
    <col min="14346" max="14592" width="9.140625" style="273"/>
    <col min="14593" max="14593" width="31.7109375" style="273" bestFit="1" customWidth="1"/>
    <col min="14594" max="14594" width="11.7109375" style="273" customWidth="1"/>
    <col min="14595" max="14600" width="9.140625" style="273"/>
    <col min="14601" max="14601" width="9.140625" style="273" customWidth="1"/>
    <col min="14602" max="14848" width="9.140625" style="273"/>
    <col min="14849" max="14849" width="31.7109375" style="273" bestFit="1" customWidth="1"/>
    <col min="14850" max="14850" width="11.7109375" style="273" customWidth="1"/>
    <col min="14851" max="14856" width="9.140625" style="273"/>
    <col min="14857" max="14857" width="9.140625" style="273" customWidth="1"/>
    <col min="14858" max="15104" width="9.140625" style="273"/>
    <col min="15105" max="15105" width="31.7109375" style="273" bestFit="1" customWidth="1"/>
    <col min="15106" max="15106" width="11.7109375" style="273" customWidth="1"/>
    <col min="15107" max="15112" width="9.140625" style="273"/>
    <col min="15113" max="15113" width="9.140625" style="273" customWidth="1"/>
    <col min="15114" max="15360" width="9.140625" style="273"/>
    <col min="15361" max="15361" width="31.7109375" style="273" bestFit="1" customWidth="1"/>
    <col min="15362" max="15362" width="11.7109375" style="273" customWidth="1"/>
    <col min="15363" max="15368" width="9.140625" style="273"/>
    <col min="15369" max="15369" width="9.140625" style="273" customWidth="1"/>
    <col min="15370" max="15616" width="9.140625" style="273"/>
    <col min="15617" max="15617" width="31.7109375" style="273" bestFit="1" customWidth="1"/>
    <col min="15618" max="15618" width="11.7109375" style="273" customWidth="1"/>
    <col min="15619" max="15624" width="9.140625" style="273"/>
    <col min="15625" max="15625" width="9.140625" style="273" customWidth="1"/>
    <col min="15626" max="15872" width="9.140625" style="273"/>
    <col min="15873" max="15873" width="31.7109375" style="273" bestFit="1" customWidth="1"/>
    <col min="15874" max="15874" width="11.7109375" style="273" customWidth="1"/>
    <col min="15875" max="15880" width="9.140625" style="273"/>
    <col min="15881" max="15881" width="9.140625" style="273" customWidth="1"/>
    <col min="15882" max="16128" width="9.140625" style="273"/>
    <col min="16129" max="16129" width="31.7109375" style="273" bestFit="1" customWidth="1"/>
    <col min="16130" max="16130" width="11.7109375" style="273" customWidth="1"/>
    <col min="16131" max="16136" width="9.140625" style="273"/>
    <col min="16137" max="16137" width="9.140625" style="273" customWidth="1"/>
    <col min="16138" max="16384" width="9.140625" style="273"/>
  </cols>
  <sheetData>
    <row r="1" spans="1:14" ht="26.25" x14ac:dyDescent="0.25">
      <c r="A1" s="270" t="s">
        <v>621</v>
      </c>
      <c r="B1" s="271"/>
      <c r="C1" s="272"/>
      <c r="D1" s="371">
        <v>4</v>
      </c>
      <c r="E1" s="371">
        <v>5</v>
      </c>
      <c r="F1" s="371">
        <v>6</v>
      </c>
      <c r="G1" s="371">
        <v>7</v>
      </c>
      <c r="H1" s="371">
        <v>8</v>
      </c>
      <c r="I1" s="371">
        <v>9</v>
      </c>
      <c r="J1" s="371">
        <v>10</v>
      </c>
      <c r="K1" s="371">
        <v>11</v>
      </c>
      <c r="L1" s="371">
        <v>12</v>
      </c>
      <c r="M1" s="371">
        <v>13</v>
      </c>
    </row>
    <row r="2" spans="1:14" ht="27" thickBot="1" x14ac:dyDescent="0.3">
      <c r="A2" s="274"/>
      <c r="B2" s="275"/>
      <c r="C2" s="274"/>
      <c r="D2" s="373" t="s">
        <v>278</v>
      </c>
      <c r="E2" s="373" t="s">
        <v>279</v>
      </c>
      <c r="F2" s="373" t="s">
        <v>622</v>
      </c>
      <c r="G2" s="373" t="s">
        <v>280</v>
      </c>
      <c r="H2" s="373" t="s">
        <v>281</v>
      </c>
      <c r="I2" s="373" t="s">
        <v>562</v>
      </c>
      <c r="J2" s="373" t="s">
        <v>608</v>
      </c>
      <c r="K2" s="373" t="s">
        <v>609</v>
      </c>
      <c r="L2" s="373" t="s">
        <v>610</v>
      </c>
      <c r="M2" s="373" t="s">
        <v>611</v>
      </c>
      <c r="N2" s="276"/>
    </row>
    <row r="3" spans="1:14" x14ac:dyDescent="0.25">
      <c r="A3" s="277" t="s">
        <v>282</v>
      </c>
      <c r="B3" s="278" t="s">
        <v>519</v>
      </c>
      <c r="C3" s="279" t="s">
        <v>283</v>
      </c>
      <c r="D3" s="374">
        <v>0</v>
      </c>
      <c r="E3" s="374">
        <v>33087.600000000006</v>
      </c>
      <c r="F3" s="374">
        <v>21844.799999999999</v>
      </c>
      <c r="G3" s="374">
        <v>19868.400000000001</v>
      </c>
      <c r="H3" s="374">
        <v>16167.599999999999</v>
      </c>
      <c r="I3" s="374">
        <v>14256</v>
      </c>
      <c r="J3" s="374">
        <v>45360</v>
      </c>
      <c r="K3" s="374">
        <v>45360</v>
      </c>
      <c r="L3" s="374"/>
      <c r="M3" s="376"/>
    </row>
    <row r="4" spans="1:14" ht="15.75" thickBot="1" x14ac:dyDescent="0.3">
      <c r="A4" s="277" t="s">
        <v>284</v>
      </c>
      <c r="B4" s="278" t="s">
        <v>520</v>
      </c>
      <c r="C4" s="280" t="s">
        <v>171</v>
      </c>
      <c r="D4" s="377">
        <v>0</v>
      </c>
      <c r="E4" s="377">
        <v>7805</v>
      </c>
      <c r="F4" s="377">
        <v>7772</v>
      </c>
      <c r="G4" s="377">
        <v>8061</v>
      </c>
      <c r="H4" s="377">
        <v>8070</v>
      </c>
      <c r="I4" s="377">
        <v>8122</v>
      </c>
      <c r="J4" s="377">
        <v>6623</v>
      </c>
      <c r="K4" s="377">
        <v>6623</v>
      </c>
      <c r="L4" s="377"/>
      <c r="M4" s="378"/>
    </row>
    <row r="5" spans="1:14" x14ac:dyDescent="0.25">
      <c r="A5" s="685" t="s">
        <v>623</v>
      </c>
      <c r="B5" s="281"/>
      <c r="C5" s="282"/>
      <c r="D5" s="379"/>
      <c r="E5" s="379"/>
      <c r="F5" s="379"/>
      <c r="G5" s="379"/>
      <c r="H5" s="379"/>
      <c r="I5" s="379"/>
      <c r="J5" s="379"/>
      <c r="K5" s="379"/>
      <c r="L5" s="379"/>
      <c r="M5" s="380"/>
    </row>
    <row r="6" spans="1:14" ht="15.75" thickBot="1" x14ac:dyDescent="0.3">
      <c r="A6" s="686"/>
      <c r="B6" s="283"/>
      <c r="C6" s="284"/>
      <c r="D6" s="381"/>
      <c r="E6" s="381"/>
      <c r="F6" s="381"/>
      <c r="G6" s="381"/>
      <c r="H6" s="381"/>
      <c r="I6" s="381"/>
      <c r="J6" s="381"/>
      <c r="K6" s="381"/>
      <c r="L6" s="381"/>
      <c r="M6" s="382"/>
    </row>
    <row r="7" spans="1:14" x14ac:dyDescent="0.25">
      <c r="A7" s="282" t="s">
        <v>624</v>
      </c>
      <c r="B7" s="281"/>
      <c r="C7" s="282"/>
      <c r="D7" s="379"/>
      <c r="E7" s="379"/>
      <c r="F7" s="379"/>
      <c r="G7" s="379"/>
      <c r="H7" s="379"/>
      <c r="I7" s="379"/>
      <c r="J7" s="379"/>
      <c r="K7" s="379"/>
      <c r="L7" s="379"/>
      <c r="M7" s="380"/>
    </row>
    <row r="8" spans="1:14" x14ac:dyDescent="0.25">
      <c r="A8" s="277" t="s">
        <v>509</v>
      </c>
      <c r="B8" s="278" t="s">
        <v>625</v>
      </c>
      <c r="C8" s="280" t="s">
        <v>290</v>
      </c>
      <c r="D8" s="377">
        <v>0</v>
      </c>
      <c r="E8" s="377">
        <v>297.2</v>
      </c>
      <c r="F8" s="377">
        <v>296.8</v>
      </c>
      <c r="G8" s="377">
        <v>296.5</v>
      </c>
      <c r="H8" s="377">
        <v>296.60000000000002</v>
      </c>
      <c r="I8" s="377">
        <v>296.39999999999998</v>
      </c>
      <c r="J8" s="377">
        <v>300.5</v>
      </c>
      <c r="K8" s="377">
        <v>300.5</v>
      </c>
      <c r="L8" s="377"/>
      <c r="M8" s="378"/>
    </row>
    <row r="9" spans="1:14" ht="15.75" thickBot="1" x14ac:dyDescent="0.3">
      <c r="A9" s="277" t="s">
        <v>510</v>
      </c>
      <c r="B9" s="278" t="s">
        <v>626</v>
      </c>
      <c r="C9" s="280" t="s">
        <v>627</v>
      </c>
      <c r="D9" s="377">
        <v>0</v>
      </c>
      <c r="E9" s="377">
        <v>2.0539999999999998</v>
      </c>
      <c r="F9" s="377">
        <v>1.4830000000000001</v>
      </c>
      <c r="G9" s="377">
        <v>1.4930000000000001</v>
      </c>
      <c r="H9" s="377">
        <v>1.36</v>
      </c>
      <c r="I9" s="377">
        <v>1.38</v>
      </c>
      <c r="J9" s="377">
        <v>1.304</v>
      </c>
      <c r="K9" s="377">
        <v>1.304</v>
      </c>
      <c r="L9" s="377"/>
      <c r="M9" s="378"/>
    </row>
    <row r="10" spans="1:14" ht="25.5" customHeight="1" x14ac:dyDescent="0.25">
      <c r="A10" s="282" t="s">
        <v>628</v>
      </c>
      <c r="B10" s="285"/>
      <c r="C10" s="286"/>
      <c r="D10" s="385"/>
      <c r="E10" s="385"/>
      <c r="F10" s="385"/>
      <c r="G10" s="385"/>
      <c r="H10" s="385"/>
      <c r="I10" s="385"/>
      <c r="J10" s="385"/>
      <c r="K10" s="385"/>
      <c r="L10" s="385"/>
      <c r="M10" s="386"/>
    </row>
    <row r="11" spans="1:14" x14ac:dyDescent="0.25">
      <c r="A11" s="277" t="s">
        <v>509</v>
      </c>
      <c r="B11" s="278" t="s">
        <v>629</v>
      </c>
      <c r="C11" s="280" t="s">
        <v>290</v>
      </c>
      <c r="D11" s="377">
        <v>0</v>
      </c>
      <c r="E11" s="377">
        <v>385.2</v>
      </c>
      <c r="F11" s="377">
        <v>395.3</v>
      </c>
      <c r="G11" s="377">
        <v>409.8</v>
      </c>
      <c r="H11" s="377">
        <v>415.6</v>
      </c>
      <c r="I11" s="377">
        <v>423</v>
      </c>
      <c r="J11" s="377">
        <v>398.8</v>
      </c>
      <c r="K11" s="377">
        <v>398.8</v>
      </c>
      <c r="L11" s="377"/>
      <c r="M11" s="378"/>
    </row>
    <row r="12" spans="1:14" ht="15.75" thickBot="1" x14ac:dyDescent="0.3">
      <c r="A12" s="277" t="s">
        <v>510</v>
      </c>
      <c r="B12" s="278" t="s">
        <v>630</v>
      </c>
      <c r="C12" s="280" t="s">
        <v>627</v>
      </c>
      <c r="D12" s="377">
        <v>0</v>
      </c>
      <c r="E12" s="377">
        <v>6.2880000000000003</v>
      </c>
      <c r="F12" s="377">
        <v>6.14</v>
      </c>
      <c r="G12" s="377">
        <v>7.2140000000000004</v>
      </c>
      <c r="H12" s="377">
        <v>7.0220000000000002</v>
      </c>
      <c r="I12" s="377">
        <v>7.25</v>
      </c>
      <c r="J12" s="377">
        <v>4.4139999999999997</v>
      </c>
      <c r="K12" s="377">
        <v>4.4139999999999997</v>
      </c>
      <c r="L12" s="377"/>
      <c r="M12" s="378"/>
    </row>
    <row r="13" spans="1:14" x14ac:dyDescent="0.25">
      <c r="A13" s="685" t="s">
        <v>631</v>
      </c>
      <c r="B13" s="281"/>
      <c r="C13" s="282"/>
      <c r="D13" s="379"/>
      <c r="E13" s="379"/>
      <c r="F13" s="379"/>
      <c r="G13" s="379"/>
      <c r="H13" s="379"/>
      <c r="I13" s="379"/>
      <c r="J13" s="379"/>
      <c r="K13" s="379"/>
      <c r="L13" s="379"/>
      <c r="M13" s="380"/>
    </row>
    <row r="14" spans="1:14" ht="15.75" thickBot="1" x14ac:dyDescent="0.3">
      <c r="A14" s="686"/>
      <c r="B14" s="283"/>
      <c r="C14" s="284"/>
      <c r="D14" s="381"/>
      <c r="E14" s="381"/>
      <c r="F14" s="381"/>
      <c r="G14" s="381"/>
      <c r="H14" s="381"/>
      <c r="I14" s="381"/>
      <c r="J14" s="381"/>
      <c r="K14" s="381"/>
      <c r="L14" s="381"/>
      <c r="M14" s="382"/>
    </row>
    <row r="15" spans="1:14" x14ac:dyDescent="0.25">
      <c r="A15" s="287" t="s">
        <v>575</v>
      </c>
      <c r="B15" s="278" t="s">
        <v>632</v>
      </c>
      <c r="C15" s="280" t="s">
        <v>283</v>
      </c>
      <c r="D15" s="372">
        <v>0</v>
      </c>
      <c r="E15" s="452">
        <v>0.1</v>
      </c>
      <c r="F15" s="377">
        <v>0.1</v>
      </c>
      <c r="G15" s="377">
        <v>0.1</v>
      </c>
      <c r="H15" s="377">
        <v>0.1</v>
      </c>
      <c r="I15" s="377">
        <v>0.1</v>
      </c>
      <c r="J15" s="377">
        <v>0.1</v>
      </c>
      <c r="K15" s="377">
        <v>0.1</v>
      </c>
      <c r="L15" s="377"/>
      <c r="M15" s="378"/>
    </row>
    <row r="16" spans="1:14" x14ac:dyDescent="0.25">
      <c r="A16" s="277" t="s">
        <v>614</v>
      </c>
      <c r="B16" s="278" t="s">
        <v>633</v>
      </c>
      <c r="C16" s="280" t="s">
        <v>283</v>
      </c>
      <c r="D16" s="377">
        <v>0</v>
      </c>
      <c r="E16" s="377">
        <v>0.1</v>
      </c>
      <c r="F16" s="377">
        <v>0.1</v>
      </c>
      <c r="G16" s="377">
        <v>0.1</v>
      </c>
      <c r="H16" s="377">
        <v>0.1</v>
      </c>
      <c r="I16" s="377">
        <v>0.1</v>
      </c>
      <c r="J16" s="377">
        <v>0.1</v>
      </c>
      <c r="K16" s="377">
        <v>0.1</v>
      </c>
      <c r="L16" s="377"/>
      <c r="M16" s="378"/>
    </row>
    <row r="17" spans="1:13" x14ac:dyDescent="0.25">
      <c r="A17" s="277" t="s">
        <v>634</v>
      </c>
      <c r="B17" s="278" t="s">
        <v>635</v>
      </c>
      <c r="C17" s="280" t="s">
        <v>283</v>
      </c>
      <c r="D17" s="377">
        <v>0</v>
      </c>
      <c r="E17" s="377">
        <v>0</v>
      </c>
      <c r="F17" s="377">
        <v>0</v>
      </c>
      <c r="G17" s="377">
        <v>0</v>
      </c>
      <c r="H17" s="377">
        <v>0</v>
      </c>
      <c r="I17" s="377">
        <v>0</v>
      </c>
      <c r="J17" s="377">
        <v>45360.2</v>
      </c>
      <c r="K17" s="377">
        <v>45360.2</v>
      </c>
      <c r="L17" s="377"/>
      <c r="M17" s="378"/>
    </row>
    <row r="18" spans="1:13" x14ac:dyDescent="0.25">
      <c r="A18" s="277" t="s">
        <v>636</v>
      </c>
      <c r="B18" s="278" t="s">
        <v>637</v>
      </c>
      <c r="C18" s="280" t="s">
        <v>283</v>
      </c>
      <c r="D18" s="377"/>
      <c r="E18" s="377"/>
      <c r="F18" s="377"/>
      <c r="G18" s="377"/>
      <c r="H18" s="377"/>
      <c r="I18" s="377"/>
      <c r="J18" s="377"/>
      <c r="K18" s="377"/>
      <c r="L18" s="377"/>
      <c r="M18" s="378"/>
    </row>
    <row r="19" spans="1:13" x14ac:dyDescent="0.25">
      <c r="A19" s="277" t="s">
        <v>615</v>
      </c>
      <c r="B19" s="278" t="s">
        <v>638</v>
      </c>
      <c r="C19" s="288" t="s">
        <v>290</v>
      </c>
      <c r="D19" s="395">
        <v>0</v>
      </c>
      <c r="E19" s="395">
        <v>299.2</v>
      </c>
      <c r="F19" s="395">
        <v>300.89999999999998</v>
      </c>
      <c r="G19" s="395">
        <v>300.39999999999998</v>
      </c>
      <c r="H19" s="395">
        <v>301.10000000000002</v>
      </c>
      <c r="I19" s="395">
        <v>302</v>
      </c>
      <c r="J19" s="395">
        <v>306.39999999999998</v>
      </c>
      <c r="K19" s="395">
        <v>306.39999999999998</v>
      </c>
      <c r="L19" s="395"/>
      <c r="M19" s="453"/>
    </row>
    <row r="20" spans="1:13" x14ac:dyDescent="0.25">
      <c r="A20" s="277" t="s">
        <v>639</v>
      </c>
      <c r="B20" s="278" t="s">
        <v>640</v>
      </c>
      <c r="C20" s="280" t="s">
        <v>290</v>
      </c>
      <c r="D20" s="377">
        <v>0</v>
      </c>
      <c r="E20" s="377">
        <v>385.2</v>
      </c>
      <c r="F20" s="377">
        <v>395.3</v>
      </c>
      <c r="G20" s="377">
        <v>409.8</v>
      </c>
      <c r="H20" s="377">
        <v>415.6</v>
      </c>
      <c r="I20" s="377">
        <v>423</v>
      </c>
      <c r="J20" s="377">
        <v>306</v>
      </c>
      <c r="K20" s="377">
        <v>306</v>
      </c>
      <c r="L20" s="377"/>
      <c r="M20" s="378"/>
    </row>
    <row r="21" spans="1:13" x14ac:dyDescent="0.25">
      <c r="A21" s="277" t="s">
        <v>641</v>
      </c>
      <c r="B21" s="278" t="s">
        <v>642</v>
      </c>
      <c r="C21" s="280" t="s">
        <v>627</v>
      </c>
      <c r="D21" s="377">
        <v>0</v>
      </c>
      <c r="E21" s="377">
        <v>6.2880000000000003</v>
      </c>
      <c r="F21" s="377">
        <v>6.14</v>
      </c>
      <c r="G21" s="377">
        <v>7.2140000000000004</v>
      </c>
      <c r="H21" s="377">
        <v>7.0220000000000002</v>
      </c>
      <c r="I21" s="377">
        <v>7.25</v>
      </c>
      <c r="J21" s="377">
        <v>3.8730000000000002</v>
      </c>
      <c r="K21" s="377">
        <v>3.8730000000000002</v>
      </c>
      <c r="L21" s="377"/>
      <c r="M21" s="378"/>
    </row>
    <row r="22" spans="1:13" x14ac:dyDescent="0.25">
      <c r="A22" s="277" t="s">
        <v>643</v>
      </c>
      <c r="B22" s="278" t="s">
        <v>644</v>
      </c>
      <c r="C22" s="280" t="s">
        <v>290</v>
      </c>
      <c r="D22" s="377">
        <v>0</v>
      </c>
      <c r="E22" s="377">
        <v>385.2</v>
      </c>
      <c r="F22" s="377">
        <v>395.3</v>
      </c>
      <c r="G22" s="377">
        <v>409.8</v>
      </c>
      <c r="H22" s="377">
        <v>415.6</v>
      </c>
      <c r="I22" s="377">
        <v>423</v>
      </c>
      <c r="J22" s="377">
        <v>407.4</v>
      </c>
      <c r="K22" s="377">
        <v>407.4</v>
      </c>
      <c r="L22" s="377"/>
      <c r="M22" s="378"/>
    </row>
    <row r="23" spans="1:13" ht="15.75" thickBot="1" x14ac:dyDescent="0.3">
      <c r="A23" s="289" t="s">
        <v>645</v>
      </c>
      <c r="B23" s="278" t="s">
        <v>646</v>
      </c>
      <c r="C23" s="280" t="s">
        <v>627</v>
      </c>
      <c r="D23" s="377">
        <v>0.01</v>
      </c>
      <c r="E23" s="377">
        <v>6.298</v>
      </c>
      <c r="F23" s="377">
        <v>6.1499999999999995</v>
      </c>
      <c r="G23" s="377">
        <v>7.2240000000000002</v>
      </c>
      <c r="H23" s="377">
        <v>7.032</v>
      </c>
      <c r="I23" s="377">
        <v>7.26</v>
      </c>
      <c r="J23" s="377">
        <v>13.49</v>
      </c>
      <c r="K23" s="377">
        <v>13.49</v>
      </c>
      <c r="L23" s="377"/>
      <c r="M23" s="378"/>
    </row>
    <row r="24" spans="1:13" x14ac:dyDescent="0.25">
      <c r="A24" s="685" t="s">
        <v>580</v>
      </c>
      <c r="B24" s="281"/>
      <c r="C24" s="282"/>
      <c r="D24" s="379"/>
      <c r="E24" s="379"/>
      <c r="F24" s="379"/>
      <c r="G24" s="379"/>
      <c r="H24" s="379"/>
      <c r="I24" s="379"/>
      <c r="J24" s="379"/>
      <c r="K24" s="379"/>
      <c r="L24" s="379"/>
      <c r="M24" s="380"/>
    </row>
    <row r="25" spans="1:13" ht="15.75" thickBot="1" x14ac:dyDescent="0.3">
      <c r="A25" s="686"/>
      <c r="B25" s="283"/>
      <c r="C25" s="284"/>
      <c r="D25" s="381"/>
      <c r="E25" s="381"/>
      <c r="F25" s="381"/>
      <c r="G25" s="381"/>
      <c r="H25" s="381"/>
      <c r="I25" s="381"/>
      <c r="J25" s="381"/>
      <c r="K25" s="381"/>
      <c r="L25" s="381"/>
      <c r="M25" s="382"/>
    </row>
    <row r="26" spans="1:13" x14ac:dyDescent="0.25">
      <c r="A26" s="277" t="s">
        <v>647</v>
      </c>
      <c r="B26" s="278" t="s">
        <v>648</v>
      </c>
      <c r="C26" s="280" t="s">
        <v>649</v>
      </c>
      <c r="D26" s="454"/>
      <c r="E26" s="455"/>
      <c r="F26" s="454"/>
      <c r="G26" s="377">
        <v>32.5</v>
      </c>
      <c r="H26" s="454"/>
      <c r="I26" s="454"/>
      <c r="J26" s="456"/>
      <c r="K26" s="456"/>
      <c r="L26" s="456"/>
      <c r="M26" s="457"/>
    </row>
    <row r="27" spans="1:13" x14ac:dyDescent="0.25">
      <c r="A27" s="277" t="s">
        <v>650</v>
      </c>
      <c r="B27" s="278" t="s">
        <v>651</v>
      </c>
      <c r="C27" s="280" t="s">
        <v>649</v>
      </c>
      <c r="D27" s="454"/>
      <c r="E27" s="454"/>
      <c r="F27" s="454"/>
      <c r="G27" s="377">
        <v>45.6</v>
      </c>
      <c r="H27" s="454"/>
      <c r="I27" s="454"/>
      <c r="J27" s="456"/>
      <c r="K27" s="456"/>
      <c r="L27" s="456"/>
      <c r="M27" s="457"/>
    </row>
    <row r="28" spans="1:13" x14ac:dyDescent="0.25">
      <c r="A28" s="277" t="s">
        <v>652</v>
      </c>
      <c r="B28" s="278" t="s">
        <v>653</v>
      </c>
      <c r="C28" s="280" t="s">
        <v>649</v>
      </c>
      <c r="D28" s="454"/>
      <c r="E28" s="454"/>
      <c r="F28" s="454"/>
      <c r="G28" s="377">
        <v>33.799999999999997</v>
      </c>
      <c r="H28" s="454"/>
      <c r="I28" s="454"/>
      <c r="J28" s="456"/>
      <c r="K28" s="456"/>
      <c r="L28" s="456"/>
      <c r="M28" s="457"/>
    </row>
    <row r="29" spans="1:13" x14ac:dyDescent="0.25">
      <c r="A29" s="277" t="s">
        <v>616</v>
      </c>
      <c r="B29" s="278" t="s">
        <v>654</v>
      </c>
      <c r="C29" s="280" t="s">
        <v>143</v>
      </c>
      <c r="D29" s="454"/>
      <c r="E29" s="454"/>
      <c r="F29" s="454"/>
      <c r="G29" s="377">
        <v>43.1</v>
      </c>
      <c r="H29" s="454"/>
      <c r="I29" s="454"/>
      <c r="J29" s="456"/>
      <c r="K29" s="456"/>
      <c r="L29" s="456"/>
      <c r="M29" s="457"/>
    </row>
    <row r="30" spans="1:13" x14ac:dyDescent="0.25">
      <c r="A30" s="277" t="s">
        <v>655</v>
      </c>
      <c r="B30" s="278" t="s">
        <v>656</v>
      </c>
      <c r="C30" s="288" t="s">
        <v>143</v>
      </c>
      <c r="D30" s="458"/>
      <c r="E30" s="458"/>
      <c r="F30" s="458"/>
      <c r="G30" s="395">
        <v>47.2</v>
      </c>
      <c r="H30" s="458"/>
      <c r="I30" s="458"/>
      <c r="J30" s="459"/>
      <c r="K30" s="459"/>
      <c r="L30" s="459"/>
      <c r="M30" s="460"/>
    </row>
    <row r="31" spans="1:13" ht="15.75" thickBot="1" x14ac:dyDescent="0.3">
      <c r="A31" s="277" t="s">
        <v>657</v>
      </c>
      <c r="B31" s="278" t="s">
        <v>658</v>
      </c>
      <c r="C31" s="280" t="s">
        <v>143</v>
      </c>
      <c r="D31" s="454"/>
      <c r="E31" s="454"/>
      <c r="F31" s="454"/>
      <c r="G31" s="377">
        <v>46.7</v>
      </c>
      <c r="H31" s="454"/>
      <c r="I31" s="454"/>
      <c r="J31" s="456"/>
      <c r="K31" s="456"/>
      <c r="L31" s="456"/>
      <c r="M31" s="457"/>
    </row>
    <row r="32" spans="1:13" x14ac:dyDescent="0.25">
      <c r="A32" s="685" t="s">
        <v>659</v>
      </c>
      <c r="B32" s="281"/>
      <c r="C32" s="282"/>
      <c r="D32" s="379"/>
      <c r="E32" s="379"/>
      <c r="F32" s="379"/>
      <c r="G32" s="379"/>
      <c r="H32" s="379"/>
      <c r="I32" s="379"/>
      <c r="J32" s="379"/>
      <c r="K32" s="379"/>
      <c r="L32" s="379"/>
      <c r="M32" s="380"/>
    </row>
    <row r="33" spans="1:13" ht="15.75" thickBot="1" x14ac:dyDescent="0.3">
      <c r="A33" s="686"/>
      <c r="B33" s="283"/>
      <c r="C33" s="284"/>
      <c r="D33" s="381"/>
      <c r="E33" s="381"/>
      <c r="F33" s="381"/>
      <c r="G33" s="381"/>
      <c r="H33" s="381"/>
      <c r="I33" s="381"/>
      <c r="J33" s="381"/>
      <c r="K33" s="381"/>
      <c r="L33" s="381"/>
      <c r="M33" s="382"/>
    </row>
    <row r="34" spans="1:13" x14ac:dyDescent="0.25">
      <c r="A34" s="277" t="s">
        <v>236</v>
      </c>
      <c r="B34" s="278" t="s">
        <v>92</v>
      </c>
      <c r="C34" s="280" t="s">
        <v>660</v>
      </c>
      <c r="D34" s="455"/>
      <c r="E34" s="455"/>
      <c r="F34" s="454"/>
      <c r="G34" s="377">
        <v>7.5</v>
      </c>
      <c r="H34" s="454"/>
      <c r="I34" s="454"/>
      <c r="J34" s="456"/>
      <c r="K34" s="456"/>
      <c r="L34" s="456"/>
      <c r="M34" s="457"/>
    </row>
    <row r="35" spans="1:13" x14ac:dyDescent="0.25">
      <c r="A35" s="277" t="s">
        <v>661</v>
      </c>
      <c r="B35" s="278" t="s">
        <v>662</v>
      </c>
      <c r="C35" s="280" t="s">
        <v>290</v>
      </c>
      <c r="D35" s="454"/>
      <c r="E35" s="454"/>
      <c r="F35" s="454"/>
      <c r="G35" s="377">
        <v>60</v>
      </c>
      <c r="H35" s="454"/>
      <c r="I35" s="454"/>
      <c r="J35" s="456"/>
      <c r="K35" s="456"/>
      <c r="L35" s="456"/>
      <c r="M35" s="457"/>
    </row>
    <row r="36" spans="1:13" x14ac:dyDescent="0.25">
      <c r="A36" s="277" t="s">
        <v>663</v>
      </c>
      <c r="B36" s="278" t="s">
        <v>664</v>
      </c>
      <c r="C36" s="280" t="s">
        <v>290</v>
      </c>
      <c r="D36" s="454"/>
      <c r="E36" s="454"/>
      <c r="F36" s="454"/>
      <c r="G36" s="377">
        <v>20</v>
      </c>
      <c r="H36" s="454"/>
      <c r="I36" s="454"/>
      <c r="J36" s="456"/>
      <c r="K36" s="456"/>
      <c r="L36" s="456"/>
      <c r="M36" s="457"/>
    </row>
    <row r="37" spans="1:13" ht="15.75" thickBot="1" x14ac:dyDescent="0.3">
      <c r="A37" s="277" t="s">
        <v>665</v>
      </c>
      <c r="B37" s="290" t="s">
        <v>666</v>
      </c>
      <c r="C37" s="280" t="s">
        <v>667</v>
      </c>
      <c r="D37" s="454"/>
      <c r="E37" s="454"/>
      <c r="F37" s="454"/>
      <c r="G37" s="377">
        <v>1.3599999999999999E-2</v>
      </c>
      <c r="H37" s="454"/>
      <c r="I37" s="454"/>
      <c r="J37" s="456"/>
      <c r="K37" s="456"/>
      <c r="L37" s="456"/>
      <c r="M37" s="457"/>
    </row>
    <row r="38" spans="1:13" x14ac:dyDescent="0.25">
      <c r="A38" s="281" t="s">
        <v>668</v>
      </c>
      <c r="B38" s="281"/>
      <c r="C38" s="281"/>
      <c r="D38" s="398"/>
      <c r="E38" s="398"/>
      <c r="F38" s="398"/>
      <c r="G38" s="398"/>
      <c r="H38" s="398"/>
      <c r="I38" s="398"/>
      <c r="J38" s="398"/>
      <c r="K38" s="398"/>
      <c r="L38" s="398"/>
      <c r="M38" s="399"/>
    </row>
    <row r="39" spans="1:13" ht="15.75" thickBot="1" x14ac:dyDescent="0.3">
      <c r="A39" s="283"/>
      <c r="B39" s="283"/>
      <c r="C39" s="283"/>
      <c r="D39" s="400"/>
      <c r="E39" s="400"/>
      <c r="F39" s="400"/>
      <c r="G39" s="400"/>
      <c r="H39" s="400"/>
      <c r="I39" s="400"/>
      <c r="J39" s="400"/>
      <c r="K39" s="400"/>
      <c r="L39" s="400"/>
      <c r="M39" s="401"/>
    </row>
    <row r="40" spans="1:13" x14ac:dyDescent="0.25">
      <c r="A40" s="291"/>
      <c r="B40" s="292"/>
      <c r="C40" s="293" t="s">
        <v>97</v>
      </c>
      <c r="D40" s="402" t="s">
        <v>669</v>
      </c>
      <c r="E40" s="402" t="s">
        <v>669</v>
      </c>
      <c r="F40" s="402" t="s">
        <v>669</v>
      </c>
      <c r="G40" s="402" t="s">
        <v>669</v>
      </c>
      <c r="H40" s="402" t="s">
        <v>669</v>
      </c>
      <c r="I40" s="402" t="s">
        <v>669</v>
      </c>
      <c r="J40" s="402" t="s">
        <v>669</v>
      </c>
      <c r="K40" s="402" t="s">
        <v>669</v>
      </c>
      <c r="L40" s="402" t="s">
        <v>669</v>
      </c>
      <c r="M40" s="403" t="s">
        <v>669</v>
      </c>
    </row>
    <row r="41" spans="1:13" x14ac:dyDescent="0.25">
      <c r="A41" s="291" t="s">
        <v>306</v>
      </c>
      <c r="B41" s="294"/>
      <c r="C41" s="295"/>
      <c r="D41" s="404">
        <v>0.81820000000000004</v>
      </c>
      <c r="E41" s="404">
        <v>0.81820000000000004</v>
      </c>
      <c r="F41" s="404">
        <v>0.81820000000000004</v>
      </c>
      <c r="G41" s="404">
        <v>0.81820000000000004</v>
      </c>
      <c r="H41" s="404">
        <v>0.81820000000000004</v>
      </c>
      <c r="I41" s="404">
        <v>0.81820000000000004</v>
      </c>
      <c r="J41" s="404">
        <v>0.81820000000000004</v>
      </c>
      <c r="K41" s="404">
        <v>0.81820000000000004</v>
      </c>
      <c r="L41" s="404">
        <v>0.81820000000000004</v>
      </c>
      <c r="M41" s="406">
        <v>0.81820000000000004</v>
      </c>
    </row>
    <row r="42" spans="1:13" x14ac:dyDescent="0.25">
      <c r="A42" s="291" t="s">
        <v>388</v>
      </c>
      <c r="B42" s="294"/>
      <c r="C42" s="295"/>
      <c r="D42" s="404">
        <v>0.18140000000000001</v>
      </c>
      <c r="E42" s="404">
        <v>0.18140000000000001</v>
      </c>
      <c r="F42" s="404">
        <v>0.18140000000000001</v>
      </c>
      <c r="G42" s="404">
        <v>0.18140000000000001</v>
      </c>
      <c r="H42" s="404">
        <v>0.18140000000000001</v>
      </c>
      <c r="I42" s="404">
        <v>0.18140000000000001</v>
      </c>
      <c r="J42" s="404">
        <v>0.18140000000000001</v>
      </c>
      <c r="K42" s="404">
        <v>0.18140000000000001</v>
      </c>
      <c r="L42" s="404">
        <v>0.18140000000000001</v>
      </c>
      <c r="M42" s="406">
        <v>0.18140000000000001</v>
      </c>
    </row>
    <row r="43" spans="1:13" x14ac:dyDescent="0.25">
      <c r="A43" s="291" t="s">
        <v>356</v>
      </c>
      <c r="B43" s="294"/>
      <c r="C43" s="295"/>
      <c r="D43" s="404">
        <v>2.9999999999999997E-4</v>
      </c>
      <c r="E43" s="404">
        <v>2.9999999999999997E-4</v>
      </c>
      <c r="F43" s="404">
        <v>2.9999999999999997E-4</v>
      </c>
      <c r="G43" s="404">
        <v>2.9999999999999997E-4</v>
      </c>
      <c r="H43" s="404">
        <v>2.9999999999999997E-4</v>
      </c>
      <c r="I43" s="404">
        <v>2.9999999999999997E-4</v>
      </c>
      <c r="J43" s="404">
        <v>2.9999999999999997E-4</v>
      </c>
      <c r="K43" s="404">
        <v>2.9999999999999997E-4</v>
      </c>
      <c r="L43" s="404">
        <v>2.9999999999999997E-4</v>
      </c>
      <c r="M43" s="406">
        <v>2.9999999999999997E-4</v>
      </c>
    </row>
    <row r="44" spans="1:13" x14ac:dyDescent="0.25">
      <c r="A44" s="291" t="s">
        <v>363</v>
      </c>
      <c r="B44" s="294"/>
      <c r="C44" s="295"/>
      <c r="D44" s="404">
        <v>9.9999999999988987E-5</v>
      </c>
      <c r="E44" s="404">
        <v>9.9999999999988987E-5</v>
      </c>
      <c r="F44" s="404">
        <v>9.9999999999988987E-5</v>
      </c>
      <c r="G44" s="404">
        <v>9.9999999999988987E-5</v>
      </c>
      <c r="H44" s="404">
        <v>9.9999999999988987E-5</v>
      </c>
      <c r="I44" s="404">
        <v>9.9999999999988987E-5</v>
      </c>
      <c r="J44" s="404">
        <v>9.9999999999988987E-5</v>
      </c>
      <c r="K44" s="404">
        <v>9.9999999999988987E-5</v>
      </c>
      <c r="L44" s="404">
        <v>9.9999999999988987E-5</v>
      </c>
      <c r="M44" s="406">
        <v>9.9999999999988987E-5</v>
      </c>
    </row>
    <row r="45" spans="1:13" x14ac:dyDescent="0.25">
      <c r="A45" s="291" t="s">
        <v>323</v>
      </c>
      <c r="B45" s="294"/>
      <c r="C45" s="295" t="e">
        <f>#N/A</f>
        <v>#N/A</v>
      </c>
      <c r="D45" s="404">
        <v>0</v>
      </c>
      <c r="E45" s="404">
        <v>0</v>
      </c>
      <c r="F45" s="404">
        <v>0</v>
      </c>
      <c r="G45" s="404">
        <v>0</v>
      </c>
      <c r="H45" s="404">
        <v>0</v>
      </c>
      <c r="I45" s="404">
        <v>0</v>
      </c>
      <c r="J45" s="404"/>
      <c r="K45" s="404"/>
      <c r="L45" s="404"/>
      <c r="M45" s="461"/>
    </row>
    <row r="46" spans="1:13" x14ac:dyDescent="0.25">
      <c r="A46" s="291" t="s">
        <v>369</v>
      </c>
      <c r="B46" s="294"/>
      <c r="C46" s="295" t="e">
        <f>#N/A</f>
        <v>#N/A</v>
      </c>
      <c r="D46" s="404">
        <v>0</v>
      </c>
      <c r="E46" s="404">
        <v>0</v>
      </c>
      <c r="F46" s="404">
        <v>0</v>
      </c>
      <c r="G46" s="404">
        <v>0</v>
      </c>
      <c r="H46" s="404">
        <v>0</v>
      </c>
      <c r="I46" s="404">
        <v>0</v>
      </c>
      <c r="J46" s="404"/>
      <c r="K46" s="404"/>
      <c r="L46" s="404"/>
      <c r="M46" s="461"/>
    </row>
    <row r="47" spans="1:13" x14ac:dyDescent="0.25">
      <c r="A47" s="291" t="s">
        <v>304</v>
      </c>
      <c r="B47" s="294"/>
      <c r="C47" s="295" t="e">
        <f>#N/A</f>
        <v>#N/A</v>
      </c>
      <c r="D47" s="404">
        <v>0</v>
      </c>
      <c r="E47" s="404">
        <v>0</v>
      </c>
      <c r="F47" s="404">
        <v>0</v>
      </c>
      <c r="G47" s="404">
        <v>0</v>
      </c>
      <c r="H47" s="404">
        <v>0</v>
      </c>
      <c r="I47" s="404">
        <v>0</v>
      </c>
      <c r="J47" s="404"/>
      <c r="K47" s="404"/>
      <c r="L47" s="404"/>
      <c r="M47" s="461"/>
    </row>
    <row r="48" spans="1:13" x14ac:dyDescent="0.25">
      <c r="A48" s="291" t="s">
        <v>325</v>
      </c>
      <c r="B48" s="294"/>
      <c r="C48" s="295" t="e">
        <f>#N/A</f>
        <v>#N/A</v>
      </c>
      <c r="D48" s="404">
        <v>0</v>
      </c>
      <c r="E48" s="404">
        <v>0</v>
      </c>
      <c r="F48" s="404">
        <v>0</v>
      </c>
      <c r="G48" s="404">
        <v>0</v>
      </c>
      <c r="H48" s="404">
        <v>0</v>
      </c>
      <c r="I48" s="404">
        <v>0</v>
      </c>
      <c r="J48" s="404"/>
      <c r="K48" s="404"/>
      <c r="L48" s="404"/>
      <c r="M48" s="461"/>
    </row>
    <row r="49" spans="1:13" x14ac:dyDescent="0.25">
      <c r="A49" s="291" t="s">
        <v>371</v>
      </c>
      <c r="B49" s="294"/>
      <c r="C49" s="295" t="e">
        <f>#N/A</f>
        <v>#N/A</v>
      </c>
      <c r="D49" s="404">
        <v>0</v>
      </c>
      <c r="E49" s="404">
        <v>0</v>
      </c>
      <c r="F49" s="404">
        <v>0</v>
      </c>
      <c r="G49" s="404">
        <v>0</v>
      </c>
      <c r="H49" s="404">
        <v>0</v>
      </c>
      <c r="I49" s="404">
        <v>0</v>
      </c>
      <c r="J49" s="404"/>
      <c r="K49" s="404"/>
      <c r="L49" s="404"/>
      <c r="M49" s="461"/>
    </row>
    <row r="50" spans="1:13" x14ac:dyDescent="0.25">
      <c r="A50" s="291" t="s">
        <v>304</v>
      </c>
      <c r="B50" s="294"/>
      <c r="C50" s="295" t="e">
        <f>#N/A</f>
        <v>#N/A</v>
      </c>
      <c r="D50" s="404">
        <v>0</v>
      </c>
      <c r="E50" s="404">
        <v>0</v>
      </c>
      <c r="F50" s="404">
        <v>0</v>
      </c>
      <c r="G50" s="404">
        <v>0</v>
      </c>
      <c r="H50" s="404">
        <v>0</v>
      </c>
      <c r="I50" s="404">
        <v>0</v>
      </c>
      <c r="J50" s="404"/>
      <c r="K50" s="404"/>
      <c r="L50" s="404"/>
      <c r="M50" s="461"/>
    </row>
    <row r="51" spans="1:13" x14ac:dyDescent="0.25">
      <c r="A51" s="291" t="s">
        <v>369</v>
      </c>
      <c r="B51" s="294"/>
      <c r="C51" s="295" t="e">
        <f>#N/A</f>
        <v>#N/A</v>
      </c>
      <c r="D51" s="404">
        <v>0</v>
      </c>
      <c r="E51" s="404">
        <v>0</v>
      </c>
      <c r="F51" s="404">
        <v>0</v>
      </c>
      <c r="G51" s="404">
        <v>0</v>
      </c>
      <c r="H51" s="404">
        <v>0</v>
      </c>
      <c r="I51" s="404">
        <v>0</v>
      </c>
      <c r="J51" s="404"/>
      <c r="K51" s="404"/>
      <c r="L51" s="404"/>
      <c r="M51" s="461"/>
    </row>
    <row r="52" spans="1:13" x14ac:dyDescent="0.25">
      <c r="A52" s="291" t="s">
        <v>372</v>
      </c>
      <c r="B52" s="294"/>
      <c r="C52" s="295" t="e">
        <f>#N/A</f>
        <v>#N/A</v>
      </c>
      <c r="D52" s="404">
        <v>0</v>
      </c>
      <c r="E52" s="404">
        <v>0</v>
      </c>
      <c r="F52" s="404">
        <v>0</v>
      </c>
      <c r="G52" s="404">
        <v>0</v>
      </c>
      <c r="H52" s="404">
        <v>0</v>
      </c>
      <c r="I52" s="404">
        <v>0</v>
      </c>
      <c r="J52" s="404"/>
      <c r="K52" s="404"/>
      <c r="L52" s="404"/>
      <c r="M52" s="461"/>
    </row>
    <row r="53" spans="1:13" x14ac:dyDescent="0.25">
      <c r="A53" s="291" t="s">
        <v>325</v>
      </c>
      <c r="B53" s="294"/>
      <c r="C53" s="295" t="e">
        <f>#N/A</f>
        <v>#N/A</v>
      </c>
      <c r="D53" s="404">
        <v>0</v>
      </c>
      <c r="E53" s="404">
        <v>0</v>
      </c>
      <c r="F53" s="404">
        <v>0</v>
      </c>
      <c r="G53" s="404">
        <v>0</v>
      </c>
      <c r="H53" s="404">
        <v>0</v>
      </c>
      <c r="I53" s="404">
        <v>0</v>
      </c>
      <c r="J53" s="404"/>
      <c r="K53" s="404"/>
      <c r="L53" s="404"/>
      <c r="M53" s="461"/>
    </row>
    <row r="54" spans="1:13" x14ac:dyDescent="0.25">
      <c r="A54" s="291" t="s">
        <v>325</v>
      </c>
      <c r="B54" s="294"/>
      <c r="C54" s="295" t="e">
        <f>#N/A</f>
        <v>#N/A</v>
      </c>
      <c r="D54" s="404">
        <v>0</v>
      </c>
      <c r="E54" s="404">
        <v>0</v>
      </c>
      <c r="F54" s="404">
        <v>0</v>
      </c>
      <c r="G54" s="404">
        <v>0</v>
      </c>
      <c r="H54" s="404">
        <v>0</v>
      </c>
      <c r="I54" s="404">
        <v>0</v>
      </c>
      <c r="J54" s="404"/>
      <c r="K54" s="404"/>
      <c r="L54" s="404"/>
      <c r="M54" s="461"/>
    </row>
    <row r="55" spans="1:13" x14ac:dyDescent="0.25">
      <c r="A55" s="291" t="s">
        <v>388</v>
      </c>
      <c r="B55" s="294"/>
      <c r="C55" s="295" t="e">
        <f>#N/A</f>
        <v>#N/A</v>
      </c>
      <c r="D55" s="404">
        <v>0</v>
      </c>
      <c r="E55" s="404">
        <v>0</v>
      </c>
      <c r="F55" s="404">
        <v>0</v>
      </c>
      <c r="G55" s="404">
        <v>0</v>
      </c>
      <c r="H55" s="404">
        <v>0</v>
      </c>
      <c r="I55" s="404">
        <v>0</v>
      </c>
      <c r="J55" s="404"/>
      <c r="K55" s="404"/>
      <c r="L55" s="404"/>
      <c r="M55" s="461"/>
    </row>
    <row r="56" spans="1:13" x14ac:dyDescent="0.25">
      <c r="A56" s="291" t="s">
        <v>304</v>
      </c>
      <c r="B56" s="294"/>
      <c r="C56" s="295" t="e">
        <f>#N/A</f>
        <v>#N/A</v>
      </c>
      <c r="D56" s="404">
        <v>0</v>
      </c>
      <c r="E56" s="404">
        <v>0</v>
      </c>
      <c r="F56" s="404">
        <v>0</v>
      </c>
      <c r="G56" s="404">
        <v>0</v>
      </c>
      <c r="H56" s="404">
        <v>0</v>
      </c>
      <c r="I56" s="404">
        <v>0</v>
      </c>
      <c r="J56" s="404"/>
      <c r="K56" s="404"/>
      <c r="L56" s="404"/>
      <c r="M56" s="461"/>
    </row>
    <row r="57" spans="1:13" x14ac:dyDescent="0.25">
      <c r="A57" s="291" t="s">
        <v>369</v>
      </c>
      <c r="B57" s="294"/>
      <c r="C57" s="295" t="e">
        <f>#N/A</f>
        <v>#N/A</v>
      </c>
      <c r="D57" s="404">
        <v>0</v>
      </c>
      <c r="E57" s="404">
        <v>0</v>
      </c>
      <c r="F57" s="404">
        <v>0</v>
      </c>
      <c r="G57" s="404">
        <v>0</v>
      </c>
      <c r="H57" s="404">
        <v>0</v>
      </c>
      <c r="I57" s="404">
        <v>0</v>
      </c>
      <c r="J57" s="404"/>
      <c r="K57" s="404"/>
      <c r="L57" s="404"/>
      <c r="M57" s="461"/>
    </row>
    <row r="58" spans="1:13" x14ac:dyDescent="0.25">
      <c r="A58" s="291" t="s">
        <v>369</v>
      </c>
      <c r="B58" s="294"/>
      <c r="C58" s="295" t="e">
        <f>#N/A</f>
        <v>#N/A</v>
      </c>
      <c r="D58" s="404">
        <v>0</v>
      </c>
      <c r="E58" s="404">
        <v>0</v>
      </c>
      <c r="F58" s="404">
        <v>0</v>
      </c>
      <c r="G58" s="404">
        <v>0</v>
      </c>
      <c r="H58" s="404">
        <v>0</v>
      </c>
      <c r="I58" s="404">
        <v>0</v>
      </c>
      <c r="J58" s="404"/>
      <c r="K58" s="404"/>
      <c r="L58" s="404"/>
      <c r="M58" s="461"/>
    </row>
    <row r="59" spans="1:13" ht="15.75" thickBot="1" x14ac:dyDescent="0.3">
      <c r="A59" s="296" t="s">
        <v>369</v>
      </c>
      <c r="B59" s="297"/>
      <c r="C59" s="298" t="e">
        <f>#N/A</f>
        <v>#N/A</v>
      </c>
      <c r="D59" s="407">
        <v>0</v>
      </c>
      <c r="E59" s="407">
        <v>0</v>
      </c>
      <c r="F59" s="407">
        <v>0</v>
      </c>
      <c r="G59" s="407">
        <v>0</v>
      </c>
      <c r="H59" s="407">
        <v>0</v>
      </c>
      <c r="I59" s="407">
        <v>0</v>
      </c>
      <c r="J59" s="407"/>
      <c r="K59" s="407"/>
      <c r="L59" s="407"/>
      <c r="M59" s="462"/>
    </row>
    <row r="60" spans="1:13" x14ac:dyDescent="0.25">
      <c r="A60" s="299"/>
    </row>
    <row r="61" spans="1:13" x14ac:dyDescent="0.25">
      <c r="A61" s="299"/>
    </row>
    <row r="62" spans="1:13" x14ac:dyDescent="0.25">
      <c r="A62" s="299"/>
    </row>
    <row r="63" spans="1:13" x14ac:dyDescent="0.25">
      <c r="A63" s="299"/>
    </row>
    <row r="64" spans="1:13" x14ac:dyDescent="0.25">
      <c r="A64" s="299"/>
    </row>
    <row r="65" spans="1:1" x14ac:dyDescent="0.25">
      <c r="A65" s="299"/>
    </row>
    <row r="66" spans="1:1" x14ac:dyDescent="0.25">
      <c r="A66" s="299"/>
    </row>
    <row r="67" spans="1:1" x14ac:dyDescent="0.25">
      <c r="A67" s="299"/>
    </row>
    <row r="68" spans="1:1" x14ac:dyDescent="0.25">
      <c r="A68" s="299"/>
    </row>
    <row r="69" spans="1:1" x14ac:dyDescent="0.25">
      <c r="A69" s="299"/>
    </row>
    <row r="70" spans="1:1" x14ac:dyDescent="0.25">
      <c r="A70" s="299"/>
    </row>
    <row r="71" spans="1:1" x14ac:dyDescent="0.25">
      <c r="A71" s="299"/>
    </row>
  </sheetData>
  <mergeCells count="4">
    <mergeCell ref="A5:A6"/>
    <mergeCell ref="A13:A14"/>
    <mergeCell ref="A24:A25"/>
    <mergeCell ref="A32:A33"/>
  </mergeCells>
  <dataValidations disablePrompts="1" count="1">
    <dataValidation type="list" allowBlank="1" showInputMessage="1" showErrorMessage="1" sqref="A40:A59 IW40:IW59 SS40:SS59 ACO40:ACO59 AMK40:AMK59 AWG40:AWG59 BGC40:BGC59 BPY40:BPY59 BZU40:BZU59 CJQ40:CJQ59 CTM40:CTM59 DDI40:DDI59 DNE40:DNE59 DXA40:DXA59 EGW40:EGW59 EQS40:EQS59 FAO40:FAO59 FKK40:FKK59 FUG40:FUG59 GEC40:GEC59 GNY40:GNY59 GXU40:GXU59 HHQ40:HHQ59 HRM40:HRM59 IBI40:IBI59 ILE40:ILE59 IVA40:IVA59 JEW40:JEW59 JOS40:JOS59 JYO40:JYO59 KIK40:KIK59 KSG40:KSG59 LCC40:LCC59 LLY40:LLY59 LVU40:LVU59 MFQ40:MFQ59 MPM40:MPM59 MZI40:MZI59 NJE40:NJE59 NTA40:NTA59 OCW40:OCW59 OMS40:OMS59 OWO40:OWO59 PGK40:PGK59 PQG40:PQG59 QAC40:QAC59 QJY40:QJY59 QTU40:QTU59 RDQ40:RDQ59 RNM40:RNM59 RXI40:RXI59 SHE40:SHE59 SRA40:SRA59 TAW40:TAW59 TKS40:TKS59 TUO40:TUO59 UEK40:UEK59 UOG40:UOG59 UYC40:UYC59 VHY40:VHY59 VRU40:VRU59 WBQ40:WBQ59 WLM40:WLM59 WVI40:WVI59 A65576:A65595 IW65576:IW65595 SS65576:SS65595 ACO65576:ACO65595 AMK65576:AMK65595 AWG65576:AWG65595 BGC65576:BGC65595 BPY65576:BPY65595 BZU65576:BZU65595 CJQ65576:CJQ65595 CTM65576:CTM65595 DDI65576:DDI65595 DNE65576:DNE65595 DXA65576:DXA65595 EGW65576:EGW65595 EQS65576:EQS65595 FAO65576:FAO65595 FKK65576:FKK65595 FUG65576:FUG65595 GEC65576:GEC65595 GNY65576:GNY65595 GXU65576:GXU65595 HHQ65576:HHQ65595 HRM65576:HRM65595 IBI65576:IBI65595 ILE65576:ILE65595 IVA65576:IVA65595 JEW65576:JEW65595 JOS65576:JOS65595 JYO65576:JYO65595 KIK65576:KIK65595 KSG65576:KSG65595 LCC65576:LCC65595 LLY65576:LLY65595 LVU65576:LVU65595 MFQ65576:MFQ65595 MPM65576:MPM65595 MZI65576:MZI65595 NJE65576:NJE65595 NTA65576:NTA65595 OCW65576:OCW65595 OMS65576:OMS65595 OWO65576:OWO65595 PGK65576:PGK65595 PQG65576:PQG65595 QAC65576:QAC65595 QJY65576:QJY65595 QTU65576:QTU65595 RDQ65576:RDQ65595 RNM65576:RNM65595 RXI65576:RXI65595 SHE65576:SHE65595 SRA65576:SRA65595 TAW65576:TAW65595 TKS65576:TKS65595 TUO65576:TUO65595 UEK65576:UEK65595 UOG65576:UOG65595 UYC65576:UYC65595 VHY65576:VHY65595 VRU65576:VRU65595 WBQ65576:WBQ65595 WLM65576:WLM65595 WVI65576:WVI65595 A131112:A131131 IW131112:IW131131 SS131112:SS131131 ACO131112:ACO131131 AMK131112:AMK131131 AWG131112:AWG131131 BGC131112:BGC131131 BPY131112:BPY131131 BZU131112:BZU131131 CJQ131112:CJQ131131 CTM131112:CTM131131 DDI131112:DDI131131 DNE131112:DNE131131 DXA131112:DXA131131 EGW131112:EGW131131 EQS131112:EQS131131 FAO131112:FAO131131 FKK131112:FKK131131 FUG131112:FUG131131 GEC131112:GEC131131 GNY131112:GNY131131 GXU131112:GXU131131 HHQ131112:HHQ131131 HRM131112:HRM131131 IBI131112:IBI131131 ILE131112:ILE131131 IVA131112:IVA131131 JEW131112:JEW131131 JOS131112:JOS131131 JYO131112:JYO131131 KIK131112:KIK131131 KSG131112:KSG131131 LCC131112:LCC131131 LLY131112:LLY131131 LVU131112:LVU131131 MFQ131112:MFQ131131 MPM131112:MPM131131 MZI131112:MZI131131 NJE131112:NJE131131 NTA131112:NTA131131 OCW131112:OCW131131 OMS131112:OMS131131 OWO131112:OWO131131 PGK131112:PGK131131 PQG131112:PQG131131 QAC131112:QAC131131 QJY131112:QJY131131 QTU131112:QTU131131 RDQ131112:RDQ131131 RNM131112:RNM131131 RXI131112:RXI131131 SHE131112:SHE131131 SRA131112:SRA131131 TAW131112:TAW131131 TKS131112:TKS131131 TUO131112:TUO131131 UEK131112:UEK131131 UOG131112:UOG131131 UYC131112:UYC131131 VHY131112:VHY131131 VRU131112:VRU131131 WBQ131112:WBQ131131 WLM131112:WLM131131 WVI131112:WVI131131 A196648:A196667 IW196648:IW196667 SS196648:SS196667 ACO196648:ACO196667 AMK196648:AMK196667 AWG196648:AWG196667 BGC196648:BGC196667 BPY196648:BPY196667 BZU196648:BZU196667 CJQ196648:CJQ196667 CTM196648:CTM196667 DDI196648:DDI196667 DNE196648:DNE196667 DXA196648:DXA196667 EGW196648:EGW196667 EQS196648:EQS196667 FAO196648:FAO196667 FKK196648:FKK196667 FUG196648:FUG196667 GEC196648:GEC196667 GNY196648:GNY196667 GXU196648:GXU196667 HHQ196648:HHQ196667 HRM196648:HRM196667 IBI196648:IBI196667 ILE196648:ILE196667 IVA196648:IVA196667 JEW196648:JEW196667 JOS196648:JOS196667 JYO196648:JYO196667 KIK196648:KIK196667 KSG196648:KSG196667 LCC196648:LCC196667 LLY196648:LLY196667 LVU196648:LVU196667 MFQ196648:MFQ196667 MPM196648:MPM196667 MZI196648:MZI196667 NJE196648:NJE196667 NTA196648:NTA196667 OCW196648:OCW196667 OMS196648:OMS196667 OWO196648:OWO196667 PGK196648:PGK196667 PQG196648:PQG196667 QAC196648:QAC196667 QJY196648:QJY196667 QTU196648:QTU196667 RDQ196648:RDQ196667 RNM196648:RNM196667 RXI196648:RXI196667 SHE196648:SHE196667 SRA196648:SRA196667 TAW196648:TAW196667 TKS196648:TKS196667 TUO196648:TUO196667 UEK196648:UEK196667 UOG196648:UOG196667 UYC196648:UYC196667 VHY196648:VHY196667 VRU196648:VRU196667 WBQ196648:WBQ196667 WLM196648:WLM196667 WVI196648:WVI196667 A262184:A262203 IW262184:IW262203 SS262184:SS262203 ACO262184:ACO262203 AMK262184:AMK262203 AWG262184:AWG262203 BGC262184:BGC262203 BPY262184:BPY262203 BZU262184:BZU262203 CJQ262184:CJQ262203 CTM262184:CTM262203 DDI262184:DDI262203 DNE262184:DNE262203 DXA262184:DXA262203 EGW262184:EGW262203 EQS262184:EQS262203 FAO262184:FAO262203 FKK262184:FKK262203 FUG262184:FUG262203 GEC262184:GEC262203 GNY262184:GNY262203 GXU262184:GXU262203 HHQ262184:HHQ262203 HRM262184:HRM262203 IBI262184:IBI262203 ILE262184:ILE262203 IVA262184:IVA262203 JEW262184:JEW262203 JOS262184:JOS262203 JYO262184:JYO262203 KIK262184:KIK262203 KSG262184:KSG262203 LCC262184:LCC262203 LLY262184:LLY262203 LVU262184:LVU262203 MFQ262184:MFQ262203 MPM262184:MPM262203 MZI262184:MZI262203 NJE262184:NJE262203 NTA262184:NTA262203 OCW262184:OCW262203 OMS262184:OMS262203 OWO262184:OWO262203 PGK262184:PGK262203 PQG262184:PQG262203 QAC262184:QAC262203 QJY262184:QJY262203 QTU262184:QTU262203 RDQ262184:RDQ262203 RNM262184:RNM262203 RXI262184:RXI262203 SHE262184:SHE262203 SRA262184:SRA262203 TAW262184:TAW262203 TKS262184:TKS262203 TUO262184:TUO262203 UEK262184:UEK262203 UOG262184:UOG262203 UYC262184:UYC262203 VHY262184:VHY262203 VRU262184:VRU262203 WBQ262184:WBQ262203 WLM262184:WLM262203 WVI262184:WVI262203 A327720:A327739 IW327720:IW327739 SS327720:SS327739 ACO327720:ACO327739 AMK327720:AMK327739 AWG327720:AWG327739 BGC327720:BGC327739 BPY327720:BPY327739 BZU327720:BZU327739 CJQ327720:CJQ327739 CTM327720:CTM327739 DDI327720:DDI327739 DNE327720:DNE327739 DXA327720:DXA327739 EGW327720:EGW327739 EQS327720:EQS327739 FAO327720:FAO327739 FKK327720:FKK327739 FUG327720:FUG327739 GEC327720:GEC327739 GNY327720:GNY327739 GXU327720:GXU327739 HHQ327720:HHQ327739 HRM327720:HRM327739 IBI327720:IBI327739 ILE327720:ILE327739 IVA327720:IVA327739 JEW327720:JEW327739 JOS327720:JOS327739 JYO327720:JYO327739 KIK327720:KIK327739 KSG327720:KSG327739 LCC327720:LCC327739 LLY327720:LLY327739 LVU327720:LVU327739 MFQ327720:MFQ327739 MPM327720:MPM327739 MZI327720:MZI327739 NJE327720:NJE327739 NTA327720:NTA327739 OCW327720:OCW327739 OMS327720:OMS327739 OWO327720:OWO327739 PGK327720:PGK327739 PQG327720:PQG327739 QAC327720:QAC327739 QJY327720:QJY327739 QTU327720:QTU327739 RDQ327720:RDQ327739 RNM327720:RNM327739 RXI327720:RXI327739 SHE327720:SHE327739 SRA327720:SRA327739 TAW327720:TAW327739 TKS327720:TKS327739 TUO327720:TUO327739 UEK327720:UEK327739 UOG327720:UOG327739 UYC327720:UYC327739 VHY327720:VHY327739 VRU327720:VRU327739 WBQ327720:WBQ327739 WLM327720:WLM327739 WVI327720:WVI327739 A393256:A393275 IW393256:IW393275 SS393256:SS393275 ACO393256:ACO393275 AMK393256:AMK393275 AWG393256:AWG393275 BGC393256:BGC393275 BPY393256:BPY393275 BZU393256:BZU393275 CJQ393256:CJQ393275 CTM393256:CTM393275 DDI393256:DDI393275 DNE393256:DNE393275 DXA393256:DXA393275 EGW393256:EGW393275 EQS393256:EQS393275 FAO393256:FAO393275 FKK393256:FKK393275 FUG393256:FUG393275 GEC393256:GEC393275 GNY393256:GNY393275 GXU393256:GXU393275 HHQ393256:HHQ393275 HRM393256:HRM393275 IBI393256:IBI393275 ILE393256:ILE393275 IVA393256:IVA393275 JEW393256:JEW393275 JOS393256:JOS393275 JYO393256:JYO393275 KIK393256:KIK393275 KSG393256:KSG393275 LCC393256:LCC393275 LLY393256:LLY393275 LVU393256:LVU393275 MFQ393256:MFQ393275 MPM393256:MPM393275 MZI393256:MZI393275 NJE393256:NJE393275 NTA393256:NTA393275 OCW393256:OCW393275 OMS393256:OMS393275 OWO393256:OWO393275 PGK393256:PGK393275 PQG393256:PQG393275 QAC393256:QAC393275 QJY393256:QJY393275 QTU393256:QTU393275 RDQ393256:RDQ393275 RNM393256:RNM393275 RXI393256:RXI393275 SHE393256:SHE393275 SRA393256:SRA393275 TAW393256:TAW393275 TKS393256:TKS393275 TUO393256:TUO393275 UEK393256:UEK393275 UOG393256:UOG393275 UYC393256:UYC393275 VHY393256:VHY393275 VRU393256:VRU393275 WBQ393256:WBQ393275 WLM393256:WLM393275 WVI393256:WVI393275 A458792:A458811 IW458792:IW458811 SS458792:SS458811 ACO458792:ACO458811 AMK458792:AMK458811 AWG458792:AWG458811 BGC458792:BGC458811 BPY458792:BPY458811 BZU458792:BZU458811 CJQ458792:CJQ458811 CTM458792:CTM458811 DDI458792:DDI458811 DNE458792:DNE458811 DXA458792:DXA458811 EGW458792:EGW458811 EQS458792:EQS458811 FAO458792:FAO458811 FKK458792:FKK458811 FUG458792:FUG458811 GEC458792:GEC458811 GNY458792:GNY458811 GXU458792:GXU458811 HHQ458792:HHQ458811 HRM458792:HRM458811 IBI458792:IBI458811 ILE458792:ILE458811 IVA458792:IVA458811 JEW458792:JEW458811 JOS458792:JOS458811 JYO458792:JYO458811 KIK458792:KIK458811 KSG458792:KSG458811 LCC458792:LCC458811 LLY458792:LLY458811 LVU458792:LVU458811 MFQ458792:MFQ458811 MPM458792:MPM458811 MZI458792:MZI458811 NJE458792:NJE458811 NTA458792:NTA458811 OCW458792:OCW458811 OMS458792:OMS458811 OWO458792:OWO458811 PGK458792:PGK458811 PQG458792:PQG458811 QAC458792:QAC458811 QJY458792:QJY458811 QTU458792:QTU458811 RDQ458792:RDQ458811 RNM458792:RNM458811 RXI458792:RXI458811 SHE458792:SHE458811 SRA458792:SRA458811 TAW458792:TAW458811 TKS458792:TKS458811 TUO458792:TUO458811 UEK458792:UEK458811 UOG458792:UOG458811 UYC458792:UYC458811 VHY458792:VHY458811 VRU458792:VRU458811 WBQ458792:WBQ458811 WLM458792:WLM458811 WVI458792:WVI458811 A524328:A524347 IW524328:IW524347 SS524328:SS524347 ACO524328:ACO524347 AMK524328:AMK524347 AWG524328:AWG524347 BGC524328:BGC524347 BPY524328:BPY524347 BZU524328:BZU524347 CJQ524328:CJQ524347 CTM524328:CTM524347 DDI524328:DDI524347 DNE524328:DNE524347 DXA524328:DXA524347 EGW524328:EGW524347 EQS524328:EQS524347 FAO524328:FAO524347 FKK524328:FKK524347 FUG524328:FUG524347 GEC524328:GEC524347 GNY524328:GNY524347 GXU524328:GXU524347 HHQ524328:HHQ524347 HRM524328:HRM524347 IBI524328:IBI524347 ILE524328:ILE524347 IVA524328:IVA524347 JEW524328:JEW524347 JOS524328:JOS524347 JYO524328:JYO524347 KIK524328:KIK524347 KSG524328:KSG524347 LCC524328:LCC524347 LLY524328:LLY524347 LVU524328:LVU524347 MFQ524328:MFQ524347 MPM524328:MPM524347 MZI524328:MZI524347 NJE524328:NJE524347 NTA524328:NTA524347 OCW524328:OCW524347 OMS524328:OMS524347 OWO524328:OWO524347 PGK524328:PGK524347 PQG524328:PQG524347 QAC524328:QAC524347 QJY524328:QJY524347 QTU524328:QTU524347 RDQ524328:RDQ524347 RNM524328:RNM524347 RXI524328:RXI524347 SHE524328:SHE524347 SRA524328:SRA524347 TAW524328:TAW524347 TKS524328:TKS524347 TUO524328:TUO524347 UEK524328:UEK524347 UOG524328:UOG524347 UYC524328:UYC524347 VHY524328:VHY524347 VRU524328:VRU524347 WBQ524328:WBQ524347 WLM524328:WLM524347 WVI524328:WVI524347 A589864:A589883 IW589864:IW589883 SS589864:SS589883 ACO589864:ACO589883 AMK589864:AMK589883 AWG589864:AWG589883 BGC589864:BGC589883 BPY589864:BPY589883 BZU589864:BZU589883 CJQ589864:CJQ589883 CTM589864:CTM589883 DDI589864:DDI589883 DNE589864:DNE589883 DXA589864:DXA589883 EGW589864:EGW589883 EQS589864:EQS589883 FAO589864:FAO589883 FKK589864:FKK589883 FUG589864:FUG589883 GEC589864:GEC589883 GNY589864:GNY589883 GXU589864:GXU589883 HHQ589864:HHQ589883 HRM589864:HRM589883 IBI589864:IBI589883 ILE589864:ILE589883 IVA589864:IVA589883 JEW589864:JEW589883 JOS589864:JOS589883 JYO589864:JYO589883 KIK589864:KIK589883 KSG589864:KSG589883 LCC589864:LCC589883 LLY589864:LLY589883 LVU589864:LVU589883 MFQ589864:MFQ589883 MPM589864:MPM589883 MZI589864:MZI589883 NJE589864:NJE589883 NTA589864:NTA589883 OCW589864:OCW589883 OMS589864:OMS589883 OWO589864:OWO589883 PGK589864:PGK589883 PQG589864:PQG589883 QAC589864:QAC589883 QJY589864:QJY589883 QTU589864:QTU589883 RDQ589864:RDQ589883 RNM589864:RNM589883 RXI589864:RXI589883 SHE589864:SHE589883 SRA589864:SRA589883 TAW589864:TAW589883 TKS589864:TKS589883 TUO589864:TUO589883 UEK589864:UEK589883 UOG589864:UOG589883 UYC589864:UYC589883 VHY589864:VHY589883 VRU589864:VRU589883 WBQ589864:WBQ589883 WLM589864:WLM589883 WVI589864:WVI589883 A655400:A655419 IW655400:IW655419 SS655400:SS655419 ACO655400:ACO655419 AMK655400:AMK655419 AWG655400:AWG655419 BGC655400:BGC655419 BPY655400:BPY655419 BZU655400:BZU655419 CJQ655400:CJQ655419 CTM655400:CTM655419 DDI655400:DDI655419 DNE655400:DNE655419 DXA655400:DXA655419 EGW655400:EGW655419 EQS655400:EQS655419 FAO655400:FAO655419 FKK655400:FKK655419 FUG655400:FUG655419 GEC655400:GEC655419 GNY655400:GNY655419 GXU655400:GXU655419 HHQ655400:HHQ655419 HRM655400:HRM655419 IBI655400:IBI655419 ILE655400:ILE655419 IVA655400:IVA655419 JEW655400:JEW655419 JOS655400:JOS655419 JYO655400:JYO655419 KIK655400:KIK655419 KSG655400:KSG655419 LCC655400:LCC655419 LLY655400:LLY655419 LVU655400:LVU655419 MFQ655400:MFQ655419 MPM655400:MPM655419 MZI655400:MZI655419 NJE655400:NJE655419 NTA655400:NTA655419 OCW655400:OCW655419 OMS655400:OMS655419 OWO655400:OWO655419 PGK655400:PGK655419 PQG655400:PQG655419 QAC655400:QAC655419 QJY655400:QJY655419 QTU655400:QTU655419 RDQ655400:RDQ655419 RNM655400:RNM655419 RXI655400:RXI655419 SHE655400:SHE655419 SRA655400:SRA655419 TAW655400:TAW655419 TKS655400:TKS655419 TUO655400:TUO655419 UEK655400:UEK655419 UOG655400:UOG655419 UYC655400:UYC655419 VHY655400:VHY655419 VRU655400:VRU655419 WBQ655400:WBQ655419 WLM655400:WLM655419 WVI655400:WVI655419 A720936:A720955 IW720936:IW720955 SS720936:SS720955 ACO720936:ACO720955 AMK720936:AMK720955 AWG720936:AWG720955 BGC720936:BGC720955 BPY720936:BPY720955 BZU720936:BZU720955 CJQ720936:CJQ720955 CTM720936:CTM720955 DDI720936:DDI720955 DNE720936:DNE720955 DXA720936:DXA720955 EGW720936:EGW720955 EQS720936:EQS720955 FAO720936:FAO720955 FKK720936:FKK720955 FUG720936:FUG720955 GEC720936:GEC720955 GNY720936:GNY720955 GXU720936:GXU720955 HHQ720936:HHQ720955 HRM720936:HRM720955 IBI720936:IBI720955 ILE720936:ILE720955 IVA720936:IVA720955 JEW720936:JEW720955 JOS720936:JOS720955 JYO720936:JYO720955 KIK720936:KIK720955 KSG720936:KSG720955 LCC720936:LCC720955 LLY720936:LLY720955 LVU720936:LVU720955 MFQ720936:MFQ720955 MPM720936:MPM720955 MZI720936:MZI720955 NJE720936:NJE720955 NTA720936:NTA720955 OCW720936:OCW720955 OMS720936:OMS720955 OWO720936:OWO720955 PGK720936:PGK720955 PQG720936:PQG720955 QAC720936:QAC720955 QJY720936:QJY720955 QTU720936:QTU720955 RDQ720936:RDQ720955 RNM720936:RNM720955 RXI720936:RXI720955 SHE720936:SHE720955 SRA720936:SRA720955 TAW720936:TAW720955 TKS720936:TKS720955 TUO720936:TUO720955 UEK720936:UEK720955 UOG720936:UOG720955 UYC720936:UYC720955 VHY720936:VHY720955 VRU720936:VRU720955 WBQ720936:WBQ720955 WLM720936:WLM720955 WVI720936:WVI720955 A786472:A786491 IW786472:IW786491 SS786472:SS786491 ACO786472:ACO786491 AMK786472:AMK786491 AWG786472:AWG786491 BGC786472:BGC786491 BPY786472:BPY786491 BZU786472:BZU786491 CJQ786472:CJQ786491 CTM786472:CTM786491 DDI786472:DDI786491 DNE786472:DNE786491 DXA786472:DXA786491 EGW786472:EGW786491 EQS786472:EQS786491 FAO786472:FAO786491 FKK786472:FKK786491 FUG786472:FUG786491 GEC786472:GEC786491 GNY786472:GNY786491 GXU786472:GXU786491 HHQ786472:HHQ786491 HRM786472:HRM786491 IBI786472:IBI786491 ILE786472:ILE786491 IVA786472:IVA786491 JEW786472:JEW786491 JOS786472:JOS786491 JYO786472:JYO786491 KIK786472:KIK786491 KSG786472:KSG786491 LCC786472:LCC786491 LLY786472:LLY786491 LVU786472:LVU786491 MFQ786472:MFQ786491 MPM786472:MPM786491 MZI786472:MZI786491 NJE786472:NJE786491 NTA786472:NTA786491 OCW786472:OCW786491 OMS786472:OMS786491 OWO786472:OWO786491 PGK786472:PGK786491 PQG786472:PQG786491 QAC786472:QAC786491 QJY786472:QJY786491 QTU786472:QTU786491 RDQ786472:RDQ786491 RNM786472:RNM786491 RXI786472:RXI786491 SHE786472:SHE786491 SRA786472:SRA786491 TAW786472:TAW786491 TKS786472:TKS786491 TUO786472:TUO786491 UEK786472:UEK786491 UOG786472:UOG786491 UYC786472:UYC786491 VHY786472:VHY786491 VRU786472:VRU786491 WBQ786472:WBQ786491 WLM786472:WLM786491 WVI786472:WVI786491 A852008:A852027 IW852008:IW852027 SS852008:SS852027 ACO852008:ACO852027 AMK852008:AMK852027 AWG852008:AWG852027 BGC852008:BGC852027 BPY852008:BPY852027 BZU852008:BZU852027 CJQ852008:CJQ852027 CTM852008:CTM852027 DDI852008:DDI852027 DNE852008:DNE852027 DXA852008:DXA852027 EGW852008:EGW852027 EQS852008:EQS852027 FAO852008:FAO852027 FKK852008:FKK852027 FUG852008:FUG852027 GEC852008:GEC852027 GNY852008:GNY852027 GXU852008:GXU852027 HHQ852008:HHQ852027 HRM852008:HRM852027 IBI852008:IBI852027 ILE852008:ILE852027 IVA852008:IVA852027 JEW852008:JEW852027 JOS852008:JOS852027 JYO852008:JYO852027 KIK852008:KIK852027 KSG852008:KSG852027 LCC852008:LCC852027 LLY852008:LLY852027 LVU852008:LVU852027 MFQ852008:MFQ852027 MPM852008:MPM852027 MZI852008:MZI852027 NJE852008:NJE852027 NTA852008:NTA852027 OCW852008:OCW852027 OMS852008:OMS852027 OWO852008:OWO852027 PGK852008:PGK852027 PQG852008:PQG852027 QAC852008:QAC852027 QJY852008:QJY852027 QTU852008:QTU852027 RDQ852008:RDQ852027 RNM852008:RNM852027 RXI852008:RXI852027 SHE852008:SHE852027 SRA852008:SRA852027 TAW852008:TAW852027 TKS852008:TKS852027 TUO852008:TUO852027 UEK852008:UEK852027 UOG852008:UOG852027 UYC852008:UYC852027 VHY852008:VHY852027 VRU852008:VRU852027 WBQ852008:WBQ852027 WLM852008:WLM852027 WVI852008:WVI852027 A917544:A917563 IW917544:IW917563 SS917544:SS917563 ACO917544:ACO917563 AMK917544:AMK917563 AWG917544:AWG917563 BGC917544:BGC917563 BPY917544:BPY917563 BZU917544:BZU917563 CJQ917544:CJQ917563 CTM917544:CTM917563 DDI917544:DDI917563 DNE917544:DNE917563 DXA917544:DXA917563 EGW917544:EGW917563 EQS917544:EQS917563 FAO917544:FAO917563 FKK917544:FKK917563 FUG917544:FUG917563 GEC917544:GEC917563 GNY917544:GNY917563 GXU917544:GXU917563 HHQ917544:HHQ917563 HRM917544:HRM917563 IBI917544:IBI917563 ILE917544:ILE917563 IVA917544:IVA917563 JEW917544:JEW917563 JOS917544:JOS917563 JYO917544:JYO917563 KIK917544:KIK917563 KSG917544:KSG917563 LCC917544:LCC917563 LLY917544:LLY917563 LVU917544:LVU917563 MFQ917544:MFQ917563 MPM917544:MPM917563 MZI917544:MZI917563 NJE917544:NJE917563 NTA917544:NTA917563 OCW917544:OCW917563 OMS917544:OMS917563 OWO917544:OWO917563 PGK917544:PGK917563 PQG917544:PQG917563 QAC917544:QAC917563 QJY917544:QJY917563 QTU917544:QTU917563 RDQ917544:RDQ917563 RNM917544:RNM917563 RXI917544:RXI917563 SHE917544:SHE917563 SRA917544:SRA917563 TAW917544:TAW917563 TKS917544:TKS917563 TUO917544:TUO917563 UEK917544:UEK917563 UOG917544:UOG917563 UYC917544:UYC917563 VHY917544:VHY917563 VRU917544:VRU917563 WBQ917544:WBQ917563 WLM917544:WLM917563 WVI917544:WVI917563 A983080:A983099 IW983080:IW983099 SS983080:SS983099 ACO983080:ACO983099 AMK983080:AMK983099 AWG983080:AWG983099 BGC983080:BGC983099 BPY983080:BPY983099 BZU983080:BZU983099 CJQ983080:CJQ983099 CTM983080:CTM983099 DDI983080:DDI983099 DNE983080:DNE983099 DXA983080:DXA983099 EGW983080:EGW983099 EQS983080:EQS983099 FAO983080:FAO983099 FKK983080:FKK983099 FUG983080:FUG983099 GEC983080:GEC983099 GNY983080:GNY983099 GXU983080:GXU983099 HHQ983080:HHQ983099 HRM983080:HRM983099 IBI983080:IBI983099 ILE983080:ILE983099 IVA983080:IVA983099 JEW983080:JEW983099 JOS983080:JOS983099 JYO983080:JYO983099 KIK983080:KIK983099 KSG983080:KSG983099 LCC983080:LCC983099 LLY983080:LLY983099 LVU983080:LVU983099 MFQ983080:MFQ983099 MPM983080:MPM983099 MZI983080:MZI983099 NJE983080:NJE983099 NTA983080:NTA983099 OCW983080:OCW983099 OMS983080:OMS983099 OWO983080:OWO983099 PGK983080:PGK983099 PQG983080:PQG983099 QAC983080:QAC983099 QJY983080:QJY983099 QTU983080:QTU983099 RDQ983080:RDQ983099 RNM983080:RNM983099 RXI983080:RXI983099 SHE983080:SHE983099 SRA983080:SRA983099 TAW983080:TAW983099 TKS983080:TKS983099 TUO983080:TUO983099 UEK983080:UEK983099 UOG983080:UOG983099 UYC983080:UYC983099 VHY983080:VHY983099 VRU983080:VRU983099 WBQ983080:WBQ983099 WLM983080:WLM983099 WVI983080:WVI983099">
      <formula1>GASES</formula1>
    </dataValidation>
  </dataValidations>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N71"/>
  <sheetViews>
    <sheetView zoomScaleNormal="100" workbookViewId="0">
      <selection activeCell="J4" sqref="J4"/>
    </sheetView>
  </sheetViews>
  <sheetFormatPr defaultRowHeight="15" x14ac:dyDescent="0.25"/>
  <cols>
    <col min="1" max="1" width="31.7109375" style="273" bestFit="1" customWidth="1"/>
    <col min="2" max="2" width="11.7109375" style="300" customWidth="1"/>
    <col min="3" max="3" width="9.140625" style="273"/>
    <col min="4" max="8" width="9.140625" style="410"/>
    <col min="9" max="9" width="9.140625" style="410" customWidth="1"/>
    <col min="10" max="13" width="9.140625" style="410"/>
    <col min="14" max="256" width="9.140625" style="273"/>
    <col min="257" max="257" width="31.7109375" style="273" bestFit="1" customWidth="1"/>
    <col min="258" max="258" width="11.7109375" style="273" customWidth="1"/>
    <col min="259" max="264" width="9.140625" style="273"/>
    <col min="265" max="265" width="9.140625" style="273" customWidth="1"/>
    <col min="266" max="512" width="9.140625" style="273"/>
    <col min="513" max="513" width="31.7109375" style="273" bestFit="1" customWidth="1"/>
    <col min="514" max="514" width="11.7109375" style="273" customWidth="1"/>
    <col min="515" max="520" width="9.140625" style="273"/>
    <col min="521" max="521" width="9.140625" style="273" customWidth="1"/>
    <col min="522" max="768" width="9.140625" style="273"/>
    <col min="769" max="769" width="31.7109375" style="273" bestFit="1" customWidth="1"/>
    <col min="770" max="770" width="11.7109375" style="273" customWidth="1"/>
    <col min="771" max="776" width="9.140625" style="273"/>
    <col min="777" max="777" width="9.140625" style="273" customWidth="1"/>
    <col min="778" max="1024" width="9.140625" style="273"/>
    <col min="1025" max="1025" width="31.7109375" style="273" bestFit="1" customWidth="1"/>
    <col min="1026" max="1026" width="11.7109375" style="273" customWidth="1"/>
    <col min="1027" max="1032" width="9.140625" style="273"/>
    <col min="1033" max="1033" width="9.140625" style="273" customWidth="1"/>
    <col min="1034" max="1280" width="9.140625" style="273"/>
    <col min="1281" max="1281" width="31.7109375" style="273" bestFit="1" customWidth="1"/>
    <col min="1282" max="1282" width="11.7109375" style="273" customWidth="1"/>
    <col min="1283" max="1288" width="9.140625" style="273"/>
    <col min="1289" max="1289" width="9.140625" style="273" customWidth="1"/>
    <col min="1290" max="1536" width="9.140625" style="273"/>
    <col min="1537" max="1537" width="31.7109375" style="273" bestFit="1" customWidth="1"/>
    <col min="1538" max="1538" width="11.7109375" style="273" customWidth="1"/>
    <col min="1539" max="1544" width="9.140625" style="273"/>
    <col min="1545" max="1545" width="9.140625" style="273" customWidth="1"/>
    <col min="1546" max="1792" width="9.140625" style="273"/>
    <col min="1793" max="1793" width="31.7109375" style="273" bestFit="1" customWidth="1"/>
    <col min="1794" max="1794" width="11.7109375" style="273" customWidth="1"/>
    <col min="1795" max="1800" width="9.140625" style="273"/>
    <col min="1801" max="1801" width="9.140625" style="273" customWidth="1"/>
    <col min="1802" max="2048" width="9.140625" style="273"/>
    <col min="2049" max="2049" width="31.7109375" style="273" bestFit="1" customWidth="1"/>
    <col min="2050" max="2050" width="11.7109375" style="273" customWidth="1"/>
    <col min="2051" max="2056" width="9.140625" style="273"/>
    <col min="2057" max="2057" width="9.140625" style="273" customWidth="1"/>
    <col min="2058" max="2304" width="9.140625" style="273"/>
    <col min="2305" max="2305" width="31.7109375" style="273" bestFit="1" customWidth="1"/>
    <col min="2306" max="2306" width="11.7109375" style="273" customWidth="1"/>
    <col min="2307" max="2312" width="9.140625" style="273"/>
    <col min="2313" max="2313" width="9.140625" style="273" customWidth="1"/>
    <col min="2314" max="2560" width="9.140625" style="273"/>
    <col min="2561" max="2561" width="31.7109375" style="273" bestFit="1" customWidth="1"/>
    <col min="2562" max="2562" width="11.7109375" style="273" customWidth="1"/>
    <col min="2563" max="2568" width="9.140625" style="273"/>
    <col min="2569" max="2569" width="9.140625" style="273" customWidth="1"/>
    <col min="2570" max="2816" width="9.140625" style="273"/>
    <col min="2817" max="2817" width="31.7109375" style="273" bestFit="1" customWidth="1"/>
    <col min="2818" max="2818" width="11.7109375" style="273" customWidth="1"/>
    <col min="2819" max="2824" width="9.140625" style="273"/>
    <col min="2825" max="2825" width="9.140625" style="273" customWidth="1"/>
    <col min="2826" max="3072" width="9.140625" style="273"/>
    <col min="3073" max="3073" width="31.7109375" style="273" bestFit="1" customWidth="1"/>
    <col min="3074" max="3074" width="11.7109375" style="273" customWidth="1"/>
    <col min="3075" max="3080" width="9.140625" style="273"/>
    <col min="3081" max="3081" width="9.140625" style="273" customWidth="1"/>
    <col min="3082" max="3328" width="9.140625" style="273"/>
    <col min="3329" max="3329" width="31.7109375" style="273" bestFit="1" customWidth="1"/>
    <col min="3330" max="3330" width="11.7109375" style="273" customWidth="1"/>
    <col min="3331" max="3336" width="9.140625" style="273"/>
    <col min="3337" max="3337" width="9.140625" style="273" customWidth="1"/>
    <col min="3338" max="3584" width="9.140625" style="273"/>
    <col min="3585" max="3585" width="31.7109375" style="273" bestFit="1" customWidth="1"/>
    <col min="3586" max="3586" width="11.7109375" style="273" customWidth="1"/>
    <col min="3587" max="3592" width="9.140625" style="273"/>
    <col min="3593" max="3593" width="9.140625" style="273" customWidth="1"/>
    <col min="3594" max="3840" width="9.140625" style="273"/>
    <col min="3841" max="3841" width="31.7109375" style="273" bestFit="1" customWidth="1"/>
    <col min="3842" max="3842" width="11.7109375" style="273" customWidth="1"/>
    <col min="3843" max="3848" width="9.140625" style="273"/>
    <col min="3849" max="3849" width="9.140625" style="273" customWidth="1"/>
    <col min="3850" max="4096" width="9.140625" style="273"/>
    <col min="4097" max="4097" width="31.7109375" style="273" bestFit="1" customWidth="1"/>
    <col min="4098" max="4098" width="11.7109375" style="273" customWidth="1"/>
    <col min="4099" max="4104" width="9.140625" style="273"/>
    <col min="4105" max="4105" width="9.140625" style="273" customWidth="1"/>
    <col min="4106" max="4352" width="9.140625" style="273"/>
    <col min="4353" max="4353" width="31.7109375" style="273" bestFit="1" customWidth="1"/>
    <col min="4354" max="4354" width="11.7109375" style="273" customWidth="1"/>
    <col min="4355" max="4360" width="9.140625" style="273"/>
    <col min="4361" max="4361" width="9.140625" style="273" customWidth="1"/>
    <col min="4362" max="4608" width="9.140625" style="273"/>
    <col min="4609" max="4609" width="31.7109375" style="273" bestFit="1" customWidth="1"/>
    <col min="4610" max="4610" width="11.7109375" style="273" customWidth="1"/>
    <col min="4611" max="4616" width="9.140625" style="273"/>
    <col min="4617" max="4617" width="9.140625" style="273" customWidth="1"/>
    <col min="4618" max="4864" width="9.140625" style="273"/>
    <col min="4865" max="4865" width="31.7109375" style="273" bestFit="1" customWidth="1"/>
    <col min="4866" max="4866" width="11.7109375" style="273" customWidth="1"/>
    <col min="4867" max="4872" width="9.140625" style="273"/>
    <col min="4873" max="4873" width="9.140625" style="273" customWidth="1"/>
    <col min="4874" max="5120" width="9.140625" style="273"/>
    <col min="5121" max="5121" width="31.7109375" style="273" bestFit="1" customWidth="1"/>
    <col min="5122" max="5122" width="11.7109375" style="273" customWidth="1"/>
    <col min="5123" max="5128" width="9.140625" style="273"/>
    <col min="5129" max="5129" width="9.140625" style="273" customWidth="1"/>
    <col min="5130" max="5376" width="9.140625" style="273"/>
    <col min="5377" max="5377" width="31.7109375" style="273" bestFit="1" customWidth="1"/>
    <col min="5378" max="5378" width="11.7109375" style="273" customWidth="1"/>
    <col min="5379" max="5384" width="9.140625" style="273"/>
    <col min="5385" max="5385" width="9.140625" style="273" customWidth="1"/>
    <col min="5386" max="5632" width="9.140625" style="273"/>
    <col min="5633" max="5633" width="31.7109375" style="273" bestFit="1" customWidth="1"/>
    <col min="5634" max="5634" width="11.7109375" style="273" customWidth="1"/>
    <col min="5635" max="5640" width="9.140625" style="273"/>
    <col min="5641" max="5641" width="9.140625" style="273" customWidth="1"/>
    <col min="5642" max="5888" width="9.140625" style="273"/>
    <col min="5889" max="5889" width="31.7109375" style="273" bestFit="1" customWidth="1"/>
    <col min="5890" max="5890" width="11.7109375" style="273" customWidth="1"/>
    <col min="5891" max="5896" width="9.140625" style="273"/>
    <col min="5897" max="5897" width="9.140625" style="273" customWidth="1"/>
    <col min="5898" max="6144" width="9.140625" style="273"/>
    <col min="6145" max="6145" width="31.7109375" style="273" bestFit="1" customWidth="1"/>
    <col min="6146" max="6146" width="11.7109375" style="273" customWidth="1"/>
    <col min="6147" max="6152" width="9.140625" style="273"/>
    <col min="6153" max="6153" width="9.140625" style="273" customWidth="1"/>
    <col min="6154" max="6400" width="9.140625" style="273"/>
    <col min="6401" max="6401" width="31.7109375" style="273" bestFit="1" customWidth="1"/>
    <col min="6402" max="6402" width="11.7109375" style="273" customWidth="1"/>
    <col min="6403" max="6408" width="9.140625" style="273"/>
    <col min="6409" max="6409" width="9.140625" style="273" customWidth="1"/>
    <col min="6410" max="6656" width="9.140625" style="273"/>
    <col min="6657" max="6657" width="31.7109375" style="273" bestFit="1" customWidth="1"/>
    <col min="6658" max="6658" width="11.7109375" style="273" customWidth="1"/>
    <col min="6659" max="6664" width="9.140625" style="273"/>
    <col min="6665" max="6665" width="9.140625" style="273" customWidth="1"/>
    <col min="6666" max="6912" width="9.140625" style="273"/>
    <col min="6913" max="6913" width="31.7109375" style="273" bestFit="1" customWidth="1"/>
    <col min="6914" max="6914" width="11.7109375" style="273" customWidth="1"/>
    <col min="6915" max="6920" width="9.140625" style="273"/>
    <col min="6921" max="6921" width="9.140625" style="273" customWidth="1"/>
    <col min="6922" max="7168" width="9.140625" style="273"/>
    <col min="7169" max="7169" width="31.7109375" style="273" bestFit="1" customWidth="1"/>
    <col min="7170" max="7170" width="11.7109375" style="273" customWidth="1"/>
    <col min="7171" max="7176" width="9.140625" style="273"/>
    <col min="7177" max="7177" width="9.140625" style="273" customWidth="1"/>
    <col min="7178" max="7424" width="9.140625" style="273"/>
    <col min="7425" max="7425" width="31.7109375" style="273" bestFit="1" customWidth="1"/>
    <col min="7426" max="7426" width="11.7109375" style="273" customWidth="1"/>
    <col min="7427" max="7432" width="9.140625" style="273"/>
    <col min="7433" max="7433" width="9.140625" style="273" customWidth="1"/>
    <col min="7434" max="7680" width="9.140625" style="273"/>
    <col min="7681" max="7681" width="31.7109375" style="273" bestFit="1" customWidth="1"/>
    <col min="7682" max="7682" width="11.7109375" style="273" customWidth="1"/>
    <col min="7683" max="7688" width="9.140625" style="273"/>
    <col min="7689" max="7689" width="9.140625" style="273" customWidth="1"/>
    <col min="7690" max="7936" width="9.140625" style="273"/>
    <col min="7937" max="7937" width="31.7109375" style="273" bestFit="1" customWidth="1"/>
    <col min="7938" max="7938" width="11.7109375" style="273" customWidth="1"/>
    <col min="7939" max="7944" width="9.140625" style="273"/>
    <col min="7945" max="7945" width="9.140625" style="273" customWidth="1"/>
    <col min="7946" max="8192" width="9.140625" style="273"/>
    <col min="8193" max="8193" width="31.7109375" style="273" bestFit="1" customWidth="1"/>
    <col min="8194" max="8194" width="11.7109375" style="273" customWidth="1"/>
    <col min="8195" max="8200" width="9.140625" style="273"/>
    <col min="8201" max="8201" width="9.140625" style="273" customWidth="1"/>
    <col min="8202" max="8448" width="9.140625" style="273"/>
    <col min="8449" max="8449" width="31.7109375" style="273" bestFit="1" customWidth="1"/>
    <col min="8450" max="8450" width="11.7109375" style="273" customWidth="1"/>
    <col min="8451" max="8456" width="9.140625" style="273"/>
    <col min="8457" max="8457" width="9.140625" style="273" customWidth="1"/>
    <col min="8458" max="8704" width="9.140625" style="273"/>
    <col min="8705" max="8705" width="31.7109375" style="273" bestFit="1" customWidth="1"/>
    <col min="8706" max="8706" width="11.7109375" style="273" customWidth="1"/>
    <col min="8707" max="8712" width="9.140625" style="273"/>
    <col min="8713" max="8713" width="9.140625" style="273" customWidth="1"/>
    <col min="8714" max="8960" width="9.140625" style="273"/>
    <col min="8961" max="8961" width="31.7109375" style="273" bestFit="1" customWidth="1"/>
    <col min="8962" max="8962" width="11.7109375" style="273" customWidth="1"/>
    <col min="8963" max="8968" width="9.140625" style="273"/>
    <col min="8969" max="8969" width="9.140625" style="273" customWidth="1"/>
    <col min="8970" max="9216" width="9.140625" style="273"/>
    <col min="9217" max="9217" width="31.7109375" style="273" bestFit="1" customWidth="1"/>
    <col min="9218" max="9218" width="11.7109375" style="273" customWidth="1"/>
    <col min="9219" max="9224" width="9.140625" style="273"/>
    <col min="9225" max="9225" width="9.140625" style="273" customWidth="1"/>
    <col min="9226" max="9472" width="9.140625" style="273"/>
    <col min="9473" max="9473" width="31.7109375" style="273" bestFit="1" customWidth="1"/>
    <col min="9474" max="9474" width="11.7109375" style="273" customWidth="1"/>
    <col min="9475" max="9480" width="9.140625" style="273"/>
    <col min="9481" max="9481" width="9.140625" style="273" customWidth="1"/>
    <col min="9482" max="9728" width="9.140625" style="273"/>
    <col min="9729" max="9729" width="31.7109375" style="273" bestFit="1" customWidth="1"/>
    <col min="9730" max="9730" width="11.7109375" style="273" customWidth="1"/>
    <col min="9731" max="9736" width="9.140625" style="273"/>
    <col min="9737" max="9737" width="9.140625" style="273" customWidth="1"/>
    <col min="9738" max="9984" width="9.140625" style="273"/>
    <col min="9985" max="9985" width="31.7109375" style="273" bestFit="1" customWidth="1"/>
    <col min="9986" max="9986" width="11.7109375" style="273" customWidth="1"/>
    <col min="9987" max="9992" width="9.140625" style="273"/>
    <col min="9993" max="9993" width="9.140625" style="273" customWidth="1"/>
    <col min="9994" max="10240" width="9.140625" style="273"/>
    <col min="10241" max="10241" width="31.7109375" style="273" bestFit="1" customWidth="1"/>
    <col min="10242" max="10242" width="11.7109375" style="273" customWidth="1"/>
    <col min="10243" max="10248" width="9.140625" style="273"/>
    <col min="10249" max="10249" width="9.140625" style="273" customWidth="1"/>
    <col min="10250" max="10496" width="9.140625" style="273"/>
    <col min="10497" max="10497" width="31.7109375" style="273" bestFit="1" customWidth="1"/>
    <col min="10498" max="10498" width="11.7109375" style="273" customWidth="1"/>
    <col min="10499" max="10504" width="9.140625" style="273"/>
    <col min="10505" max="10505" width="9.140625" style="273" customWidth="1"/>
    <col min="10506" max="10752" width="9.140625" style="273"/>
    <col min="10753" max="10753" width="31.7109375" style="273" bestFit="1" customWidth="1"/>
    <col min="10754" max="10754" width="11.7109375" style="273" customWidth="1"/>
    <col min="10755" max="10760" width="9.140625" style="273"/>
    <col min="10761" max="10761" width="9.140625" style="273" customWidth="1"/>
    <col min="10762" max="11008" width="9.140625" style="273"/>
    <col min="11009" max="11009" width="31.7109375" style="273" bestFit="1" customWidth="1"/>
    <col min="11010" max="11010" width="11.7109375" style="273" customWidth="1"/>
    <col min="11011" max="11016" width="9.140625" style="273"/>
    <col min="11017" max="11017" width="9.140625" style="273" customWidth="1"/>
    <col min="11018" max="11264" width="9.140625" style="273"/>
    <col min="11265" max="11265" width="31.7109375" style="273" bestFit="1" customWidth="1"/>
    <col min="11266" max="11266" width="11.7109375" style="273" customWidth="1"/>
    <col min="11267" max="11272" width="9.140625" style="273"/>
    <col min="11273" max="11273" width="9.140625" style="273" customWidth="1"/>
    <col min="11274" max="11520" width="9.140625" style="273"/>
    <col min="11521" max="11521" width="31.7109375" style="273" bestFit="1" customWidth="1"/>
    <col min="11522" max="11522" width="11.7109375" style="273" customWidth="1"/>
    <col min="11523" max="11528" width="9.140625" style="273"/>
    <col min="11529" max="11529" width="9.140625" style="273" customWidth="1"/>
    <col min="11530" max="11776" width="9.140625" style="273"/>
    <col min="11777" max="11777" width="31.7109375" style="273" bestFit="1" customWidth="1"/>
    <col min="11778" max="11778" width="11.7109375" style="273" customWidth="1"/>
    <col min="11779" max="11784" width="9.140625" style="273"/>
    <col min="11785" max="11785" width="9.140625" style="273" customWidth="1"/>
    <col min="11786" max="12032" width="9.140625" style="273"/>
    <col min="12033" max="12033" width="31.7109375" style="273" bestFit="1" customWidth="1"/>
    <col min="12034" max="12034" width="11.7109375" style="273" customWidth="1"/>
    <col min="12035" max="12040" width="9.140625" style="273"/>
    <col min="12041" max="12041" width="9.140625" style="273" customWidth="1"/>
    <col min="12042" max="12288" width="9.140625" style="273"/>
    <col min="12289" max="12289" width="31.7109375" style="273" bestFit="1" customWidth="1"/>
    <col min="12290" max="12290" width="11.7109375" style="273" customWidth="1"/>
    <col min="12291" max="12296" width="9.140625" style="273"/>
    <col min="12297" max="12297" width="9.140625" style="273" customWidth="1"/>
    <col min="12298" max="12544" width="9.140625" style="273"/>
    <col min="12545" max="12545" width="31.7109375" style="273" bestFit="1" customWidth="1"/>
    <col min="12546" max="12546" width="11.7109375" style="273" customWidth="1"/>
    <col min="12547" max="12552" width="9.140625" style="273"/>
    <col min="12553" max="12553" width="9.140625" style="273" customWidth="1"/>
    <col min="12554" max="12800" width="9.140625" style="273"/>
    <col min="12801" max="12801" width="31.7109375" style="273" bestFit="1" customWidth="1"/>
    <col min="12802" max="12802" width="11.7109375" style="273" customWidth="1"/>
    <col min="12803" max="12808" width="9.140625" style="273"/>
    <col min="12809" max="12809" width="9.140625" style="273" customWidth="1"/>
    <col min="12810" max="13056" width="9.140625" style="273"/>
    <col min="13057" max="13057" width="31.7109375" style="273" bestFit="1" customWidth="1"/>
    <col min="13058" max="13058" width="11.7109375" style="273" customWidth="1"/>
    <col min="13059" max="13064" width="9.140625" style="273"/>
    <col min="13065" max="13065" width="9.140625" style="273" customWidth="1"/>
    <col min="13066" max="13312" width="9.140625" style="273"/>
    <col min="13313" max="13313" width="31.7109375" style="273" bestFit="1" customWidth="1"/>
    <col min="13314" max="13314" width="11.7109375" style="273" customWidth="1"/>
    <col min="13315" max="13320" width="9.140625" style="273"/>
    <col min="13321" max="13321" width="9.140625" style="273" customWidth="1"/>
    <col min="13322" max="13568" width="9.140625" style="273"/>
    <col min="13569" max="13569" width="31.7109375" style="273" bestFit="1" customWidth="1"/>
    <col min="13570" max="13570" width="11.7109375" style="273" customWidth="1"/>
    <col min="13571" max="13576" width="9.140625" style="273"/>
    <col min="13577" max="13577" width="9.140625" style="273" customWidth="1"/>
    <col min="13578" max="13824" width="9.140625" style="273"/>
    <col min="13825" max="13825" width="31.7109375" style="273" bestFit="1" customWidth="1"/>
    <col min="13826" max="13826" width="11.7109375" style="273" customWidth="1"/>
    <col min="13827" max="13832" width="9.140625" style="273"/>
    <col min="13833" max="13833" width="9.140625" style="273" customWidth="1"/>
    <col min="13834" max="14080" width="9.140625" style="273"/>
    <col min="14081" max="14081" width="31.7109375" style="273" bestFit="1" customWidth="1"/>
    <col min="14082" max="14082" width="11.7109375" style="273" customWidth="1"/>
    <col min="14083" max="14088" width="9.140625" style="273"/>
    <col min="14089" max="14089" width="9.140625" style="273" customWidth="1"/>
    <col min="14090" max="14336" width="9.140625" style="273"/>
    <col min="14337" max="14337" width="31.7109375" style="273" bestFit="1" customWidth="1"/>
    <col min="14338" max="14338" width="11.7109375" style="273" customWidth="1"/>
    <col min="14339" max="14344" width="9.140625" style="273"/>
    <col min="14345" max="14345" width="9.140625" style="273" customWidth="1"/>
    <col min="14346" max="14592" width="9.140625" style="273"/>
    <col min="14593" max="14593" width="31.7109375" style="273" bestFit="1" customWidth="1"/>
    <col min="14594" max="14594" width="11.7109375" style="273" customWidth="1"/>
    <col min="14595" max="14600" width="9.140625" style="273"/>
    <col min="14601" max="14601" width="9.140625" style="273" customWidth="1"/>
    <col min="14602" max="14848" width="9.140625" style="273"/>
    <col min="14849" max="14849" width="31.7109375" style="273" bestFit="1" customWidth="1"/>
    <col min="14850" max="14850" width="11.7109375" style="273" customWidth="1"/>
    <col min="14851" max="14856" width="9.140625" style="273"/>
    <col min="14857" max="14857" width="9.140625" style="273" customWidth="1"/>
    <col min="14858" max="15104" width="9.140625" style="273"/>
    <col min="15105" max="15105" width="31.7109375" style="273" bestFit="1" customWidth="1"/>
    <col min="15106" max="15106" width="11.7109375" style="273" customWidth="1"/>
    <col min="15107" max="15112" width="9.140625" style="273"/>
    <col min="15113" max="15113" width="9.140625" style="273" customWidth="1"/>
    <col min="15114" max="15360" width="9.140625" style="273"/>
    <col min="15361" max="15361" width="31.7109375" style="273" bestFit="1" customWidth="1"/>
    <col min="15362" max="15362" width="11.7109375" style="273" customWidth="1"/>
    <col min="15363" max="15368" width="9.140625" style="273"/>
    <col min="15369" max="15369" width="9.140625" style="273" customWidth="1"/>
    <col min="15370" max="15616" width="9.140625" style="273"/>
    <col min="15617" max="15617" width="31.7109375" style="273" bestFit="1" customWidth="1"/>
    <col min="15618" max="15618" width="11.7109375" style="273" customWidth="1"/>
    <col min="15619" max="15624" width="9.140625" style="273"/>
    <col min="15625" max="15625" width="9.140625" style="273" customWidth="1"/>
    <col min="15626" max="15872" width="9.140625" style="273"/>
    <col min="15873" max="15873" width="31.7109375" style="273" bestFit="1" customWidth="1"/>
    <col min="15874" max="15874" width="11.7109375" style="273" customWidth="1"/>
    <col min="15875" max="15880" width="9.140625" style="273"/>
    <col min="15881" max="15881" width="9.140625" style="273" customWidth="1"/>
    <col min="15882" max="16128" width="9.140625" style="273"/>
    <col min="16129" max="16129" width="31.7109375" style="273" bestFit="1" customWidth="1"/>
    <col min="16130" max="16130" width="11.7109375" style="273" customWidth="1"/>
    <col min="16131" max="16136" width="9.140625" style="273"/>
    <col min="16137" max="16137" width="9.140625" style="273" customWidth="1"/>
    <col min="16138" max="16384" width="9.140625" style="273"/>
  </cols>
  <sheetData>
    <row r="1" spans="1:14" ht="26.25" x14ac:dyDescent="0.25">
      <c r="A1" s="270" t="s">
        <v>621</v>
      </c>
      <c r="B1" s="271"/>
      <c r="C1" s="272"/>
      <c r="D1" s="371"/>
      <c r="E1" s="371"/>
      <c r="F1" s="371"/>
      <c r="G1" s="372" t="s">
        <v>880</v>
      </c>
      <c r="H1" s="371"/>
      <c r="I1" s="371"/>
      <c r="J1" s="371"/>
      <c r="K1" s="371"/>
      <c r="L1" s="371"/>
      <c r="M1" s="371"/>
    </row>
    <row r="2" spans="1:14" ht="27" thickBot="1" x14ac:dyDescent="0.3">
      <c r="A2" s="274"/>
      <c r="B2" s="275"/>
      <c r="C2" s="274"/>
      <c r="D2" s="373" t="s">
        <v>278</v>
      </c>
      <c r="E2" s="373" t="s">
        <v>279</v>
      </c>
      <c r="F2" s="373" t="s">
        <v>622</v>
      </c>
      <c r="G2" s="373" t="s">
        <v>280</v>
      </c>
      <c r="H2" s="373" t="s">
        <v>281</v>
      </c>
      <c r="I2" s="373" t="s">
        <v>562</v>
      </c>
      <c r="J2" s="373" t="s">
        <v>608</v>
      </c>
      <c r="K2" s="373" t="s">
        <v>609</v>
      </c>
      <c r="L2" s="373" t="s">
        <v>610</v>
      </c>
      <c r="M2" s="373" t="s">
        <v>611</v>
      </c>
      <c r="N2" s="276"/>
    </row>
    <row r="3" spans="1:14" x14ac:dyDescent="0.25">
      <c r="A3" s="277" t="s">
        <v>282</v>
      </c>
      <c r="B3" s="278" t="s">
        <v>519</v>
      </c>
      <c r="C3" s="279" t="s">
        <v>283</v>
      </c>
      <c r="D3" s="374">
        <v>13621</v>
      </c>
      <c r="E3" s="374">
        <v>12552</v>
      </c>
      <c r="F3" s="374">
        <v>11609</v>
      </c>
      <c r="G3" s="374">
        <v>10355</v>
      </c>
      <c r="H3" s="374">
        <v>9386</v>
      </c>
      <c r="I3" s="374">
        <v>8100</v>
      </c>
      <c r="J3" s="374">
        <v>7232</v>
      </c>
      <c r="K3" s="374"/>
      <c r="L3" s="375"/>
      <c r="M3" s="376"/>
    </row>
    <row r="4" spans="1:14" ht="15.75" thickBot="1" x14ac:dyDescent="0.3">
      <c r="A4" s="277" t="s">
        <v>284</v>
      </c>
      <c r="B4" s="278" t="s">
        <v>520</v>
      </c>
      <c r="C4" s="280" t="s">
        <v>171</v>
      </c>
      <c r="D4" s="377">
        <v>8486</v>
      </c>
      <c r="E4" s="377">
        <v>8482</v>
      </c>
      <c r="F4" s="377">
        <v>8484</v>
      </c>
      <c r="G4" s="377">
        <v>8479</v>
      </c>
      <c r="H4" s="377">
        <v>8490</v>
      </c>
      <c r="I4" s="377">
        <v>8489</v>
      </c>
      <c r="J4" s="377">
        <v>8486</v>
      </c>
      <c r="K4" s="377"/>
      <c r="L4" s="377"/>
      <c r="M4" s="378"/>
    </row>
    <row r="5" spans="1:14" x14ac:dyDescent="0.25">
      <c r="A5" s="685" t="s">
        <v>623</v>
      </c>
      <c r="B5" s="281"/>
      <c r="C5" s="282"/>
      <c r="D5" s="379"/>
      <c r="E5" s="379"/>
      <c r="F5" s="379"/>
      <c r="G5" s="379"/>
      <c r="H5" s="379"/>
      <c r="I5" s="379"/>
      <c r="J5" s="379"/>
      <c r="K5" s="379"/>
      <c r="L5" s="379"/>
      <c r="M5" s="380"/>
    </row>
    <row r="6" spans="1:14" ht="15.75" thickBot="1" x14ac:dyDescent="0.3">
      <c r="A6" s="686"/>
      <c r="B6" s="283"/>
      <c r="C6" s="284"/>
      <c r="D6" s="381"/>
      <c r="E6" s="381"/>
      <c r="F6" s="381"/>
      <c r="G6" s="381"/>
      <c r="H6" s="381"/>
      <c r="I6" s="381"/>
      <c r="J6" s="381"/>
      <c r="K6" s="381"/>
      <c r="L6" s="381"/>
      <c r="M6" s="382"/>
    </row>
    <row r="7" spans="1:14" x14ac:dyDescent="0.25">
      <c r="A7" s="282" t="s">
        <v>624</v>
      </c>
      <c r="B7" s="281"/>
      <c r="C7" s="282"/>
      <c r="D7" s="379"/>
      <c r="E7" s="379"/>
      <c r="F7" s="379"/>
      <c r="G7" s="379"/>
      <c r="H7" s="379"/>
      <c r="I7" s="379"/>
      <c r="J7" s="379"/>
      <c r="K7" s="379"/>
      <c r="L7" s="379"/>
      <c r="M7" s="380"/>
    </row>
    <row r="8" spans="1:14" x14ac:dyDescent="0.25">
      <c r="A8" s="277" t="s">
        <v>509</v>
      </c>
      <c r="B8" s="278" t="s">
        <v>640</v>
      </c>
      <c r="C8" s="280" t="s">
        <v>290</v>
      </c>
      <c r="D8" s="377">
        <v>301.5</v>
      </c>
      <c r="E8" s="377">
        <v>301.8</v>
      </c>
      <c r="F8" s="377">
        <v>302</v>
      </c>
      <c r="G8" s="377">
        <v>303</v>
      </c>
      <c r="H8" s="377">
        <v>303.2</v>
      </c>
      <c r="I8" s="377">
        <v>303.39999999999998</v>
      </c>
      <c r="J8" s="377">
        <v>303.5</v>
      </c>
      <c r="K8" s="377"/>
      <c r="L8" s="383"/>
      <c r="M8" s="384"/>
    </row>
    <row r="9" spans="1:14" ht="15.75" thickBot="1" x14ac:dyDescent="0.3">
      <c r="A9" s="277" t="s">
        <v>510</v>
      </c>
      <c r="B9" s="278" t="s">
        <v>642</v>
      </c>
      <c r="C9" s="280" t="s">
        <v>627</v>
      </c>
      <c r="D9" s="377">
        <v>7.92</v>
      </c>
      <c r="E9" s="377">
        <v>8.0299999999999994</v>
      </c>
      <c r="F9" s="377">
        <v>8</v>
      </c>
      <c r="G9" s="377">
        <v>7.98</v>
      </c>
      <c r="H9" s="377">
        <v>7.99</v>
      </c>
      <c r="I9" s="377">
        <v>7.95</v>
      </c>
      <c r="J9" s="377">
        <v>7.96</v>
      </c>
      <c r="K9" s="377"/>
      <c r="L9" s="383"/>
      <c r="M9" s="384"/>
    </row>
    <row r="10" spans="1:14" ht="25.5" customHeight="1" x14ac:dyDescent="0.25">
      <c r="A10" s="282" t="s">
        <v>628</v>
      </c>
      <c r="B10" s="285"/>
      <c r="C10" s="286"/>
      <c r="D10" s="385"/>
      <c r="E10" s="385"/>
      <c r="F10" s="385"/>
      <c r="G10" s="385"/>
      <c r="H10" s="385"/>
      <c r="I10" s="385"/>
      <c r="J10" s="385"/>
      <c r="K10" s="385"/>
      <c r="L10" s="385"/>
      <c r="M10" s="386"/>
    </row>
    <row r="11" spans="1:14" x14ac:dyDescent="0.25">
      <c r="A11" s="277" t="s">
        <v>509</v>
      </c>
      <c r="B11" s="278" t="s">
        <v>644</v>
      </c>
      <c r="C11" s="280" t="s">
        <v>290</v>
      </c>
      <c r="D11" s="377">
        <v>392.4</v>
      </c>
      <c r="E11" s="377">
        <v>402.3</v>
      </c>
      <c r="F11" s="377">
        <v>409.7</v>
      </c>
      <c r="G11" s="377">
        <v>418.1</v>
      </c>
      <c r="H11" s="377">
        <v>425.6</v>
      </c>
      <c r="I11" s="377">
        <v>434.1</v>
      </c>
      <c r="J11" s="377">
        <v>439.9</v>
      </c>
      <c r="K11" s="377"/>
      <c r="L11" s="383"/>
      <c r="M11" s="384"/>
    </row>
    <row r="12" spans="1:14" ht="15.75" thickBot="1" x14ac:dyDescent="0.3">
      <c r="A12" s="277" t="s">
        <v>510</v>
      </c>
      <c r="B12" s="278" t="s">
        <v>646</v>
      </c>
      <c r="C12" s="280" t="s">
        <v>627</v>
      </c>
      <c r="D12" s="377">
        <v>19.73</v>
      </c>
      <c r="E12" s="377">
        <v>21.6</v>
      </c>
      <c r="F12" s="377">
        <v>22.51</v>
      </c>
      <c r="G12" s="377">
        <v>23.42</v>
      </c>
      <c r="H12" s="377">
        <v>24.18</v>
      </c>
      <c r="I12" s="377">
        <v>24.5</v>
      </c>
      <c r="J12" s="377">
        <v>25.55</v>
      </c>
      <c r="K12" s="377"/>
      <c r="L12" s="383"/>
      <c r="M12" s="384"/>
    </row>
    <row r="13" spans="1:14" x14ac:dyDescent="0.25">
      <c r="A13" s="685" t="s">
        <v>631</v>
      </c>
      <c r="B13" s="281"/>
      <c r="C13" s="282"/>
      <c r="D13" s="379"/>
      <c r="E13" s="379"/>
      <c r="F13" s="379"/>
      <c r="G13" s="379"/>
      <c r="H13" s="379"/>
      <c r="I13" s="379"/>
      <c r="J13" s="379"/>
      <c r="K13" s="379"/>
      <c r="L13" s="379"/>
      <c r="M13" s="380"/>
    </row>
    <row r="14" spans="1:14" ht="15.75" thickBot="1" x14ac:dyDescent="0.3">
      <c r="A14" s="686"/>
      <c r="B14" s="283"/>
      <c r="C14" s="284"/>
      <c r="D14" s="381"/>
      <c r="E14" s="381"/>
      <c r="F14" s="381"/>
      <c r="G14" s="381"/>
      <c r="H14" s="381"/>
      <c r="I14" s="381"/>
      <c r="J14" s="381"/>
      <c r="K14" s="381"/>
      <c r="L14" s="381"/>
      <c r="M14" s="382"/>
    </row>
    <row r="15" spans="1:14" x14ac:dyDescent="0.25">
      <c r="A15" s="301" t="s">
        <v>575</v>
      </c>
      <c r="B15" s="302" t="s">
        <v>632</v>
      </c>
      <c r="C15" s="303" t="s">
        <v>283</v>
      </c>
      <c r="D15" s="387"/>
      <c r="E15" s="387"/>
      <c r="F15" s="388"/>
      <c r="G15" s="388"/>
      <c r="H15" s="388"/>
      <c r="I15" s="388"/>
      <c r="J15" s="388"/>
      <c r="K15" s="388"/>
      <c r="L15" s="389"/>
      <c r="M15" s="390"/>
    </row>
    <row r="16" spans="1:14" x14ac:dyDescent="0.25">
      <c r="A16" s="304" t="s">
        <v>614</v>
      </c>
      <c r="B16" s="302" t="s">
        <v>633</v>
      </c>
      <c r="C16" s="303" t="s">
        <v>283</v>
      </c>
      <c r="D16" s="388"/>
      <c r="E16" s="388"/>
      <c r="F16" s="388"/>
      <c r="G16" s="388"/>
      <c r="H16" s="388"/>
      <c r="I16" s="388"/>
      <c r="J16" s="388"/>
      <c r="K16" s="388"/>
      <c r="L16" s="389"/>
      <c r="M16" s="390"/>
    </row>
    <row r="17" spans="1:13" x14ac:dyDescent="0.25">
      <c r="A17" s="304" t="s">
        <v>634</v>
      </c>
      <c r="B17" s="302" t="s">
        <v>635</v>
      </c>
      <c r="C17" s="303" t="s">
        <v>283</v>
      </c>
      <c r="D17" s="388"/>
      <c r="E17" s="388"/>
      <c r="F17" s="388"/>
      <c r="G17" s="388"/>
      <c r="H17" s="388"/>
      <c r="I17" s="388"/>
      <c r="J17" s="388"/>
      <c r="K17" s="388"/>
      <c r="L17" s="389"/>
      <c r="M17" s="390"/>
    </row>
    <row r="18" spans="1:13" x14ac:dyDescent="0.25">
      <c r="A18" s="304" t="s">
        <v>636</v>
      </c>
      <c r="B18" s="302" t="s">
        <v>637</v>
      </c>
      <c r="C18" s="303" t="s">
        <v>283</v>
      </c>
      <c r="D18" s="388"/>
      <c r="E18" s="388"/>
      <c r="F18" s="388"/>
      <c r="G18" s="388"/>
      <c r="H18" s="388"/>
      <c r="I18" s="388"/>
      <c r="J18" s="388"/>
      <c r="K18" s="388"/>
      <c r="L18" s="389"/>
      <c r="M18" s="390"/>
    </row>
    <row r="19" spans="1:13" x14ac:dyDescent="0.25">
      <c r="A19" s="304" t="s">
        <v>615</v>
      </c>
      <c r="B19" s="302" t="s">
        <v>638</v>
      </c>
      <c r="C19" s="305" t="s">
        <v>290</v>
      </c>
      <c r="D19" s="391"/>
      <c r="E19" s="391"/>
      <c r="F19" s="391"/>
      <c r="G19" s="391"/>
      <c r="H19" s="391"/>
      <c r="I19" s="391"/>
      <c r="J19" s="391"/>
      <c r="K19" s="391"/>
      <c r="L19" s="392"/>
      <c r="M19" s="393"/>
    </row>
    <row r="20" spans="1:13" x14ac:dyDescent="0.25">
      <c r="A20" s="304"/>
      <c r="B20" s="302"/>
      <c r="C20" s="303"/>
      <c r="D20" s="388"/>
      <c r="E20" s="388"/>
      <c r="F20" s="388"/>
      <c r="G20" s="388"/>
      <c r="H20" s="388"/>
      <c r="I20" s="388"/>
      <c r="J20" s="388"/>
      <c r="K20" s="388"/>
      <c r="L20" s="389"/>
      <c r="M20" s="390"/>
    </row>
    <row r="21" spans="1:13" x14ac:dyDescent="0.25">
      <c r="A21" s="304"/>
      <c r="B21" s="302"/>
      <c r="C21" s="303"/>
      <c r="D21" s="388"/>
      <c r="E21" s="388"/>
      <c r="F21" s="388"/>
      <c r="G21" s="388"/>
      <c r="H21" s="388"/>
      <c r="I21" s="388"/>
      <c r="J21" s="388"/>
      <c r="K21" s="388"/>
      <c r="L21" s="389"/>
      <c r="M21" s="390"/>
    </row>
    <row r="22" spans="1:13" x14ac:dyDescent="0.25">
      <c r="A22" s="304"/>
      <c r="B22" s="302"/>
      <c r="C22" s="303"/>
      <c r="D22" s="388"/>
      <c r="E22" s="388"/>
      <c r="F22" s="388"/>
      <c r="G22" s="388"/>
      <c r="H22" s="388"/>
      <c r="I22" s="388"/>
      <c r="J22" s="388"/>
      <c r="K22" s="388"/>
      <c r="L22" s="389"/>
      <c r="M22" s="390"/>
    </row>
    <row r="23" spans="1:13" ht="15.75" thickBot="1" x14ac:dyDescent="0.3">
      <c r="A23" s="306" t="s">
        <v>670</v>
      </c>
      <c r="B23" s="302" t="s">
        <v>626</v>
      </c>
      <c r="C23" s="303" t="s">
        <v>627</v>
      </c>
      <c r="D23" s="388"/>
      <c r="E23" s="388"/>
      <c r="F23" s="388"/>
      <c r="G23" s="388"/>
      <c r="H23" s="388"/>
      <c r="I23" s="388"/>
      <c r="J23" s="388"/>
      <c r="K23" s="388"/>
      <c r="L23" s="389"/>
      <c r="M23" s="390"/>
    </row>
    <row r="24" spans="1:13" x14ac:dyDescent="0.25">
      <c r="A24" s="685" t="s">
        <v>580</v>
      </c>
      <c r="B24" s="281"/>
      <c r="C24" s="282"/>
      <c r="D24" s="379"/>
      <c r="E24" s="379"/>
      <c r="F24" s="379"/>
      <c r="G24" s="379"/>
      <c r="H24" s="379"/>
      <c r="I24" s="379"/>
      <c r="J24" s="379"/>
      <c r="K24" s="379"/>
      <c r="L24" s="379"/>
      <c r="M24" s="380"/>
    </row>
    <row r="25" spans="1:13" ht="15.75" thickBot="1" x14ac:dyDescent="0.3">
      <c r="A25" s="686"/>
      <c r="B25" s="283"/>
      <c r="C25" s="284"/>
      <c r="D25" s="381"/>
      <c r="E25" s="381"/>
      <c r="F25" s="381"/>
      <c r="G25" s="381"/>
      <c r="H25" s="381"/>
      <c r="I25" s="381"/>
      <c r="J25" s="381"/>
      <c r="K25" s="381"/>
      <c r="L25" s="381"/>
      <c r="M25" s="382"/>
    </row>
    <row r="26" spans="1:13" x14ac:dyDescent="0.25">
      <c r="A26" s="277" t="s">
        <v>647</v>
      </c>
      <c r="B26" s="278" t="s">
        <v>648</v>
      </c>
      <c r="C26" s="280" t="s">
        <v>649</v>
      </c>
      <c r="D26" s="394"/>
      <c r="E26" s="394"/>
      <c r="F26" s="377"/>
      <c r="G26" s="377">
        <v>24.48</v>
      </c>
      <c r="H26" s="377"/>
      <c r="I26" s="377"/>
      <c r="J26" s="383"/>
      <c r="K26" s="383"/>
      <c r="L26" s="383"/>
      <c r="M26" s="384"/>
    </row>
    <row r="27" spans="1:13" x14ac:dyDescent="0.25">
      <c r="A27" s="277" t="s">
        <v>650</v>
      </c>
      <c r="B27" s="278" t="s">
        <v>651</v>
      </c>
      <c r="C27" s="280" t="s">
        <v>649</v>
      </c>
      <c r="D27" s="377"/>
      <c r="E27" s="377"/>
      <c r="F27" s="377"/>
      <c r="G27" s="377">
        <v>45.15</v>
      </c>
      <c r="H27" s="377"/>
      <c r="I27" s="377"/>
      <c r="J27" s="383"/>
      <c r="K27" s="383"/>
      <c r="L27" s="383"/>
      <c r="M27" s="384"/>
    </row>
    <row r="28" spans="1:13" x14ac:dyDescent="0.25">
      <c r="A28" s="277" t="s">
        <v>652</v>
      </c>
      <c r="B28" s="278" t="s">
        <v>653</v>
      </c>
      <c r="C28" s="280" t="s">
        <v>649</v>
      </c>
      <c r="D28" s="377"/>
      <c r="E28" s="377"/>
      <c r="F28" s="377"/>
      <c r="G28" s="377">
        <v>37.42</v>
      </c>
      <c r="H28" s="377"/>
      <c r="I28" s="377"/>
      <c r="J28" s="383"/>
      <c r="K28" s="383"/>
      <c r="L28" s="383"/>
      <c r="M28" s="384"/>
    </row>
    <row r="29" spans="1:13" x14ac:dyDescent="0.25">
      <c r="A29" s="277" t="s">
        <v>616</v>
      </c>
      <c r="B29" s="278" t="s">
        <v>654</v>
      </c>
      <c r="C29" s="280" t="s">
        <v>143</v>
      </c>
      <c r="D29" s="377"/>
      <c r="E29" s="377"/>
      <c r="F29" s="377"/>
      <c r="G29" s="377">
        <v>42.29</v>
      </c>
      <c r="H29" s="377"/>
      <c r="I29" s="377"/>
      <c r="J29" s="383"/>
      <c r="K29" s="383"/>
      <c r="L29" s="383"/>
      <c r="M29" s="384"/>
    </row>
    <row r="30" spans="1:13" x14ac:dyDescent="0.25">
      <c r="A30" s="277" t="s">
        <v>655</v>
      </c>
      <c r="B30" s="278" t="s">
        <v>656</v>
      </c>
      <c r="C30" s="288" t="s">
        <v>143</v>
      </c>
      <c r="D30" s="395"/>
      <c r="E30" s="395"/>
      <c r="F30" s="395"/>
      <c r="G30" s="395">
        <v>53.38</v>
      </c>
      <c r="H30" s="395"/>
      <c r="I30" s="395"/>
      <c r="J30" s="396"/>
      <c r="K30" s="396"/>
      <c r="L30" s="396"/>
      <c r="M30" s="397"/>
    </row>
    <row r="31" spans="1:13" ht="15.75" thickBot="1" x14ac:dyDescent="0.3">
      <c r="A31" s="277" t="s">
        <v>657</v>
      </c>
      <c r="B31" s="278" t="s">
        <v>658</v>
      </c>
      <c r="C31" s="280" t="s">
        <v>143</v>
      </c>
      <c r="D31" s="377"/>
      <c r="E31" s="377"/>
      <c r="F31" s="377"/>
      <c r="G31" s="377">
        <v>49.32</v>
      </c>
      <c r="H31" s="377"/>
      <c r="I31" s="377"/>
      <c r="J31" s="383"/>
      <c r="K31" s="383"/>
      <c r="L31" s="383"/>
      <c r="M31" s="384"/>
    </row>
    <row r="32" spans="1:13" x14ac:dyDescent="0.25">
      <c r="A32" s="685" t="s">
        <v>659</v>
      </c>
      <c r="B32" s="281"/>
      <c r="C32" s="282"/>
      <c r="D32" s="379"/>
      <c r="E32" s="379"/>
      <c r="F32" s="379"/>
      <c r="G32" s="379"/>
      <c r="H32" s="379"/>
      <c r="I32" s="379"/>
      <c r="J32" s="379"/>
      <c r="K32" s="379"/>
      <c r="L32" s="379"/>
      <c r="M32" s="380"/>
    </row>
    <row r="33" spans="1:13" ht="15.75" thickBot="1" x14ac:dyDescent="0.3">
      <c r="A33" s="686"/>
      <c r="B33" s="283"/>
      <c r="C33" s="284"/>
      <c r="D33" s="381"/>
      <c r="E33" s="381"/>
      <c r="F33" s="381"/>
      <c r="G33" s="381"/>
      <c r="H33" s="381"/>
      <c r="I33" s="381"/>
      <c r="J33" s="381"/>
      <c r="K33" s="381"/>
      <c r="L33" s="381"/>
      <c r="M33" s="382"/>
    </row>
    <row r="34" spans="1:13" x14ac:dyDescent="0.25">
      <c r="A34" s="277" t="s">
        <v>236</v>
      </c>
      <c r="B34" s="278" t="s">
        <v>92</v>
      </c>
      <c r="C34" s="280" t="s">
        <v>660</v>
      </c>
      <c r="D34" s="394"/>
      <c r="E34" s="394"/>
      <c r="F34" s="377"/>
      <c r="G34" s="377">
        <v>7.5</v>
      </c>
      <c r="H34" s="377"/>
      <c r="I34" s="377"/>
      <c r="J34" s="383"/>
      <c r="K34" s="383"/>
      <c r="L34" s="383"/>
      <c r="M34" s="384"/>
    </row>
    <row r="35" spans="1:13" x14ac:dyDescent="0.25">
      <c r="A35" s="277" t="s">
        <v>661</v>
      </c>
      <c r="B35" s="278" t="s">
        <v>662</v>
      </c>
      <c r="C35" s="280" t="s">
        <v>290</v>
      </c>
      <c r="D35" s="377"/>
      <c r="E35" s="377"/>
      <c r="F35" s="377"/>
      <c r="G35" s="377">
        <v>85</v>
      </c>
      <c r="H35" s="377"/>
      <c r="I35" s="377"/>
      <c r="J35" s="383"/>
      <c r="K35" s="383"/>
      <c r="L35" s="383"/>
      <c r="M35" s="384"/>
    </row>
    <row r="36" spans="1:13" x14ac:dyDescent="0.25">
      <c r="A36" s="277" t="s">
        <v>663</v>
      </c>
      <c r="B36" s="278" t="s">
        <v>664</v>
      </c>
      <c r="C36" s="280" t="s">
        <v>290</v>
      </c>
      <c r="D36" s="377"/>
      <c r="E36" s="377"/>
      <c r="F36" s="377"/>
      <c r="G36" s="377">
        <v>0</v>
      </c>
      <c r="H36" s="377"/>
      <c r="I36" s="377"/>
      <c r="J36" s="383"/>
      <c r="K36" s="383"/>
      <c r="L36" s="383"/>
      <c r="M36" s="384"/>
    </row>
    <row r="37" spans="1:13" ht="15.75" thickBot="1" x14ac:dyDescent="0.3">
      <c r="A37" s="277" t="s">
        <v>665</v>
      </c>
      <c r="B37" s="290" t="s">
        <v>666</v>
      </c>
      <c r="C37" s="280" t="s">
        <v>667</v>
      </c>
      <c r="D37" s="377"/>
      <c r="E37" s="377"/>
      <c r="F37" s="377"/>
      <c r="G37" s="377">
        <v>1.3599999999999999E-2</v>
      </c>
      <c r="H37" s="377"/>
      <c r="I37" s="377"/>
      <c r="J37" s="383"/>
      <c r="K37" s="383"/>
      <c r="L37" s="383"/>
      <c r="M37" s="384"/>
    </row>
    <row r="38" spans="1:13" x14ac:dyDescent="0.25">
      <c r="A38" s="281" t="s">
        <v>668</v>
      </c>
      <c r="B38" s="281"/>
      <c r="C38" s="281"/>
      <c r="D38" s="398"/>
      <c r="E38" s="398"/>
      <c r="F38" s="398"/>
      <c r="G38" s="398"/>
      <c r="H38" s="398"/>
      <c r="I38" s="398"/>
      <c r="J38" s="398"/>
      <c r="K38" s="398"/>
      <c r="L38" s="398"/>
      <c r="M38" s="399"/>
    </row>
    <row r="39" spans="1:13" ht="15.75" thickBot="1" x14ac:dyDescent="0.3">
      <c r="A39" s="283"/>
      <c r="B39" s="283"/>
      <c r="C39" s="283"/>
      <c r="D39" s="400"/>
      <c r="E39" s="400"/>
      <c r="F39" s="400"/>
      <c r="G39" s="400"/>
      <c r="H39" s="400"/>
      <c r="I39" s="400"/>
      <c r="J39" s="400"/>
      <c r="K39" s="400"/>
      <c r="L39" s="400"/>
      <c r="M39" s="401"/>
    </row>
    <row r="40" spans="1:13" x14ac:dyDescent="0.25">
      <c r="A40" s="291"/>
      <c r="B40" s="292"/>
      <c r="C40" s="293" t="s">
        <v>97</v>
      </c>
      <c r="D40" s="402" t="s">
        <v>669</v>
      </c>
      <c r="E40" s="402" t="s">
        <v>669</v>
      </c>
      <c r="F40" s="402" t="s">
        <v>669</v>
      </c>
      <c r="G40" s="402" t="s">
        <v>669</v>
      </c>
      <c r="H40" s="402" t="s">
        <v>669</v>
      </c>
      <c r="I40" s="402" t="s">
        <v>669</v>
      </c>
      <c r="J40" s="402" t="s">
        <v>669</v>
      </c>
      <c r="K40" s="402" t="s">
        <v>669</v>
      </c>
      <c r="L40" s="402" t="s">
        <v>669</v>
      </c>
      <c r="M40" s="403" t="s">
        <v>669</v>
      </c>
    </row>
    <row r="41" spans="1:13" x14ac:dyDescent="0.25">
      <c r="A41" s="291" t="s">
        <v>388</v>
      </c>
      <c r="B41" s="294"/>
      <c r="C41" s="295">
        <f t="shared" ref="C41:C59" si="0">MolarMass(A41)</f>
        <v>102.032</v>
      </c>
      <c r="D41" s="404">
        <v>0</v>
      </c>
      <c r="E41" s="404">
        <v>0</v>
      </c>
      <c r="F41" s="404">
        <v>0</v>
      </c>
      <c r="G41" s="404">
        <v>0</v>
      </c>
      <c r="H41" s="404">
        <v>0</v>
      </c>
      <c r="I41" s="404">
        <v>0</v>
      </c>
      <c r="J41" s="405">
        <v>0</v>
      </c>
      <c r="K41" s="405">
        <v>0.81820000000000004</v>
      </c>
      <c r="L41" s="405">
        <v>0.81820000000000004</v>
      </c>
      <c r="M41" s="406">
        <v>0.81820000000000004</v>
      </c>
    </row>
    <row r="42" spans="1:13" x14ac:dyDescent="0.25">
      <c r="A42" s="291" t="s">
        <v>356</v>
      </c>
      <c r="B42" s="294"/>
      <c r="C42" s="295">
        <f t="shared" si="0"/>
        <v>28.013480000000001</v>
      </c>
      <c r="D42" s="404">
        <v>0</v>
      </c>
      <c r="E42" s="404">
        <v>0</v>
      </c>
      <c r="F42" s="404">
        <v>0</v>
      </c>
      <c r="G42" s="404">
        <v>0</v>
      </c>
      <c r="H42" s="404">
        <v>0</v>
      </c>
      <c r="I42" s="404">
        <v>0</v>
      </c>
      <c r="J42" s="405">
        <v>0</v>
      </c>
      <c r="K42" s="405">
        <v>0.18140000000000001</v>
      </c>
      <c r="L42" s="405">
        <v>0.18140000000000001</v>
      </c>
      <c r="M42" s="406">
        <v>0.18140000000000001</v>
      </c>
    </row>
    <row r="43" spans="1:13" x14ac:dyDescent="0.25">
      <c r="A43" s="291" t="s">
        <v>363</v>
      </c>
      <c r="B43" s="294"/>
      <c r="C43" s="295">
        <f t="shared" si="0"/>
        <v>31.998799999999999</v>
      </c>
      <c r="D43" s="404">
        <v>0</v>
      </c>
      <c r="E43" s="404">
        <v>0</v>
      </c>
      <c r="F43" s="404">
        <v>0</v>
      </c>
      <c r="G43" s="404">
        <v>0</v>
      </c>
      <c r="H43" s="404">
        <v>0</v>
      </c>
      <c r="I43" s="404">
        <v>0</v>
      </c>
      <c r="J43" s="405">
        <v>0</v>
      </c>
      <c r="K43" s="405">
        <v>2.9999999999999997E-4</v>
      </c>
      <c r="L43" s="405">
        <v>2.9999999999999997E-4</v>
      </c>
      <c r="M43" s="406">
        <v>2.9999999999999997E-4</v>
      </c>
    </row>
    <row r="44" spans="1:13" x14ac:dyDescent="0.25">
      <c r="A44" s="291" t="s">
        <v>306</v>
      </c>
      <c r="B44" s="294"/>
      <c r="C44" s="295">
        <f t="shared" si="0"/>
        <v>44.009799999999998</v>
      </c>
      <c r="D44" s="404">
        <v>1</v>
      </c>
      <c r="E44" s="404">
        <v>1</v>
      </c>
      <c r="F44" s="404">
        <v>1</v>
      </c>
      <c r="G44" s="404">
        <v>1</v>
      </c>
      <c r="H44" s="404">
        <v>1</v>
      </c>
      <c r="I44" s="404">
        <v>1</v>
      </c>
      <c r="J44" s="405">
        <v>1</v>
      </c>
      <c r="K44" s="405">
        <v>9.9999999999988987E-5</v>
      </c>
      <c r="L44" s="405">
        <v>9.9999999999988987E-5</v>
      </c>
      <c r="M44" s="406">
        <v>9.9999999999988987E-5</v>
      </c>
    </row>
    <row r="45" spans="1:13" x14ac:dyDescent="0.25">
      <c r="A45" s="291" t="s">
        <v>323</v>
      </c>
      <c r="B45" s="294"/>
      <c r="C45" s="295">
        <f t="shared" si="0"/>
        <v>30.069040000000001</v>
      </c>
      <c r="D45" s="404">
        <v>0</v>
      </c>
      <c r="E45" s="404">
        <v>0</v>
      </c>
      <c r="F45" s="404">
        <v>0</v>
      </c>
      <c r="G45" s="404">
        <v>0</v>
      </c>
      <c r="H45" s="404">
        <v>0</v>
      </c>
      <c r="I45" s="404">
        <v>0</v>
      </c>
      <c r="J45" s="405"/>
      <c r="K45" s="405"/>
      <c r="L45" s="405"/>
      <c r="M45" s="406"/>
    </row>
    <row r="46" spans="1:13" x14ac:dyDescent="0.25">
      <c r="A46" s="291" t="s">
        <v>369</v>
      </c>
      <c r="B46" s="294"/>
      <c r="C46" s="295">
        <f t="shared" si="0"/>
        <v>44.095619999999997</v>
      </c>
      <c r="D46" s="404">
        <v>0</v>
      </c>
      <c r="E46" s="404">
        <v>0</v>
      </c>
      <c r="F46" s="404">
        <v>0</v>
      </c>
      <c r="G46" s="404">
        <v>0</v>
      </c>
      <c r="H46" s="404">
        <v>0</v>
      </c>
      <c r="I46" s="404">
        <v>0</v>
      </c>
      <c r="J46" s="405"/>
      <c r="K46" s="405"/>
      <c r="L46" s="405"/>
      <c r="M46" s="406"/>
    </row>
    <row r="47" spans="1:13" x14ac:dyDescent="0.25">
      <c r="A47" s="291" t="s">
        <v>304</v>
      </c>
      <c r="B47" s="294"/>
      <c r="C47" s="295">
        <f t="shared" si="0"/>
        <v>58.122199999999999</v>
      </c>
      <c r="D47" s="404">
        <v>0</v>
      </c>
      <c r="E47" s="404">
        <v>0</v>
      </c>
      <c r="F47" s="404">
        <v>0</v>
      </c>
      <c r="G47" s="404">
        <v>0</v>
      </c>
      <c r="H47" s="404">
        <v>0</v>
      </c>
      <c r="I47" s="404">
        <v>0</v>
      </c>
      <c r="J47" s="405"/>
      <c r="K47" s="405"/>
      <c r="L47" s="405"/>
      <c r="M47" s="406"/>
    </row>
    <row r="48" spans="1:13" x14ac:dyDescent="0.25">
      <c r="A48" s="291" t="s">
        <v>325</v>
      </c>
      <c r="B48" s="294"/>
      <c r="C48" s="295">
        <f t="shared" si="0"/>
        <v>28.05376</v>
      </c>
      <c r="D48" s="404">
        <v>0</v>
      </c>
      <c r="E48" s="404">
        <v>0</v>
      </c>
      <c r="F48" s="404">
        <v>0</v>
      </c>
      <c r="G48" s="404">
        <v>0</v>
      </c>
      <c r="H48" s="404">
        <v>0</v>
      </c>
      <c r="I48" s="404">
        <v>0</v>
      </c>
      <c r="J48" s="405"/>
      <c r="K48" s="405"/>
      <c r="L48" s="405"/>
      <c r="M48" s="406"/>
    </row>
    <row r="49" spans="1:13" x14ac:dyDescent="0.25">
      <c r="A49" s="291" t="s">
        <v>371</v>
      </c>
      <c r="B49" s="294"/>
      <c r="C49" s="295">
        <f t="shared" si="0"/>
        <v>42.079740000000001</v>
      </c>
      <c r="D49" s="404">
        <v>0</v>
      </c>
      <c r="E49" s="404">
        <v>0</v>
      </c>
      <c r="F49" s="404">
        <v>0</v>
      </c>
      <c r="G49" s="404">
        <v>0</v>
      </c>
      <c r="H49" s="404">
        <v>0</v>
      </c>
      <c r="I49" s="404">
        <v>0</v>
      </c>
      <c r="J49" s="405"/>
      <c r="K49" s="405"/>
      <c r="L49" s="405"/>
      <c r="M49" s="406"/>
    </row>
    <row r="50" spans="1:13" x14ac:dyDescent="0.25">
      <c r="A50" s="291" t="s">
        <v>304</v>
      </c>
      <c r="B50" s="294"/>
      <c r="C50" s="295">
        <f t="shared" si="0"/>
        <v>58.122199999999999</v>
      </c>
      <c r="D50" s="404">
        <v>0</v>
      </c>
      <c r="E50" s="404">
        <v>0</v>
      </c>
      <c r="F50" s="404">
        <v>0</v>
      </c>
      <c r="G50" s="404">
        <v>0</v>
      </c>
      <c r="H50" s="404">
        <v>0</v>
      </c>
      <c r="I50" s="404">
        <v>0</v>
      </c>
      <c r="J50" s="405"/>
      <c r="K50" s="405"/>
      <c r="L50" s="405"/>
      <c r="M50" s="406"/>
    </row>
    <row r="51" spans="1:13" x14ac:dyDescent="0.25">
      <c r="A51" s="291" t="s">
        <v>369</v>
      </c>
      <c r="B51" s="294"/>
      <c r="C51" s="295">
        <f t="shared" si="0"/>
        <v>44.095619999999997</v>
      </c>
      <c r="D51" s="404">
        <v>0</v>
      </c>
      <c r="E51" s="404">
        <v>0</v>
      </c>
      <c r="F51" s="404">
        <v>0</v>
      </c>
      <c r="G51" s="404">
        <v>0</v>
      </c>
      <c r="H51" s="404">
        <v>0</v>
      </c>
      <c r="I51" s="404">
        <v>0</v>
      </c>
      <c r="J51" s="405"/>
      <c r="K51" s="405"/>
      <c r="L51" s="405"/>
      <c r="M51" s="406"/>
    </row>
    <row r="52" spans="1:13" x14ac:dyDescent="0.25">
      <c r="A52" s="291" t="s">
        <v>372</v>
      </c>
      <c r="B52" s="294"/>
      <c r="C52" s="295">
        <f t="shared" si="0"/>
        <v>40.06</v>
      </c>
      <c r="D52" s="404">
        <v>0</v>
      </c>
      <c r="E52" s="404">
        <v>0</v>
      </c>
      <c r="F52" s="404">
        <v>0</v>
      </c>
      <c r="G52" s="404">
        <v>0</v>
      </c>
      <c r="H52" s="404">
        <v>0</v>
      </c>
      <c r="I52" s="404">
        <v>0</v>
      </c>
      <c r="J52" s="405"/>
      <c r="K52" s="405"/>
      <c r="L52" s="405"/>
      <c r="M52" s="406"/>
    </row>
    <row r="53" spans="1:13" x14ac:dyDescent="0.25">
      <c r="A53" s="291" t="s">
        <v>325</v>
      </c>
      <c r="B53" s="294"/>
      <c r="C53" s="295">
        <f t="shared" si="0"/>
        <v>28.05376</v>
      </c>
      <c r="D53" s="404">
        <v>0</v>
      </c>
      <c r="E53" s="404">
        <v>0</v>
      </c>
      <c r="F53" s="404">
        <v>0</v>
      </c>
      <c r="G53" s="404">
        <v>0</v>
      </c>
      <c r="H53" s="404">
        <v>0</v>
      </c>
      <c r="I53" s="404">
        <v>0</v>
      </c>
      <c r="J53" s="405"/>
      <c r="K53" s="405"/>
      <c r="L53" s="405"/>
      <c r="M53" s="406"/>
    </row>
    <row r="54" spans="1:13" x14ac:dyDescent="0.25">
      <c r="A54" s="291" t="s">
        <v>325</v>
      </c>
      <c r="B54" s="294"/>
      <c r="C54" s="295">
        <f t="shared" si="0"/>
        <v>28.05376</v>
      </c>
      <c r="D54" s="404">
        <v>0</v>
      </c>
      <c r="E54" s="404">
        <v>0</v>
      </c>
      <c r="F54" s="404">
        <v>0</v>
      </c>
      <c r="G54" s="404">
        <v>0</v>
      </c>
      <c r="H54" s="404">
        <v>0</v>
      </c>
      <c r="I54" s="404">
        <v>0</v>
      </c>
      <c r="J54" s="405"/>
      <c r="K54" s="405"/>
      <c r="L54" s="405"/>
      <c r="M54" s="406"/>
    </row>
    <row r="55" spans="1:13" x14ac:dyDescent="0.25">
      <c r="A55" s="291" t="s">
        <v>388</v>
      </c>
      <c r="B55" s="294"/>
      <c r="C55" s="295">
        <f t="shared" si="0"/>
        <v>102.032</v>
      </c>
      <c r="D55" s="404">
        <v>0</v>
      </c>
      <c r="E55" s="404">
        <v>0</v>
      </c>
      <c r="F55" s="404">
        <v>0</v>
      </c>
      <c r="G55" s="404">
        <v>0</v>
      </c>
      <c r="H55" s="404">
        <v>0</v>
      </c>
      <c r="I55" s="404">
        <v>0</v>
      </c>
      <c r="J55" s="405"/>
      <c r="K55" s="405"/>
      <c r="L55" s="405"/>
      <c r="M55" s="406"/>
    </row>
    <row r="56" spans="1:13" x14ac:dyDescent="0.25">
      <c r="A56" s="291" t="s">
        <v>304</v>
      </c>
      <c r="B56" s="294"/>
      <c r="C56" s="295">
        <f t="shared" si="0"/>
        <v>58.122199999999999</v>
      </c>
      <c r="D56" s="404">
        <v>0</v>
      </c>
      <c r="E56" s="404">
        <v>0</v>
      </c>
      <c r="F56" s="404">
        <v>0</v>
      </c>
      <c r="G56" s="404">
        <v>0</v>
      </c>
      <c r="H56" s="404">
        <v>0</v>
      </c>
      <c r="I56" s="404">
        <v>0</v>
      </c>
      <c r="J56" s="405"/>
      <c r="K56" s="405"/>
      <c r="L56" s="405"/>
      <c r="M56" s="406"/>
    </row>
    <row r="57" spans="1:13" x14ac:dyDescent="0.25">
      <c r="A57" s="291" t="s">
        <v>369</v>
      </c>
      <c r="B57" s="294"/>
      <c r="C57" s="295">
        <f t="shared" si="0"/>
        <v>44.095619999999997</v>
      </c>
      <c r="D57" s="404">
        <v>0</v>
      </c>
      <c r="E57" s="404">
        <v>0</v>
      </c>
      <c r="F57" s="404">
        <v>0</v>
      </c>
      <c r="G57" s="404">
        <v>0</v>
      </c>
      <c r="H57" s="404">
        <v>0</v>
      </c>
      <c r="I57" s="404">
        <v>0</v>
      </c>
      <c r="J57" s="405"/>
      <c r="K57" s="405"/>
      <c r="L57" s="405"/>
      <c r="M57" s="406"/>
    </row>
    <row r="58" spans="1:13" x14ac:dyDescent="0.25">
      <c r="A58" s="291" t="s">
        <v>369</v>
      </c>
      <c r="B58" s="294"/>
      <c r="C58" s="295">
        <f t="shared" si="0"/>
        <v>44.095619999999997</v>
      </c>
      <c r="D58" s="404">
        <v>0</v>
      </c>
      <c r="E58" s="404">
        <v>0</v>
      </c>
      <c r="F58" s="404">
        <v>0</v>
      </c>
      <c r="G58" s="404">
        <v>0</v>
      </c>
      <c r="H58" s="404">
        <v>0</v>
      </c>
      <c r="I58" s="404">
        <v>0</v>
      </c>
      <c r="J58" s="405"/>
      <c r="K58" s="405"/>
      <c r="L58" s="405"/>
      <c r="M58" s="406"/>
    </row>
    <row r="59" spans="1:13" ht="15.75" thickBot="1" x14ac:dyDescent="0.3">
      <c r="A59" s="296" t="s">
        <v>369</v>
      </c>
      <c r="B59" s="297"/>
      <c r="C59" s="295">
        <f t="shared" si="0"/>
        <v>44.095619999999997</v>
      </c>
      <c r="D59" s="407">
        <v>0</v>
      </c>
      <c r="E59" s="407">
        <v>0</v>
      </c>
      <c r="F59" s="407">
        <v>0</v>
      </c>
      <c r="G59" s="407">
        <v>0</v>
      </c>
      <c r="H59" s="407">
        <v>0</v>
      </c>
      <c r="I59" s="407">
        <v>0</v>
      </c>
      <c r="J59" s="408"/>
      <c r="K59" s="408"/>
      <c r="L59" s="408"/>
      <c r="M59" s="409"/>
    </row>
    <row r="60" spans="1:13" x14ac:dyDescent="0.25">
      <c r="A60" s="299"/>
    </row>
    <row r="61" spans="1:13" x14ac:dyDescent="0.25">
      <c r="A61" s="299"/>
    </row>
    <row r="62" spans="1:13" x14ac:dyDescent="0.25">
      <c r="A62" s="299"/>
    </row>
    <row r="63" spans="1:13" x14ac:dyDescent="0.25">
      <c r="A63" s="299"/>
    </row>
    <row r="64" spans="1:13" x14ac:dyDescent="0.25">
      <c r="A64" s="299"/>
    </row>
    <row r="65" spans="1:1" x14ac:dyDescent="0.25">
      <c r="A65" s="299"/>
    </row>
    <row r="66" spans="1:1" x14ac:dyDescent="0.25">
      <c r="A66" s="299"/>
    </row>
    <row r="67" spans="1:1" x14ac:dyDescent="0.25">
      <c r="A67" s="299"/>
    </row>
    <row r="68" spans="1:1" x14ac:dyDescent="0.25">
      <c r="A68" s="299"/>
    </row>
    <row r="69" spans="1:1" x14ac:dyDescent="0.25">
      <c r="A69" s="299"/>
    </row>
    <row r="70" spans="1:1" x14ac:dyDescent="0.25">
      <c r="A70" s="299"/>
    </row>
    <row r="71" spans="1:1" x14ac:dyDescent="0.25">
      <c r="A71" s="299"/>
    </row>
  </sheetData>
  <mergeCells count="4">
    <mergeCell ref="A5:A6"/>
    <mergeCell ref="A13:A14"/>
    <mergeCell ref="A24:A25"/>
    <mergeCell ref="A32:A33"/>
  </mergeCells>
  <dataValidations count="1">
    <dataValidation type="list" allowBlank="1" showInputMessage="1" showErrorMessage="1" sqref="A40:A59 IW40:IW59 SS40:SS59 ACO40:ACO59 AMK40:AMK59 AWG40:AWG59 BGC40:BGC59 BPY40:BPY59 BZU40:BZU59 CJQ40:CJQ59 CTM40:CTM59 DDI40:DDI59 DNE40:DNE59 DXA40:DXA59 EGW40:EGW59 EQS40:EQS59 FAO40:FAO59 FKK40:FKK59 FUG40:FUG59 GEC40:GEC59 GNY40:GNY59 GXU40:GXU59 HHQ40:HHQ59 HRM40:HRM59 IBI40:IBI59 ILE40:ILE59 IVA40:IVA59 JEW40:JEW59 JOS40:JOS59 JYO40:JYO59 KIK40:KIK59 KSG40:KSG59 LCC40:LCC59 LLY40:LLY59 LVU40:LVU59 MFQ40:MFQ59 MPM40:MPM59 MZI40:MZI59 NJE40:NJE59 NTA40:NTA59 OCW40:OCW59 OMS40:OMS59 OWO40:OWO59 PGK40:PGK59 PQG40:PQG59 QAC40:QAC59 QJY40:QJY59 QTU40:QTU59 RDQ40:RDQ59 RNM40:RNM59 RXI40:RXI59 SHE40:SHE59 SRA40:SRA59 TAW40:TAW59 TKS40:TKS59 TUO40:TUO59 UEK40:UEK59 UOG40:UOG59 UYC40:UYC59 VHY40:VHY59 VRU40:VRU59 WBQ40:WBQ59 WLM40:WLM59 WVI40:WVI59 A65576:A65595 IW65576:IW65595 SS65576:SS65595 ACO65576:ACO65595 AMK65576:AMK65595 AWG65576:AWG65595 BGC65576:BGC65595 BPY65576:BPY65595 BZU65576:BZU65595 CJQ65576:CJQ65595 CTM65576:CTM65595 DDI65576:DDI65595 DNE65576:DNE65595 DXA65576:DXA65595 EGW65576:EGW65595 EQS65576:EQS65595 FAO65576:FAO65595 FKK65576:FKK65595 FUG65576:FUG65595 GEC65576:GEC65595 GNY65576:GNY65595 GXU65576:GXU65595 HHQ65576:HHQ65595 HRM65576:HRM65595 IBI65576:IBI65595 ILE65576:ILE65595 IVA65576:IVA65595 JEW65576:JEW65595 JOS65576:JOS65595 JYO65576:JYO65595 KIK65576:KIK65595 KSG65576:KSG65595 LCC65576:LCC65595 LLY65576:LLY65595 LVU65576:LVU65595 MFQ65576:MFQ65595 MPM65576:MPM65595 MZI65576:MZI65595 NJE65576:NJE65595 NTA65576:NTA65595 OCW65576:OCW65595 OMS65576:OMS65595 OWO65576:OWO65595 PGK65576:PGK65595 PQG65576:PQG65595 QAC65576:QAC65595 QJY65576:QJY65595 QTU65576:QTU65595 RDQ65576:RDQ65595 RNM65576:RNM65595 RXI65576:RXI65595 SHE65576:SHE65595 SRA65576:SRA65595 TAW65576:TAW65595 TKS65576:TKS65595 TUO65576:TUO65595 UEK65576:UEK65595 UOG65576:UOG65595 UYC65576:UYC65595 VHY65576:VHY65595 VRU65576:VRU65595 WBQ65576:WBQ65595 WLM65576:WLM65595 WVI65576:WVI65595 A131112:A131131 IW131112:IW131131 SS131112:SS131131 ACO131112:ACO131131 AMK131112:AMK131131 AWG131112:AWG131131 BGC131112:BGC131131 BPY131112:BPY131131 BZU131112:BZU131131 CJQ131112:CJQ131131 CTM131112:CTM131131 DDI131112:DDI131131 DNE131112:DNE131131 DXA131112:DXA131131 EGW131112:EGW131131 EQS131112:EQS131131 FAO131112:FAO131131 FKK131112:FKK131131 FUG131112:FUG131131 GEC131112:GEC131131 GNY131112:GNY131131 GXU131112:GXU131131 HHQ131112:HHQ131131 HRM131112:HRM131131 IBI131112:IBI131131 ILE131112:ILE131131 IVA131112:IVA131131 JEW131112:JEW131131 JOS131112:JOS131131 JYO131112:JYO131131 KIK131112:KIK131131 KSG131112:KSG131131 LCC131112:LCC131131 LLY131112:LLY131131 LVU131112:LVU131131 MFQ131112:MFQ131131 MPM131112:MPM131131 MZI131112:MZI131131 NJE131112:NJE131131 NTA131112:NTA131131 OCW131112:OCW131131 OMS131112:OMS131131 OWO131112:OWO131131 PGK131112:PGK131131 PQG131112:PQG131131 QAC131112:QAC131131 QJY131112:QJY131131 QTU131112:QTU131131 RDQ131112:RDQ131131 RNM131112:RNM131131 RXI131112:RXI131131 SHE131112:SHE131131 SRA131112:SRA131131 TAW131112:TAW131131 TKS131112:TKS131131 TUO131112:TUO131131 UEK131112:UEK131131 UOG131112:UOG131131 UYC131112:UYC131131 VHY131112:VHY131131 VRU131112:VRU131131 WBQ131112:WBQ131131 WLM131112:WLM131131 WVI131112:WVI131131 A196648:A196667 IW196648:IW196667 SS196648:SS196667 ACO196648:ACO196667 AMK196648:AMK196667 AWG196648:AWG196667 BGC196648:BGC196667 BPY196648:BPY196667 BZU196648:BZU196667 CJQ196648:CJQ196667 CTM196648:CTM196667 DDI196648:DDI196667 DNE196648:DNE196667 DXA196648:DXA196667 EGW196648:EGW196667 EQS196648:EQS196667 FAO196648:FAO196667 FKK196648:FKK196667 FUG196648:FUG196667 GEC196648:GEC196667 GNY196648:GNY196667 GXU196648:GXU196667 HHQ196648:HHQ196667 HRM196648:HRM196667 IBI196648:IBI196667 ILE196648:ILE196667 IVA196648:IVA196667 JEW196648:JEW196667 JOS196648:JOS196667 JYO196648:JYO196667 KIK196648:KIK196667 KSG196648:KSG196667 LCC196648:LCC196667 LLY196648:LLY196667 LVU196648:LVU196667 MFQ196648:MFQ196667 MPM196648:MPM196667 MZI196648:MZI196667 NJE196648:NJE196667 NTA196648:NTA196667 OCW196648:OCW196667 OMS196648:OMS196667 OWO196648:OWO196667 PGK196648:PGK196667 PQG196648:PQG196667 QAC196648:QAC196667 QJY196648:QJY196667 QTU196648:QTU196667 RDQ196648:RDQ196667 RNM196648:RNM196667 RXI196648:RXI196667 SHE196648:SHE196667 SRA196648:SRA196667 TAW196648:TAW196667 TKS196648:TKS196667 TUO196648:TUO196667 UEK196648:UEK196667 UOG196648:UOG196667 UYC196648:UYC196667 VHY196648:VHY196667 VRU196648:VRU196667 WBQ196648:WBQ196667 WLM196648:WLM196667 WVI196648:WVI196667 A262184:A262203 IW262184:IW262203 SS262184:SS262203 ACO262184:ACO262203 AMK262184:AMK262203 AWG262184:AWG262203 BGC262184:BGC262203 BPY262184:BPY262203 BZU262184:BZU262203 CJQ262184:CJQ262203 CTM262184:CTM262203 DDI262184:DDI262203 DNE262184:DNE262203 DXA262184:DXA262203 EGW262184:EGW262203 EQS262184:EQS262203 FAO262184:FAO262203 FKK262184:FKK262203 FUG262184:FUG262203 GEC262184:GEC262203 GNY262184:GNY262203 GXU262184:GXU262203 HHQ262184:HHQ262203 HRM262184:HRM262203 IBI262184:IBI262203 ILE262184:ILE262203 IVA262184:IVA262203 JEW262184:JEW262203 JOS262184:JOS262203 JYO262184:JYO262203 KIK262184:KIK262203 KSG262184:KSG262203 LCC262184:LCC262203 LLY262184:LLY262203 LVU262184:LVU262203 MFQ262184:MFQ262203 MPM262184:MPM262203 MZI262184:MZI262203 NJE262184:NJE262203 NTA262184:NTA262203 OCW262184:OCW262203 OMS262184:OMS262203 OWO262184:OWO262203 PGK262184:PGK262203 PQG262184:PQG262203 QAC262184:QAC262203 QJY262184:QJY262203 QTU262184:QTU262203 RDQ262184:RDQ262203 RNM262184:RNM262203 RXI262184:RXI262203 SHE262184:SHE262203 SRA262184:SRA262203 TAW262184:TAW262203 TKS262184:TKS262203 TUO262184:TUO262203 UEK262184:UEK262203 UOG262184:UOG262203 UYC262184:UYC262203 VHY262184:VHY262203 VRU262184:VRU262203 WBQ262184:WBQ262203 WLM262184:WLM262203 WVI262184:WVI262203 A327720:A327739 IW327720:IW327739 SS327720:SS327739 ACO327720:ACO327739 AMK327720:AMK327739 AWG327720:AWG327739 BGC327720:BGC327739 BPY327720:BPY327739 BZU327720:BZU327739 CJQ327720:CJQ327739 CTM327720:CTM327739 DDI327720:DDI327739 DNE327720:DNE327739 DXA327720:DXA327739 EGW327720:EGW327739 EQS327720:EQS327739 FAO327720:FAO327739 FKK327720:FKK327739 FUG327720:FUG327739 GEC327720:GEC327739 GNY327720:GNY327739 GXU327720:GXU327739 HHQ327720:HHQ327739 HRM327720:HRM327739 IBI327720:IBI327739 ILE327720:ILE327739 IVA327720:IVA327739 JEW327720:JEW327739 JOS327720:JOS327739 JYO327720:JYO327739 KIK327720:KIK327739 KSG327720:KSG327739 LCC327720:LCC327739 LLY327720:LLY327739 LVU327720:LVU327739 MFQ327720:MFQ327739 MPM327720:MPM327739 MZI327720:MZI327739 NJE327720:NJE327739 NTA327720:NTA327739 OCW327720:OCW327739 OMS327720:OMS327739 OWO327720:OWO327739 PGK327720:PGK327739 PQG327720:PQG327739 QAC327720:QAC327739 QJY327720:QJY327739 QTU327720:QTU327739 RDQ327720:RDQ327739 RNM327720:RNM327739 RXI327720:RXI327739 SHE327720:SHE327739 SRA327720:SRA327739 TAW327720:TAW327739 TKS327720:TKS327739 TUO327720:TUO327739 UEK327720:UEK327739 UOG327720:UOG327739 UYC327720:UYC327739 VHY327720:VHY327739 VRU327720:VRU327739 WBQ327720:WBQ327739 WLM327720:WLM327739 WVI327720:WVI327739 A393256:A393275 IW393256:IW393275 SS393256:SS393275 ACO393256:ACO393275 AMK393256:AMK393275 AWG393256:AWG393275 BGC393256:BGC393275 BPY393256:BPY393275 BZU393256:BZU393275 CJQ393256:CJQ393275 CTM393256:CTM393275 DDI393256:DDI393275 DNE393256:DNE393275 DXA393256:DXA393275 EGW393256:EGW393275 EQS393256:EQS393275 FAO393256:FAO393275 FKK393256:FKK393275 FUG393256:FUG393275 GEC393256:GEC393275 GNY393256:GNY393275 GXU393256:GXU393275 HHQ393256:HHQ393275 HRM393256:HRM393275 IBI393256:IBI393275 ILE393256:ILE393275 IVA393256:IVA393275 JEW393256:JEW393275 JOS393256:JOS393275 JYO393256:JYO393275 KIK393256:KIK393275 KSG393256:KSG393275 LCC393256:LCC393275 LLY393256:LLY393275 LVU393256:LVU393275 MFQ393256:MFQ393275 MPM393256:MPM393275 MZI393256:MZI393275 NJE393256:NJE393275 NTA393256:NTA393275 OCW393256:OCW393275 OMS393256:OMS393275 OWO393256:OWO393275 PGK393256:PGK393275 PQG393256:PQG393275 QAC393256:QAC393275 QJY393256:QJY393275 QTU393256:QTU393275 RDQ393256:RDQ393275 RNM393256:RNM393275 RXI393256:RXI393275 SHE393256:SHE393275 SRA393256:SRA393275 TAW393256:TAW393275 TKS393256:TKS393275 TUO393256:TUO393275 UEK393256:UEK393275 UOG393256:UOG393275 UYC393256:UYC393275 VHY393256:VHY393275 VRU393256:VRU393275 WBQ393256:WBQ393275 WLM393256:WLM393275 WVI393256:WVI393275 A458792:A458811 IW458792:IW458811 SS458792:SS458811 ACO458792:ACO458811 AMK458792:AMK458811 AWG458792:AWG458811 BGC458792:BGC458811 BPY458792:BPY458811 BZU458792:BZU458811 CJQ458792:CJQ458811 CTM458792:CTM458811 DDI458792:DDI458811 DNE458792:DNE458811 DXA458792:DXA458811 EGW458792:EGW458811 EQS458792:EQS458811 FAO458792:FAO458811 FKK458792:FKK458811 FUG458792:FUG458811 GEC458792:GEC458811 GNY458792:GNY458811 GXU458792:GXU458811 HHQ458792:HHQ458811 HRM458792:HRM458811 IBI458792:IBI458811 ILE458792:ILE458811 IVA458792:IVA458811 JEW458792:JEW458811 JOS458792:JOS458811 JYO458792:JYO458811 KIK458792:KIK458811 KSG458792:KSG458811 LCC458792:LCC458811 LLY458792:LLY458811 LVU458792:LVU458811 MFQ458792:MFQ458811 MPM458792:MPM458811 MZI458792:MZI458811 NJE458792:NJE458811 NTA458792:NTA458811 OCW458792:OCW458811 OMS458792:OMS458811 OWO458792:OWO458811 PGK458792:PGK458811 PQG458792:PQG458811 QAC458792:QAC458811 QJY458792:QJY458811 QTU458792:QTU458811 RDQ458792:RDQ458811 RNM458792:RNM458811 RXI458792:RXI458811 SHE458792:SHE458811 SRA458792:SRA458811 TAW458792:TAW458811 TKS458792:TKS458811 TUO458792:TUO458811 UEK458792:UEK458811 UOG458792:UOG458811 UYC458792:UYC458811 VHY458792:VHY458811 VRU458792:VRU458811 WBQ458792:WBQ458811 WLM458792:WLM458811 WVI458792:WVI458811 A524328:A524347 IW524328:IW524347 SS524328:SS524347 ACO524328:ACO524347 AMK524328:AMK524347 AWG524328:AWG524347 BGC524328:BGC524347 BPY524328:BPY524347 BZU524328:BZU524347 CJQ524328:CJQ524347 CTM524328:CTM524347 DDI524328:DDI524347 DNE524328:DNE524347 DXA524328:DXA524347 EGW524328:EGW524347 EQS524328:EQS524347 FAO524328:FAO524347 FKK524328:FKK524347 FUG524328:FUG524347 GEC524328:GEC524347 GNY524328:GNY524347 GXU524328:GXU524347 HHQ524328:HHQ524347 HRM524328:HRM524347 IBI524328:IBI524347 ILE524328:ILE524347 IVA524328:IVA524347 JEW524328:JEW524347 JOS524328:JOS524347 JYO524328:JYO524347 KIK524328:KIK524347 KSG524328:KSG524347 LCC524328:LCC524347 LLY524328:LLY524347 LVU524328:LVU524347 MFQ524328:MFQ524347 MPM524328:MPM524347 MZI524328:MZI524347 NJE524328:NJE524347 NTA524328:NTA524347 OCW524328:OCW524347 OMS524328:OMS524347 OWO524328:OWO524347 PGK524328:PGK524347 PQG524328:PQG524347 QAC524328:QAC524347 QJY524328:QJY524347 QTU524328:QTU524347 RDQ524328:RDQ524347 RNM524328:RNM524347 RXI524328:RXI524347 SHE524328:SHE524347 SRA524328:SRA524347 TAW524328:TAW524347 TKS524328:TKS524347 TUO524328:TUO524347 UEK524328:UEK524347 UOG524328:UOG524347 UYC524328:UYC524347 VHY524328:VHY524347 VRU524328:VRU524347 WBQ524328:WBQ524347 WLM524328:WLM524347 WVI524328:WVI524347 A589864:A589883 IW589864:IW589883 SS589864:SS589883 ACO589864:ACO589883 AMK589864:AMK589883 AWG589864:AWG589883 BGC589864:BGC589883 BPY589864:BPY589883 BZU589864:BZU589883 CJQ589864:CJQ589883 CTM589864:CTM589883 DDI589864:DDI589883 DNE589864:DNE589883 DXA589864:DXA589883 EGW589864:EGW589883 EQS589864:EQS589883 FAO589864:FAO589883 FKK589864:FKK589883 FUG589864:FUG589883 GEC589864:GEC589883 GNY589864:GNY589883 GXU589864:GXU589883 HHQ589864:HHQ589883 HRM589864:HRM589883 IBI589864:IBI589883 ILE589864:ILE589883 IVA589864:IVA589883 JEW589864:JEW589883 JOS589864:JOS589883 JYO589864:JYO589883 KIK589864:KIK589883 KSG589864:KSG589883 LCC589864:LCC589883 LLY589864:LLY589883 LVU589864:LVU589883 MFQ589864:MFQ589883 MPM589864:MPM589883 MZI589864:MZI589883 NJE589864:NJE589883 NTA589864:NTA589883 OCW589864:OCW589883 OMS589864:OMS589883 OWO589864:OWO589883 PGK589864:PGK589883 PQG589864:PQG589883 QAC589864:QAC589883 QJY589864:QJY589883 QTU589864:QTU589883 RDQ589864:RDQ589883 RNM589864:RNM589883 RXI589864:RXI589883 SHE589864:SHE589883 SRA589864:SRA589883 TAW589864:TAW589883 TKS589864:TKS589883 TUO589864:TUO589883 UEK589864:UEK589883 UOG589864:UOG589883 UYC589864:UYC589883 VHY589864:VHY589883 VRU589864:VRU589883 WBQ589864:WBQ589883 WLM589864:WLM589883 WVI589864:WVI589883 A655400:A655419 IW655400:IW655419 SS655400:SS655419 ACO655400:ACO655419 AMK655400:AMK655419 AWG655400:AWG655419 BGC655400:BGC655419 BPY655400:BPY655419 BZU655400:BZU655419 CJQ655400:CJQ655419 CTM655400:CTM655419 DDI655400:DDI655419 DNE655400:DNE655419 DXA655400:DXA655419 EGW655400:EGW655419 EQS655400:EQS655419 FAO655400:FAO655419 FKK655400:FKK655419 FUG655400:FUG655419 GEC655400:GEC655419 GNY655400:GNY655419 GXU655400:GXU655419 HHQ655400:HHQ655419 HRM655400:HRM655419 IBI655400:IBI655419 ILE655400:ILE655419 IVA655400:IVA655419 JEW655400:JEW655419 JOS655400:JOS655419 JYO655400:JYO655419 KIK655400:KIK655419 KSG655400:KSG655419 LCC655400:LCC655419 LLY655400:LLY655419 LVU655400:LVU655419 MFQ655400:MFQ655419 MPM655400:MPM655419 MZI655400:MZI655419 NJE655400:NJE655419 NTA655400:NTA655419 OCW655400:OCW655419 OMS655400:OMS655419 OWO655400:OWO655419 PGK655400:PGK655419 PQG655400:PQG655419 QAC655400:QAC655419 QJY655400:QJY655419 QTU655400:QTU655419 RDQ655400:RDQ655419 RNM655400:RNM655419 RXI655400:RXI655419 SHE655400:SHE655419 SRA655400:SRA655419 TAW655400:TAW655419 TKS655400:TKS655419 TUO655400:TUO655419 UEK655400:UEK655419 UOG655400:UOG655419 UYC655400:UYC655419 VHY655400:VHY655419 VRU655400:VRU655419 WBQ655400:WBQ655419 WLM655400:WLM655419 WVI655400:WVI655419 A720936:A720955 IW720936:IW720955 SS720936:SS720955 ACO720936:ACO720955 AMK720936:AMK720955 AWG720936:AWG720955 BGC720936:BGC720955 BPY720936:BPY720955 BZU720936:BZU720955 CJQ720936:CJQ720955 CTM720936:CTM720955 DDI720936:DDI720955 DNE720936:DNE720955 DXA720936:DXA720955 EGW720936:EGW720955 EQS720936:EQS720955 FAO720936:FAO720955 FKK720936:FKK720955 FUG720936:FUG720955 GEC720936:GEC720955 GNY720936:GNY720955 GXU720936:GXU720955 HHQ720936:HHQ720955 HRM720936:HRM720955 IBI720936:IBI720955 ILE720936:ILE720955 IVA720936:IVA720955 JEW720936:JEW720955 JOS720936:JOS720955 JYO720936:JYO720955 KIK720936:KIK720955 KSG720936:KSG720955 LCC720936:LCC720955 LLY720936:LLY720955 LVU720936:LVU720955 MFQ720936:MFQ720955 MPM720936:MPM720955 MZI720936:MZI720955 NJE720936:NJE720955 NTA720936:NTA720955 OCW720936:OCW720955 OMS720936:OMS720955 OWO720936:OWO720955 PGK720936:PGK720955 PQG720936:PQG720955 QAC720936:QAC720955 QJY720936:QJY720955 QTU720936:QTU720955 RDQ720936:RDQ720955 RNM720936:RNM720955 RXI720936:RXI720955 SHE720936:SHE720955 SRA720936:SRA720955 TAW720936:TAW720955 TKS720936:TKS720955 TUO720936:TUO720955 UEK720936:UEK720955 UOG720936:UOG720955 UYC720936:UYC720955 VHY720936:VHY720955 VRU720936:VRU720955 WBQ720936:WBQ720955 WLM720936:WLM720955 WVI720936:WVI720955 A786472:A786491 IW786472:IW786491 SS786472:SS786491 ACO786472:ACO786491 AMK786472:AMK786491 AWG786472:AWG786491 BGC786472:BGC786491 BPY786472:BPY786491 BZU786472:BZU786491 CJQ786472:CJQ786491 CTM786472:CTM786491 DDI786472:DDI786491 DNE786472:DNE786491 DXA786472:DXA786491 EGW786472:EGW786491 EQS786472:EQS786491 FAO786472:FAO786491 FKK786472:FKK786491 FUG786472:FUG786491 GEC786472:GEC786491 GNY786472:GNY786491 GXU786472:GXU786491 HHQ786472:HHQ786491 HRM786472:HRM786491 IBI786472:IBI786491 ILE786472:ILE786491 IVA786472:IVA786491 JEW786472:JEW786491 JOS786472:JOS786491 JYO786472:JYO786491 KIK786472:KIK786491 KSG786472:KSG786491 LCC786472:LCC786491 LLY786472:LLY786491 LVU786472:LVU786491 MFQ786472:MFQ786491 MPM786472:MPM786491 MZI786472:MZI786491 NJE786472:NJE786491 NTA786472:NTA786491 OCW786472:OCW786491 OMS786472:OMS786491 OWO786472:OWO786491 PGK786472:PGK786491 PQG786472:PQG786491 QAC786472:QAC786491 QJY786472:QJY786491 QTU786472:QTU786491 RDQ786472:RDQ786491 RNM786472:RNM786491 RXI786472:RXI786491 SHE786472:SHE786491 SRA786472:SRA786491 TAW786472:TAW786491 TKS786472:TKS786491 TUO786472:TUO786491 UEK786472:UEK786491 UOG786472:UOG786491 UYC786472:UYC786491 VHY786472:VHY786491 VRU786472:VRU786491 WBQ786472:WBQ786491 WLM786472:WLM786491 WVI786472:WVI786491 A852008:A852027 IW852008:IW852027 SS852008:SS852027 ACO852008:ACO852027 AMK852008:AMK852027 AWG852008:AWG852027 BGC852008:BGC852027 BPY852008:BPY852027 BZU852008:BZU852027 CJQ852008:CJQ852027 CTM852008:CTM852027 DDI852008:DDI852027 DNE852008:DNE852027 DXA852008:DXA852027 EGW852008:EGW852027 EQS852008:EQS852027 FAO852008:FAO852027 FKK852008:FKK852027 FUG852008:FUG852027 GEC852008:GEC852027 GNY852008:GNY852027 GXU852008:GXU852027 HHQ852008:HHQ852027 HRM852008:HRM852027 IBI852008:IBI852027 ILE852008:ILE852027 IVA852008:IVA852027 JEW852008:JEW852027 JOS852008:JOS852027 JYO852008:JYO852027 KIK852008:KIK852027 KSG852008:KSG852027 LCC852008:LCC852027 LLY852008:LLY852027 LVU852008:LVU852027 MFQ852008:MFQ852027 MPM852008:MPM852027 MZI852008:MZI852027 NJE852008:NJE852027 NTA852008:NTA852027 OCW852008:OCW852027 OMS852008:OMS852027 OWO852008:OWO852027 PGK852008:PGK852027 PQG852008:PQG852027 QAC852008:QAC852027 QJY852008:QJY852027 QTU852008:QTU852027 RDQ852008:RDQ852027 RNM852008:RNM852027 RXI852008:RXI852027 SHE852008:SHE852027 SRA852008:SRA852027 TAW852008:TAW852027 TKS852008:TKS852027 TUO852008:TUO852027 UEK852008:UEK852027 UOG852008:UOG852027 UYC852008:UYC852027 VHY852008:VHY852027 VRU852008:VRU852027 WBQ852008:WBQ852027 WLM852008:WLM852027 WVI852008:WVI852027 A917544:A917563 IW917544:IW917563 SS917544:SS917563 ACO917544:ACO917563 AMK917544:AMK917563 AWG917544:AWG917563 BGC917544:BGC917563 BPY917544:BPY917563 BZU917544:BZU917563 CJQ917544:CJQ917563 CTM917544:CTM917563 DDI917544:DDI917563 DNE917544:DNE917563 DXA917544:DXA917563 EGW917544:EGW917563 EQS917544:EQS917563 FAO917544:FAO917563 FKK917544:FKK917563 FUG917544:FUG917563 GEC917544:GEC917563 GNY917544:GNY917563 GXU917544:GXU917563 HHQ917544:HHQ917563 HRM917544:HRM917563 IBI917544:IBI917563 ILE917544:ILE917563 IVA917544:IVA917563 JEW917544:JEW917563 JOS917544:JOS917563 JYO917544:JYO917563 KIK917544:KIK917563 KSG917544:KSG917563 LCC917544:LCC917563 LLY917544:LLY917563 LVU917544:LVU917563 MFQ917544:MFQ917563 MPM917544:MPM917563 MZI917544:MZI917563 NJE917544:NJE917563 NTA917544:NTA917563 OCW917544:OCW917563 OMS917544:OMS917563 OWO917544:OWO917563 PGK917544:PGK917563 PQG917544:PQG917563 QAC917544:QAC917563 QJY917544:QJY917563 QTU917544:QTU917563 RDQ917544:RDQ917563 RNM917544:RNM917563 RXI917544:RXI917563 SHE917544:SHE917563 SRA917544:SRA917563 TAW917544:TAW917563 TKS917544:TKS917563 TUO917544:TUO917563 UEK917544:UEK917563 UOG917544:UOG917563 UYC917544:UYC917563 VHY917544:VHY917563 VRU917544:VRU917563 WBQ917544:WBQ917563 WLM917544:WLM917563 WVI917544:WVI917563 A983080:A983099 IW983080:IW983099 SS983080:SS983099 ACO983080:ACO983099 AMK983080:AMK983099 AWG983080:AWG983099 BGC983080:BGC983099 BPY983080:BPY983099 BZU983080:BZU983099 CJQ983080:CJQ983099 CTM983080:CTM983099 DDI983080:DDI983099 DNE983080:DNE983099 DXA983080:DXA983099 EGW983080:EGW983099 EQS983080:EQS983099 FAO983080:FAO983099 FKK983080:FKK983099 FUG983080:FUG983099 GEC983080:GEC983099 GNY983080:GNY983099 GXU983080:GXU983099 HHQ983080:HHQ983099 HRM983080:HRM983099 IBI983080:IBI983099 ILE983080:ILE983099 IVA983080:IVA983099 JEW983080:JEW983099 JOS983080:JOS983099 JYO983080:JYO983099 KIK983080:KIK983099 KSG983080:KSG983099 LCC983080:LCC983099 LLY983080:LLY983099 LVU983080:LVU983099 MFQ983080:MFQ983099 MPM983080:MPM983099 MZI983080:MZI983099 NJE983080:NJE983099 NTA983080:NTA983099 OCW983080:OCW983099 OMS983080:OMS983099 OWO983080:OWO983099 PGK983080:PGK983099 PQG983080:PQG983099 QAC983080:QAC983099 QJY983080:QJY983099 QTU983080:QTU983099 RDQ983080:RDQ983099 RNM983080:RNM983099 RXI983080:RXI983099 SHE983080:SHE983099 SRA983080:SRA983099 TAW983080:TAW983099 TKS983080:TKS983099 TUO983080:TUO983099 UEK983080:UEK983099 UOG983080:UOG983099 UYC983080:UYC983099 VHY983080:VHY983099 VRU983080:VRU983099 WBQ983080:WBQ983099 WLM983080:WLM983099 WVI983080:WVI983099">
      <formula1>GASES</formula1>
    </dataValidation>
  </dataValidation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HL877"/>
  <sheetViews>
    <sheetView topLeftCell="A37" zoomScale="55" zoomScaleNormal="55" workbookViewId="0">
      <selection activeCell="AA92" sqref="AA92:AD92"/>
    </sheetView>
  </sheetViews>
  <sheetFormatPr defaultColWidth="3.140625" defaultRowHeight="12.75" customHeight="1" x14ac:dyDescent="0.25"/>
  <cols>
    <col min="1" max="20" width="3.140625" style="307"/>
    <col min="21" max="21" width="3.140625" style="307" customWidth="1"/>
    <col min="22" max="22" width="3.140625" style="307"/>
    <col min="23" max="23" width="3.140625" style="307" customWidth="1"/>
    <col min="24" max="41" width="3.140625" style="307"/>
    <col min="42" max="42" width="3.140625" style="307" customWidth="1"/>
    <col min="43" max="52" width="3.140625" style="307"/>
    <col min="53" max="53" width="3.140625" style="307" customWidth="1"/>
    <col min="54" max="62" width="3.140625" style="307"/>
    <col min="63" max="63" width="3.140625" style="307" customWidth="1"/>
    <col min="64" max="69" width="3.140625" style="307"/>
    <col min="70" max="70" width="3.140625" style="307" customWidth="1"/>
    <col min="71" max="71" width="3.140625" style="307"/>
    <col min="72" max="73" width="3.140625" style="307" customWidth="1"/>
    <col min="74" max="76" width="3.140625" style="307"/>
    <col min="77" max="77" width="3.140625" style="307" customWidth="1"/>
    <col min="78" max="79" width="3.140625" style="307"/>
    <col min="80" max="80" width="3.140625" style="307" customWidth="1"/>
    <col min="81" max="83" width="3.140625" style="307"/>
    <col min="84" max="84" width="3.5703125" style="307" bestFit="1" customWidth="1"/>
    <col min="85" max="91" width="3.140625" style="307"/>
    <col min="92" max="98" width="3.140625" style="308"/>
    <col min="99" max="109" width="3.140625" style="308" customWidth="1"/>
    <col min="110" max="110" width="3.140625" style="308"/>
    <col min="111" max="111" width="3.140625" style="426"/>
    <col min="112" max="112" width="3.140625" style="426" customWidth="1"/>
    <col min="113" max="113" width="3.28515625" style="426" customWidth="1"/>
    <col min="114" max="114" width="9.140625" style="426" bestFit="1" customWidth="1"/>
    <col min="115" max="115" width="10.28515625" style="426" bestFit="1" customWidth="1"/>
    <col min="116" max="116" width="11.28515625" style="426" bestFit="1" customWidth="1"/>
    <col min="117" max="118" width="15" style="426" bestFit="1" customWidth="1"/>
    <col min="119" max="119" width="16.140625" style="426" bestFit="1" customWidth="1"/>
    <col min="120" max="120" width="14.140625" style="426" bestFit="1" customWidth="1"/>
    <col min="121" max="121" width="16.140625" style="426" bestFit="1" customWidth="1"/>
    <col min="122" max="123" width="11.28515625" style="426" bestFit="1" customWidth="1"/>
    <col min="124" max="124" width="7.42578125" style="426" bestFit="1" customWidth="1"/>
    <col min="125" max="125" width="3.140625" style="426"/>
    <col min="126" max="126" width="3.140625" style="427"/>
    <col min="127" max="127" width="3.42578125" style="423" bestFit="1" customWidth="1"/>
    <col min="128" max="128" width="8.140625" style="423" bestFit="1" customWidth="1"/>
    <col min="129" max="129" width="9.7109375" style="423" customWidth="1"/>
    <col min="130" max="130" width="11.28515625" style="423" bestFit="1" customWidth="1"/>
    <col min="131" max="132" width="15" style="423" bestFit="1" customWidth="1"/>
    <col min="133" max="135" width="16.140625" style="423" bestFit="1" customWidth="1"/>
    <col min="136" max="137" width="11.28515625" style="423" bestFit="1" customWidth="1"/>
    <col min="138" max="138" width="7.42578125" style="423" bestFit="1" customWidth="1"/>
    <col min="139" max="166" width="3.140625" style="423"/>
    <col min="167" max="167" width="11.28515625" style="423" bestFit="1" customWidth="1"/>
    <col min="168" max="169" width="3.28515625" style="423" bestFit="1" customWidth="1"/>
    <col min="170" max="170" width="5.5703125" style="423" bestFit="1" customWidth="1"/>
    <col min="171" max="172" width="3.28515625" style="423" bestFit="1" customWidth="1"/>
    <col min="173" max="173" width="5.5703125" style="423" bestFit="1" customWidth="1"/>
    <col min="174" max="175" width="3.28515625" style="423" bestFit="1" customWidth="1"/>
    <col min="176" max="176" width="5.5703125" style="423" bestFit="1" customWidth="1"/>
    <col min="177" max="179" width="3.140625" style="423"/>
    <col min="180" max="189" width="3.140625" style="307"/>
    <col min="190" max="193" width="3.140625" style="423"/>
    <col min="194" max="194" width="17.5703125" style="423" customWidth="1"/>
    <col min="195" max="195" width="29.5703125" style="423" bestFit="1" customWidth="1"/>
    <col min="196" max="196" width="11.7109375" style="423" bestFit="1" customWidth="1"/>
    <col min="197" max="197" width="8.85546875" style="423" bestFit="1" customWidth="1"/>
    <col min="198" max="198" width="11.28515625" style="423" bestFit="1" customWidth="1"/>
    <col min="199" max="200" width="8.85546875" style="423" bestFit="1" customWidth="1"/>
    <col min="201" max="201" width="7.5703125" style="423" bestFit="1" customWidth="1"/>
    <col min="202" max="203" width="12.28515625" style="423" bestFit="1" customWidth="1"/>
    <col min="204" max="220" width="3.140625" style="423"/>
    <col min="221" max="276" width="3.140625" style="307"/>
    <col min="277" max="277" width="3.140625" style="307" customWidth="1"/>
    <col min="278" max="278" width="3.140625" style="307"/>
    <col min="279" max="279" width="3.140625" style="307" customWidth="1"/>
    <col min="280" max="297" width="3.140625" style="307"/>
    <col min="298" max="298" width="3.140625" style="307" customWidth="1"/>
    <col min="299" max="308" width="3.140625" style="307"/>
    <col min="309" max="309" width="3.140625" style="307" customWidth="1"/>
    <col min="310" max="318" width="3.140625" style="307"/>
    <col min="319" max="319" width="3.140625" style="307" customWidth="1"/>
    <col min="320" max="325" width="3.140625" style="307"/>
    <col min="326" max="326" width="3.140625" style="307" customWidth="1"/>
    <col min="327" max="327" width="3.140625" style="307"/>
    <col min="328" max="329" width="3.140625" style="307" customWidth="1"/>
    <col min="330" max="332" width="3.140625" style="307"/>
    <col min="333" max="333" width="3.140625" style="307" customWidth="1"/>
    <col min="334" max="335" width="3.140625" style="307"/>
    <col min="336" max="336" width="3.140625" style="307" customWidth="1"/>
    <col min="337" max="339" width="3.140625" style="307"/>
    <col min="340" max="340" width="3.5703125" style="307" bestFit="1" customWidth="1"/>
    <col min="341" max="354" width="3.140625" style="307"/>
    <col min="355" max="365" width="3.140625" style="307" customWidth="1"/>
    <col min="366" max="367" width="3.140625" style="307"/>
    <col min="368" max="368" width="3.140625" style="307" customWidth="1"/>
    <col min="369" max="369" width="3.28515625" style="307" customWidth="1"/>
    <col min="370" max="370" width="9.140625" style="307" bestFit="1" customWidth="1"/>
    <col min="371" max="371" width="10.28515625" style="307" bestFit="1" customWidth="1"/>
    <col min="372" max="372" width="11.28515625" style="307" bestFit="1" customWidth="1"/>
    <col min="373" max="374" width="15" style="307" bestFit="1" customWidth="1"/>
    <col min="375" max="375" width="16.140625" style="307" bestFit="1" customWidth="1"/>
    <col min="376" max="376" width="14.140625" style="307" bestFit="1" customWidth="1"/>
    <col min="377" max="377" width="16.140625" style="307" bestFit="1" customWidth="1"/>
    <col min="378" max="379" width="11.28515625" style="307" bestFit="1" customWidth="1"/>
    <col min="380" max="380" width="7.42578125" style="307" bestFit="1" customWidth="1"/>
    <col min="381" max="382" width="3.140625" style="307"/>
    <col min="383" max="383" width="3.42578125" style="307" bestFit="1" customWidth="1"/>
    <col min="384" max="384" width="8.140625" style="307" bestFit="1" customWidth="1"/>
    <col min="385" max="385" width="9.7109375" style="307" customWidth="1"/>
    <col min="386" max="386" width="11.28515625" style="307" bestFit="1" customWidth="1"/>
    <col min="387" max="388" width="15" style="307" bestFit="1" customWidth="1"/>
    <col min="389" max="391" width="16.140625" style="307" bestFit="1" customWidth="1"/>
    <col min="392" max="393" width="11.28515625" style="307" bestFit="1" customWidth="1"/>
    <col min="394" max="394" width="7.42578125" style="307" bestFit="1" customWidth="1"/>
    <col min="395" max="422" width="3.140625" style="307"/>
    <col min="423" max="423" width="11.28515625" style="307" bestFit="1" customWidth="1"/>
    <col min="424" max="425" width="3.28515625" style="307" bestFit="1" customWidth="1"/>
    <col min="426" max="426" width="5.5703125" style="307" bestFit="1" customWidth="1"/>
    <col min="427" max="428" width="3.28515625" style="307" bestFit="1" customWidth="1"/>
    <col min="429" max="429" width="5.5703125" style="307" bestFit="1" customWidth="1"/>
    <col min="430" max="431" width="3.28515625" style="307" bestFit="1" customWidth="1"/>
    <col min="432" max="432" width="5.5703125" style="307" bestFit="1" customWidth="1"/>
    <col min="433" max="449" width="3.140625" style="307"/>
    <col min="450" max="450" width="17.5703125" style="307" customWidth="1"/>
    <col min="451" max="451" width="29.5703125" style="307" bestFit="1" customWidth="1"/>
    <col min="452" max="452" width="11.7109375" style="307" bestFit="1" customWidth="1"/>
    <col min="453" max="453" width="8.85546875" style="307" bestFit="1" customWidth="1"/>
    <col min="454" max="454" width="11.28515625" style="307" bestFit="1" customWidth="1"/>
    <col min="455" max="456" width="8.85546875" style="307" bestFit="1" customWidth="1"/>
    <col min="457" max="457" width="7.5703125" style="307" bestFit="1" customWidth="1"/>
    <col min="458" max="532" width="3.140625" style="307"/>
    <col min="533" max="533" width="3.140625" style="307" customWidth="1"/>
    <col min="534" max="534" width="3.140625" style="307"/>
    <col min="535" max="535" width="3.140625" style="307" customWidth="1"/>
    <col min="536" max="553" width="3.140625" style="307"/>
    <col min="554" max="554" width="3.140625" style="307" customWidth="1"/>
    <col min="555" max="564" width="3.140625" style="307"/>
    <col min="565" max="565" width="3.140625" style="307" customWidth="1"/>
    <col min="566" max="574" width="3.140625" style="307"/>
    <col min="575" max="575" width="3.140625" style="307" customWidth="1"/>
    <col min="576" max="581" width="3.140625" style="307"/>
    <col min="582" max="582" width="3.140625" style="307" customWidth="1"/>
    <col min="583" max="583" width="3.140625" style="307"/>
    <col min="584" max="585" width="3.140625" style="307" customWidth="1"/>
    <col min="586" max="588" width="3.140625" style="307"/>
    <col min="589" max="589" width="3.140625" style="307" customWidth="1"/>
    <col min="590" max="591" width="3.140625" style="307"/>
    <col min="592" max="592" width="3.140625" style="307" customWidth="1"/>
    <col min="593" max="595" width="3.140625" style="307"/>
    <col min="596" max="596" width="3.5703125" style="307" bestFit="1" customWidth="1"/>
    <col min="597" max="610" width="3.140625" style="307"/>
    <col min="611" max="621" width="3.140625" style="307" customWidth="1"/>
    <col min="622" max="623" width="3.140625" style="307"/>
    <col min="624" max="624" width="3.140625" style="307" customWidth="1"/>
    <col min="625" max="625" width="3.28515625" style="307" customWidth="1"/>
    <col min="626" max="626" width="9.140625" style="307" bestFit="1" customWidth="1"/>
    <col min="627" max="627" width="10.28515625" style="307" bestFit="1" customWidth="1"/>
    <col min="628" max="628" width="11.28515625" style="307" bestFit="1" customWidth="1"/>
    <col min="629" max="630" width="15" style="307" bestFit="1" customWidth="1"/>
    <col min="631" max="631" width="16.140625" style="307" bestFit="1" customWidth="1"/>
    <col min="632" max="632" width="14.140625" style="307" bestFit="1" customWidth="1"/>
    <col min="633" max="633" width="16.140625" style="307" bestFit="1" customWidth="1"/>
    <col min="634" max="635" width="11.28515625" style="307" bestFit="1" customWidth="1"/>
    <col min="636" max="636" width="7.42578125" style="307" bestFit="1" customWidth="1"/>
    <col min="637" max="638" width="3.140625" style="307"/>
    <col min="639" max="639" width="3.42578125" style="307" bestFit="1" customWidth="1"/>
    <col min="640" max="640" width="8.140625" style="307" bestFit="1" customWidth="1"/>
    <col min="641" max="641" width="9.7109375" style="307" customWidth="1"/>
    <col min="642" max="642" width="11.28515625" style="307" bestFit="1" customWidth="1"/>
    <col min="643" max="644" width="15" style="307" bestFit="1" customWidth="1"/>
    <col min="645" max="647" width="16.140625" style="307" bestFit="1" customWidth="1"/>
    <col min="648" max="649" width="11.28515625" style="307" bestFit="1" customWidth="1"/>
    <col min="650" max="650" width="7.42578125" style="307" bestFit="1" customWidth="1"/>
    <col min="651" max="678" width="3.140625" style="307"/>
    <col min="679" max="679" width="11.28515625" style="307" bestFit="1" customWidth="1"/>
    <col min="680" max="681" width="3.28515625" style="307" bestFit="1" customWidth="1"/>
    <col min="682" max="682" width="5.5703125" style="307" bestFit="1" customWidth="1"/>
    <col min="683" max="684" width="3.28515625" style="307" bestFit="1" customWidth="1"/>
    <col min="685" max="685" width="5.5703125" style="307" bestFit="1" customWidth="1"/>
    <col min="686" max="687" width="3.28515625" style="307" bestFit="1" customWidth="1"/>
    <col min="688" max="688" width="5.5703125" style="307" bestFit="1" customWidth="1"/>
    <col min="689" max="705" width="3.140625" style="307"/>
    <col min="706" max="706" width="17.5703125" style="307" customWidth="1"/>
    <col min="707" max="707" width="29.5703125" style="307" bestFit="1" customWidth="1"/>
    <col min="708" max="708" width="11.7109375" style="307" bestFit="1" customWidth="1"/>
    <col min="709" max="709" width="8.85546875" style="307" bestFit="1" customWidth="1"/>
    <col min="710" max="710" width="11.28515625" style="307" bestFit="1" customWidth="1"/>
    <col min="711" max="712" width="8.85546875" style="307" bestFit="1" customWidth="1"/>
    <col min="713" max="713" width="7.5703125" style="307" bestFit="1" customWidth="1"/>
    <col min="714" max="788" width="3.140625" style="307"/>
    <col min="789" max="789" width="3.140625" style="307" customWidth="1"/>
    <col min="790" max="790" width="3.140625" style="307"/>
    <col min="791" max="791" width="3.140625" style="307" customWidth="1"/>
    <col min="792" max="809" width="3.140625" style="307"/>
    <col min="810" max="810" width="3.140625" style="307" customWidth="1"/>
    <col min="811" max="820" width="3.140625" style="307"/>
    <col min="821" max="821" width="3.140625" style="307" customWidth="1"/>
    <col min="822" max="830" width="3.140625" style="307"/>
    <col min="831" max="831" width="3.140625" style="307" customWidth="1"/>
    <col min="832" max="837" width="3.140625" style="307"/>
    <col min="838" max="838" width="3.140625" style="307" customWidth="1"/>
    <col min="839" max="839" width="3.140625" style="307"/>
    <col min="840" max="841" width="3.140625" style="307" customWidth="1"/>
    <col min="842" max="844" width="3.140625" style="307"/>
    <col min="845" max="845" width="3.140625" style="307" customWidth="1"/>
    <col min="846" max="847" width="3.140625" style="307"/>
    <col min="848" max="848" width="3.140625" style="307" customWidth="1"/>
    <col min="849" max="851" width="3.140625" style="307"/>
    <col min="852" max="852" width="3.5703125" style="307" bestFit="1" customWidth="1"/>
    <col min="853" max="866" width="3.140625" style="307"/>
    <col min="867" max="877" width="3.140625" style="307" customWidth="1"/>
    <col min="878" max="879" width="3.140625" style="307"/>
    <col min="880" max="880" width="3.140625" style="307" customWidth="1"/>
    <col min="881" max="881" width="3.28515625" style="307" customWidth="1"/>
    <col min="882" max="882" width="9.140625" style="307" bestFit="1" customWidth="1"/>
    <col min="883" max="883" width="10.28515625" style="307" bestFit="1" customWidth="1"/>
    <col min="884" max="884" width="11.28515625" style="307" bestFit="1" customWidth="1"/>
    <col min="885" max="886" width="15" style="307" bestFit="1" customWidth="1"/>
    <col min="887" max="887" width="16.140625" style="307" bestFit="1" customWidth="1"/>
    <col min="888" max="888" width="14.140625" style="307" bestFit="1" customWidth="1"/>
    <col min="889" max="889" width="16.140625" style="307" bestFit="1" customWidth="1"/>
    <col min="890" max="891" width="11.28515625" style="307" bestFit="1" customWidth="1"/>
    <col min="892" max="892" width="7.42578125" style="307" bestFit="1" customWidth="1"/>
    <col min="893" max="894" width="3.140625" style="307"/>
    <col min="895" max="895" width="3.42578125" style="307" bestFit="1" customWidth="1"/>
    <col min="896" max="896" width="8.140625" style="307" bestFit="1" customWidth="1"/>
    <col min="897" max="897" width="9.7109375" style="307" customWidth="1"/>
    <col min="898" max="898" width="11.28515625" style="307" bestFit="1" customWidth="1"/>
    <col min="899" max="900" width="15" style="307" bestFit="1" customWidth="1"/>
    <col min="901" max="903" width="16.140625" style="307" bestFit="1" customWidth="1"/>
    <col min="904" max="905" width="11.28515625" style="307" bestFit="1" customWidth="1"/>
    <col min="906" max="906" width="7.42578125" style="307" bestFit="1" customWidth="1"/>
    <col min="907" max="934" width="3.140625" style="307"/>
    <col min="935" max="935" width="11.28515625" style="307" bestFit="1" customWidth="1"/>
    <col min="936" max="937" width="3.28515625" style="307" bestFit="1" customWidth="1"/>
    <col min="938" max="938" width="5.5703125" style="307" bestFit="1" customWidth="1"/>
    <col min="939" max="940" width="3.28515625" style="307" bestFit="1" customWidth="1"/>
    <col min="941" max="941" width="5.5703125" style="307" bestFit="1" customWidth="1"/>
    <col min="942" max="943" width="3.28515625" style="307" bestFit="1" customWidth="1"/>
    <col min="944" max="944" width="5.5703125" style="307" bestFit="1" customWidth="1"/>
    <col min="945" max="961" width="3.140625" style="307"/>
    <col min="962" max="962" width="17.5703125" style="307" customWidth="1"/>
    <col min="963" max="963" width="29.5703125" style="307" bestFit="1" customWidth="1"/>
    <col min="964" max="964" width="11.7109375" style="307" bestFit="1" customWidth="1"/>
    <col min="965" max="965" width="8.85546875" style="307" bestFit="1" customWidth="1"/>
    <col min="966" max="966" width="11.28515625" style="307" bestFit="1" customWidth="1"/>
    <col min="967" max="968" width="8.85546875" style="307" bestFit="1" customWidth="1"/>
    <col min="969" max="969" width="7.5703125" style="307" bestFit="1" customWidth="1"/>
    <col min="970" max="1044" width="3.140625" style="307"/>
    <col min="1045" max="1045" width="3.140625" style="307" customWidth="1"/>
    <col min="1046" max="1046" width="3.140625" style="307"/>
    <col min="1047" max="1047" width="3.140625" style="307" customWidth="1"/>
    <col min="1048" max="1065" width="3.140625" style="307"/>
    <col min="1066" max="1066" width="3.140625" style="307" customWidth="1"/>
    <col min="1067" max="1076" width="3.140625" style="307"/>
    <col min="1077" max="1077" width="3.140625" style="307" customWidth="1"/>
    <col min="1078" max="1086" width="3.140625" style="307"/>
    <col min="1087" max="1087" width="3.140625" style="307" customWidth="1"/>
    <col min="1088" max="1093" width="3.140625" style="307"/>
    <col min="1094" max="1094" width="3.140625" style="307" customWidth="1"/>
    <col min="1095" max="1095" width="3.140625" style="307"/>
    <col min="1096" max="1097" width="3.140625" style="307" customWidth="1"/>
    <col min="1098" max="1100" width="3.140625" style="307"/>
    <col min="1101" max="1101" width="3.140625" style="307" customWidth="1"/>
    <col min="1102" max="1103" width="3.140625" style="307"/>
    <col min="1104" max="1104" width="3.140625" style="307" customWidth="1"/>
    <col min="1105" max="1107" width="3.140625" style="307"/>
    <col min="1108" max="1108" width="3.5703125" style="307" bestFit="1" customWidth="1"/>
    <col min="1109" max="1122" width="3.140625" style="307"/>
    <col min="1123" max="1133" width="3.140625" style="307" customWidth="1"/>
    <col min="1134" max="1135" width="3.140625" style="307"/>
    <col min="1136" max="1136" width="3.140625" style="307" customWidth="1"/>
    <col min="1137" max="1137" width="3.28515625" style="307" customWidth="1"/>
    <col min="1138" max="1138" width="9.140625" style="307" bestFit="1" customWidth="1"/>
    <col min="1139" max="1139" width="10.28515625" style="307" bestFit="1" customWidth="1"/>
    <col min="1140" max="1140" width="11.28515625" style="307" bestFit="1" customWidth="1"/>
    <col min="1141" max="1142" width="15" style="307" bestFit="1" customWidth="1"/>
    <col min="1143" max="1143" width="16.140625" style="307" bestFit="1" customWidth="1"/>
    <col min="1144" max="1144" width="14.140625" style="307" bestFit="1" customWidth="1"/>
    <col min="1145" max="1145" width="16.140625" style="307" bestFit="1" customWidth="1"/>
    <col min="1146" max="1147" width="11.28515625" style="307" bestFit="1" customWidth="1"/>
    <col min="1148" max="1148" width="7.42578125" style="307" bestFit="1" customWidth="1"/>
    <col min="1149" max="1150" width="3.140625" style="307"/>
    <col min="1151" max="1151" width="3.42578125" style="307" bestFit="1" customWidth="1"/>
    <col min="1152" max="1152" width="8.140625" style="307" bestFit="1" customWidth="1"/>
    <col min="1153" max="1153" width="9.7109375" style="307" customWidth="1"/>
    <col min="1154" max="1154" width="11.28515625" style="307" bestFit="1" customWidth="1"/>
    <col min="1155" max="1156" width="15" style="307" bestFit="1" customWidth="1"/>
    <col min="1157" max="1159" width="16.140625" style="307" bestFit="1" customWidth="1"/>
    <col min="1160" max="1161" width="11.28515625" style="307" bestFit="1" customWidth="1"/>
    <col min="1162" max="1162" width="7.42578125" style="307" bestFit="1" customWidth="1"/>
    <col min="1163" max="1190" width="3.140625" style="307"/>
    <col min="1191" max="1191" width="11.28515625" style="307" bestFit="1" customWidth="1"/>
    <col min="1192" max="1193" width="3.28515625" style="307" bestFit="1" customWidth="1"/>
    <col min="1194" max="1194" width="5.5703125" style="307" bestFit="1" customWidth="1"/>
    <col min="1195" max="1196" width="3.28515625" style="307" bestFit="1" customWidth="1"/>
    <col min="1197" max="1197" width="5.5703125" style="307" bestFit="1" customWidth="1"/>
    <col min="1198" max="1199" width="3.28515625" style="307" bestFit="1" customWidth="1"/>
    <col min="1200" max="1200" width="5.5703125" style="307" bestFit="1" customWidth="1"/>
    <col min="1201" max="1217" width="3.140625" style="307"/>
    <col min="1218" max="1218" width="17.5703125" style="307" customWidth="1"/>
    <col min="1219" max="1219" width="29.5703125" style="307" bestFit="1" customWidth="1"/>
    <col min="1220" max="1220" width="11.7109375" style="307" bestFit="1" customWidth="1"/>
    <col min="1221" max="1221" width="8.85546875" style="307" bestFit="1" customWidth="1"/>
    <col min="1222" max="1222" width="11.28515625" style="307" bestFit="1" customWidth="1"/>
    <col min="1223" max="1224" width="8.85546875" style="307" bestFit="1" customWidth="1"/>
    <col min="1225" max="1225" width="7.5703125" style="307" bestFit="1" customWidth="1"/>
    <col min="1226" max="1300" width="3.140625" style="307"/>
    <col min="1301" max="1301" width="3.140625" style="307" customWidth="1"/>
    <col min="1302" max="1302" width="3.140625" style="307"/>
    <col min="1303" max="1303" width="3.140625" style="307" customWidth="1"/>
    <col min="1304" max="1321" width="3.140625" style="307"/>
    <col min="1322" max="1322" width="3.140625" style="307" customWidth="1"/>
    <col min="1323" max="1332" width="3.140625" style="307"/>
    <col min="1333" max="1333" width="3.140625" style="307" customWidth="1"/>
    <col min="1334" max="1342" width="3.140625" style="307"/>
    <col min="1343" max="1343" width="3.140625" style="307" customWidth="1"/>
    <col min="1344" max="1349" width="3.140625" style="307"/>
    <col min="1350" max="1350" width="3.140625" style="307" customWidth="1"/>
    <col min="1351" max="1351" width="3.140625" style="307"/>
    <col min="1352" max="1353" width="3.140625" style="307" customWidth="1"/>
    <col min="1354" max="1356" width="3.140625" style="307"/>
    <col min="1357" max="1357" width="3.140625" style="307" customWidth="1"/>
    <col min="1358" max="1359" width="3.140625" style="307"/>
    <col min="1360" max="1360" width="3.140625" style="307" customWidth="1"/>
    <col min="1361" max="1363" width="3.140625" style="307"/>
    <col min="1364" max="1364" width="3.5703125" style="307" bestFit="1" customWidth="1"/>
    <col min="1365" max="1378" width="3.140625" style="307"/>
    <col min="1379" max="1389" width="3.140625" style="307" customWidth="1"/>
    <col min="1390" max="1391" width="3.140625" style="307"/>
    <col min="1392" max="1392" width="3.140625" style="307" customWidth="1"/>
    <col min="1393" max="1393" width="3.28515625" style="307" customWidth="1"/>
    <col min="1394" max="1394" width="9.140625" style="307" bestFit="1" customWidth="1"/>
    <col min="1395" max="1395" width="10.28515625" style="307" bestFit="1" customWidth="1"/>
    <col min="1396" max="1396" width="11.28515625" style="307" bestFit="1" customWidth="1"/>
    <col min="1397" max="1398" width="15" style="307" bestFit="1" customWidth="1"/>
    <col min="1399" max="1399" width="16.140625" style="307" bestFit="1" customWidth="1"/>
    <col min="1400" max="1400" width="14.140625" style="307" bestFit="1" customWidth="1"/>
    <col min="1401" max="1401" width="16.140625" style="307" bestFit="1" customWidth="1"/>
    <col min="1402" max="1403" width="11.28515625" style="307" bestFit="1" customWidth="1"/>
    <col min="1404" max="1404" width="7.42578125" style="307" bestFit="1" customWidth="1"/>
    <col min="1405" max="1406" width="3.140625" style="307"/>
    <col min="1407" max="1407" width="3.42578125" style="307" bestFit="1" customWidth="1"/>
    <col min="1408" max="1408" width="8.140625" style="307" bestFit="1" customWidth="1"/>
    <col min="1409" max="1409" width="9.7109375" style="307" customWidth="1"/>
    <col min="1410" max="1410" width="11.28515625" style="307" bestFit="1" customWidth="1"/>
    <col min="1411" max="1412" width="15" style="307" bestFit="1" customWidth="1"/>
    <col min="1413" max="1415" width="16.140625" style="307" bestFit="1" customWidth="1"/>
    <col min="1416" max="1417" width="11.28515625" style="307" bestFit="1" customWidth="1"/>
    <col min="1418" max="1418" width="7.42578125" style="307" bestFit="1" customWidth="1"/>
    <col min="1419" max="1446" width="3.140625" style="307"/>
    <col min="1447" max="1447" width="11.28515625" style="307" bestFit="1" customWidth="1"/>
    <col min="1448" max="1449" width="3.28515625" style="307" bestFit="1" customWidth="1"/>
    <col min="1450" max="1450" width="5.5703125" style="307" bestFit="1" customWidth="1"/>
    <col min="1451" max="1452" width="3.28515625" style="307" bestFit="1" customWidth="1"/>
    <col min="1453" max="1453" width="5.5703125" style="307" bestFit="1" customWidth="1"/>
    <col min="1454" max="1455" width="3.28515625" style="307" bestFit="1" customWidth="1"/>
    <col min="1456" max="1456" width="5.5703125" style="307" bestFit="1" customWidth="1"/>
    <col min="1457" max="1473" width="3.140625" style="307"/>
    <col min="1474" max="1474" width="17.5703125" style="307" customWidth="1"/>
    <col min="1475" max="1475" width="29.5703125" style="307" bestFit="1" customWidth="1"/>
    <col min="1476" max="1476" width="11.7109375" style="307" bestFit="1" customWidth="1"/>
    <col min="1477" max="1477" width="8.85546875" style="307" bestFit="1" customWidth="1"/>
    <col min="1478" max="1478" width="11.28515625" style="307" bestFit="1" customWidth="1"/>
    <col min="1479" max="1480" width="8.85546875" style="307" bestFit="1" customWidth="1"/>
    <col min="1481" max="1481" width="7.5703125" style="307" bestFit="1" customWidth="1"/>
    <col min="1482" max="1556" width="3.140625" style="307"/>
    <col min="1557" max="1557" width="3.140625" style="307" customWidth="1"/>
    <col min="1558" max="1558" width="3.140625" style="307"/>
    <col min="1559" max="1559" width="3.140625" style="307" customWidth="1"/>
    <col min="1560" max="1577" width="3.140625" style="307"/>
    <col min="1578" max="1578" width="3.140625" style="307" customWidth="1"/>
    <col min="1579" max="1588" width="3.140625" style="307"/>
    <col min="1589" max="1589" width="3.140625" style="307" customWidth="1"/>
    <col min="1590" max="1598" width="3.140625" style="307"/>
    <col min="1599" max="1599" width="3.140625" style="307" customWidth="1"/>
    <col min="1600" max="1605" width="3.140625" style="307"/>
    <col min="1606" max="1606" width="3.140625" style="307" customWidth="1"/>
    <col min="1607" max="1607" width="3.140625" style="307"/>
    <col min="1608" max="1609" width="3.140625" style="307" customWidth="1"/>
    <col min="1610" max="1612" width="3.140625" style="307"/>
    <col min="1613" max="1613" width="3.140625" style="307" customWidth="1"/>
    <col min="1614" max="1615" width="3.140625" style="307"/>
    <col min="1616" max="1616" width="3.140625" style="307" customWidth="1"/>
    <col min="1617" max="1619" width="3.140625" style="307"/>
    <col min="1620" max="1620" width="3.5703125" style="307" bestFit="1" customWidth="1"/>
    <col min="1621" max="1634" width="3.140625" style="307"/>
    <col min="1635" max="1645" width="3.140625" style="307" customWidth="1"/>
    <col min="1646" max="1647" width="3.140625" style="307"/>
    <col min="1648" max="1648" width="3.140625" style="307" customWidth="1"/>
    <col min="1649" max="1649" width="3.28515625" style="307" customWidth="1"/>
    <col min="1650" max="1650" width="9.140625" style="307" bestFit="1" customWidth="1"/>
    <col min="1651" max="1651" width="10.28515625" style="307" bestFit="1" customWidth="1"/>
    <col min="1652" max="1652" width="11.28515625" style="307" bestFit="1" customWidth="1"/>
    <col min="1653" max="1654" width="15" style="307" bestFit="1" customWidth="1"/>
    <col min="1655" max="1655" width="16.140625" style="307" bestFit="1" customWidth="1"/>
    <col min="1656" max="1656" width="14.140625" style="307" bestFit="1" customWidth="1"/>
    <col min="1657" max="1657" width="16.140625" style="307" bestFit="1" customWidth="1"/>
    <col min="1658" max="1659" width="11.28515625" style="307" bestFit="1" customWidth="1"/>
    <col min="1660" max="1660" width="7.42578125" style="307" bestFit="1" customWidth="1"/>
    <col min="1661" max="1662" width="3.140625" style="307"/>
    <col min="1663" max="1663" width="3.42578125" style="307" bestFit="1" customWidth="1"/>
    <col min="1664" max="1664" width="8.140625" style="307" bestFit="1" customWidth="1"/>
    <col min="1665" max="1665" width="9.7109375" style="307" customWidth="1"/>
    <col min="1666" max="1666" width="11.28515625" style="307" bestFit="1" customWidth="1"/>
    <col min="1667" max="1668" width="15" style="307" bestFit="1" customWidth="1"/>
    <col min="1669" max="1671" width="16.140625" style="307" bestFit="1" customWidth="1"/>
    <col min="1672" max="1673" width="11.28515625" style="307" bestFit="1" customWidth="1"/>
    <col min="1674" max="1674" width="7.42578125" style="307" bestFit="1" customWidth="1"/>
    <col min="1675" max="1702" width="3.140625" style="307"/>
    <col min="1703" max="1703" width="11.28515625" style="307" bestFit="1" customWidth="1"/>
    <col min="1704" max="1705" width="3.28515625" style="307" bestFit="1" customWidth="1"/>
    <col min="1706" max="1706" width="5.5703125" style="307" bestFit="1" customWidth="1"/>
    <col min="1707" max="1708" width="3.28515625" style="307" bestFit="1" customWidth="1"/>
    <col min="1709" max="1709" width="5.5703125" style="307" bestFit="1" customWidth="1"/>
    <col min="1710" max="1711" width="3.28515625" style="307" bestFit="1" customWidth="1"/>
    <col min="1712" max="1712" width="5.5703125" style="307" bestFit="1" customWidth="1"/>
    <col min="1713" max="1729" width="3.140625" style="307"/>
    <col min="1730" max="1730" width="17.5703125" style="307" customWidth="1"/>
    <col min="1731" max="1731" width="29.5703125" style="307" bestFit="1" customWidth="1"/>
    <col min="1732" max="1732" width="11.7109375" style="307" bestFit="1" customWidth="1"/>
    <col min="1733" max="1733" width="8.85546875" style="307" bestFit="1" customWidth="1"/>
    <col min="1734" max="1734" width="11.28515625" style="307" bestFit="1" customWidth="1"/>
    <col min="1735" max="1736" width="8.85546875" style="307" bestFit="1" customWidth="1"/>
    <col min="1737" max="1737" width="7.5703125" style="307" bestFit="1" customWidth="1"/>
    <col min="1738" max="1812" width="3.140625" style="307"/>
    <col min="1813" max="1813" width="3.140625" style="307" customWidth="1"/>
    <col min="1814" max="1814" width="3.140625" style="307"/>
    <col min="1815" max="1815" width="3.140625" style="307" customWidth="1"/>
    <col min="1816" max="1833" width="3.140625" style="307"/>
    <col min="1834" max="1834" width="3.140625" style="307" customWidth="1"/>
    <col min="1835" max="1844" width="3.140625" style="307"/>
    <col min="1845" max="1845" width="3.140625" style="307" customWidth="1"/>
    <col min="1846" max="1854" width="3.140625" style="307"/>
    <col min="1855" max="1855" width="3.140625" style="307" customWidth="1"/>
    <col min="1856" max="1861" width="3.140625" style="307"/>
    <col min="1862" max="1862" width="3.140625" style="307" customWidth="1"/>
    <col min="1863" max="1863" width="3.140625" style="307"/>
    <col min="1864" max="1865" width="3.140625" style="307" customWidth="1"/>
    <col min="1866" max="1868" width="3.140625" style="307"/>
    <col min="1869" max="1869" width="3.140625" style="307" customWidth="1"/>
    <col min="1870" max="1871" width="3.140625" style="307"/>
    <col min="1872" max="1872" width="3.140625" style="307" customWidth="1"/>
    <col min="1873" max="1875" width="3.140625" style="307"/>
    <col min="1876" max="1876" width="3.5703125" style="307" bestFit="1" customWidth="1"/>
    <col min="1877" max="1890" width="3.140625" style="307"/>
    <col min="1891" max="1901" width="3.140625" style="307" customWidth="1"/>
    <col min="1902" max="1903" width="3.140625" style="307"/>
    <col min="1904" max="1904" width="3.140625" style="307" customWidth="1"/>
    <col min="1905" max="1905" width="3.28515625" style="307" customWidth="1"/>
    <col min="1906" max="1906" width="9.140625" style="307" bestFit="1" customWidth="1"/>
    <col min="1907" max="1907" width="10.28515625" style="307" bestFit="1" customWidth="1"/>
    <col min="1908" max="1908" width="11.28515625" style="307" bestFit="1" customWidth="1"/>
    <col min="1909" max="1910" width="15" style="307" bestFit="1" customWidth="1"/>
    <col min="1911" max="1911" width="16.140625" style="307" bestFit="1" customWidth="1"/>
    <col min="1912" max="1912" width="14.140625" style="307" bestFit="1" customWidth="1"/>
    <col min="1913" max="1913" width="16.140625" style="307" bestFit="1" customWidth="1"/>
    <col min="1914" max="1915" width="11.28515625" style="307" bestFit="1" customWidth="1"/>
    <col min="1916" max="1916" width="7.42578125" style="307" bestFit="1" customWidth="1"/>
    <col min="1917" max="1918" width="3.140625" style="307"/>
    <col min="1919" max="1919" width="3.42578125" style="307" bestFit="1" customWidth="1"/>
    <col min="1920" max="1920" width="8.140625" style="307" bestFit="1" customWidth="1"/>
    <col min="1921" max="1921" width="9.7109375" style="307" customWidth="1"/>
    <col min="1922" max="1922" width="11.28515625" style="307" bestFit="1" customWidth="1"/>
    <col min="1923" max="1924" width="15" style="307" bestFit="1" customWidth="1"/>
    <col min="1925" max="1927" width="16.140625" style="307" bestFit="1" customWidth="1"/>
    <col min="1928" max="1929" width="11.28515625" style="307" bestFit="1" customWidth="1"/>
    <col min="1930" max="1930" width="7.42578125" style="307" bestFit="1" customWidth="1"/>
    <col min="1931" max="1958" width="3.140625" style="307"/>
    <col min="1959" max="1959" width="11.28515625" style="307" bestFit="1" customWidth="1"/>
    <col min="1960" max="1961" width="3.28515625" style="307" bestFit="1" customWidth="1"/>
    <col min="1962" max="1962" width="5.5703125" style="307" bestFit="1" customWidth="1"/>
    <col min="1963" max="1964" width="3.28515625" style="307" bestFit="1" customWidth="1"/>
    <col min="1965" max="1965" width="5.5703125" style="307" bestFit="1" customWidth="1"/>
    <col min="1966" max="1967" width="3.28515625" style="307" bestFit="1" customWidth="1"/>
    <col min="1968" max="1968" width="5.5703125" style="307" bestFit="1" customWidth="1"/>
    <col min="1969" max="1985" width="3.140625" style="307"/>
    <col min="1986" max="1986" width="17.5703125" style="307" customWidth="1"/>
    <col min="1987" max="1987" width="29.5703125" style="307" bestFit="1" customWidth="1"/>
    <col min="1988" max="1988" width="11.7109375" style="307" bestFit="1" customWidth="1"/>
    <col min="1989" max="1989" width="8.85546875" style="307" bestFit="1" customWidth="1"/>
    <col min="1990" max="1990" width="11.28515625" style="307" bestFit="1" customWidth="1"/>
    <col min="1991" max="1992" width="8.85546875" style="307" bestFit="1" customWidth="1"/>
    <col min="1993" max="1993" width="7.5703125" style="307" bestFit="1" customWidth="1"/>
    <col min="1994" max="2068" width="3.140625" style="307"/>
    <col min="2069" max="2069" width="3.140625" style="307" customWidth="1"/>
    <col min="2070" max="2070" width="3.140625" style="307"/>
    <col min="2071" max="2071" width="3.140625" style="307" customWidth="1"/>
    <col min="2072" max="2089" width="3.140625" style="307"/>
    <col min="2090" max="2090" width="3.140625" style="307" customWidth="1"/>
    <col min="2091" max="2100" width="3.140625" style="307"/>
    <col min="2101" max="2101" width="3.140625" style="307" customWidth="1"/>
    <col min="2102" max="2110" width="3.140625" style="307"/>
    <col min="2111" max="2111" width="3.140625" style="307" customWidth="1"/>
    <col min="2112" max="2117" width="3.140625" style="307"/>
    <col min="2118" max="2118" width="3.140625" style="307" customWidth="1"/>
    <col min="2119" max="2119" width="3.140625" style="307"/>
    <col min="2120" max="2121" width="3.140625" style="307" customWidth="1"/>
    <col min="2122" max="2124" width="3.140625" style="307"/>
    <col min="2125" max="2125" width="3.140625" style="307" customWidth="1"/>
    <col min="2126" max="2127" width="3.140625" style="307"/>
    <col min="2128" max="2128" width="3.140625" style="307" customWidth="1"/>
    <col min="2129" max="2131" width="3.140625" style="307"/>
    <col min="2132" max="2132" width="3.5703125" style="307" bestFit="1" customWidth="1"/>
    <col min="2133" max="2146" width="3.140625" style="307"/>
    <col min="2147" max="2157" width="3.140625" style="307" customWidth="1"/>
    <col min="2158" max="2159" width="3.140625" style="307"/>
    <col min="2160" max="2160" width="3.140625" style="307" customWidth="1"/>
    <col min="2161" max="2161" width="3.28515625" style="307" customWidth="1"/>
    <col min="2162" max="2162" width="9.140625" style="307" bestFit="1" customWidth="1"/>
    <col min="2163" max="2163" width="10.28515625" style="307" bestFit="1" customWidth="1"/>
    <col min="2164" max="2164" width="11.28515625" style="307" bestFit="1" customWidth="1"/>
    <col min="2165" max="2166" width="15" style="307" bestFit="1" customWidth="1"/>
    <col min="2167" max="2167" width="16.140625" style="307" bestFit="1" customWidth="1"/>
    <col min="2168" max="2168" width="14.140625" style="307" bestFit="1" customWidth="1"/>
    <col min="2169" max="2169" width="16.140625" style="307" bestFit="1" customWidth="1"/>
    <col min="2170" max="2171" width="11.28515625" style="307" bestFit="1" customWidth="1"/>
    <col min="2172" max="2172" width="7.42578125" style="307" bestFit="1" customWidth="1"/>
    <col min="2173" max="2174" width="3.140625" style="307"/>
    <col min="2175" max="2175" width="3.42578125" style="307" bestFit="1" customWidth="1"/>
    <col min="2176" max="2176" width="8.140625" style="307" bestFit="1" customWidth="1"/>
    <col min="2177" max="2177" width="9.7109375" style="307" customWidth="1"/>
    <col min="2178" max="2178" width="11.28515625" style="307" bestFit="1" customWidth="1"/>
    <col min="2179" max="2180" width="15" style="307" bestFit="1" customWidth="1"/>
    <col min="2181" max="2183" width="16.140625" style="307" bestFit="1" customWidth="1"/>
    <col min="2184" max="2185" width="11.28515625" style="307" bestFit="1" customWidth="1"/>
    <col min="2186" max="2186" width="7.42578125" style="307" bestFit="1" customWidth="1"/>
    <col min="2187" max="2214" width="3.140625" style="307"/>
    <col min="2215" max="2215" width="11.28515625" style="307" bestFit="1" customWidth="1"/>
    <col min="2216" max="2217" width="3.28515625" style="307" bestFit="1" customWidth="1"/>
    <col min="2218" max="2218" width="5.5703125" style="307" bestFit="1" customWidth="1"/>
    <col min="2219" max="2220" width="3.28515625" style="307" bestFit="1" customWidth="1"/>
    <col min="2221" max="2221" width="5.5703125" style="307" bestFit="1" customWidth="1"/>
    <col min="2222" max="2223" width="3.28515625" style="307" bestFit="1" customWidth="1"/>
    <col min="2224" max="2224" width="5.5703125" style="307" bestFit="1" customWidth="1"/>
    <col min="2225" max="2241" width="3.140625" style="307"/>
    <col min="2242" max="2242" width="17.5703125" style="307" customWidth="1"/>
    <col min="2243" max="2243" width="29.5703125" style="307" bestFit="1" customWidth="1"/>
    <col min="2244" max="2244" width="11.7109375" style="307" bestFit="1" customWidth="1"/>
    <col min="2245" max="2245" width="8.85546875" style="307" bestFit="1" customWidth="1"/>
    <col min="2246" max="2246" width="11.28515625" style="307" bestFit="1" customWidth="1"/>
    <col min="2247" max="2248" width="8.85546875" style="307" bestFit="1" customWidth="1"/>
    <col min="2249" max="2249" width="7.5703125" style="307" bestFit="1" customWidth="1"/>
    <col min="2250" max="2324" width="3.140625" style="307"/>
    <col min="2325" max="2325" width="3.140625" style="307" customWidth="1"/>
    <col min="2326" max="2326" width="3.140625" style="307"/>
    <col min="2327" max="2327" width="3.140625" style="307" customWidth="1"/>
    <col min="2328" max="2345" width="3.140625" style="307"/>
    <col min="2346" max="2346" width="3.140625" style="307" customWidth="1"/>
    <col min="2347" max="2356" width="3.140625" style="307"/>
    <col min="2357" max="2357" width="3.140625" style="307" customWidth="1"/>
    <col min="2358" max="2366" width="3.140625" style="307"/>
    <col min="2367" max="2367" width="3.140625" style="307" customWidth="1"/>
    <col min="2368" max="2373" width="3.140625" style="307"/>
    <col min="2374" max="2374" width="3.140625" style="307" customWidth="1"/>
    <col min="2375" max="2375" width="3.140625" style="307"/>
    <col min="2376" max="2377" width="3.140625" style="307" customWidth="1"/>
    <col min="2378" max="2380" width="3.140625" style="307"/>
    <col min="2381" max="2381" width="3.140625" style="307" customWidth="1"/>
    <col min="2382" max="2383" width="3.140625" style="307"/>
    <col min="2384" max="2384" width="3.140625" style="307" customWidth="1"/>
    <col min="2385" max="2387" width="3.140625" style="307"/>
    <col min="2388" max="2388" width="3.5703125" style="307" bestFit="1" customWidth="1"/>
    <col min="2389" max="2402" width="3.140625" style="307"/>
    <col min="2403" max="2413" width="3.140625" style="307" customWidth="1"/>
    <col min="2414" max="2415" width="3.140625" style="307"/>
    <col min="2416" max="2416" width="3.140625" style="307" customWidth="1"/>
    <col min="2417" max="2417" width="3.28515625" style="307" customWidth="1"/>
    <col min="2418" max="2418" width="9.140625" style="307" bestFit="1" customWidth="1"/>
    <col min="2419" max="2419" width="10.28515625" style="307" bestFit="1" customWidth="1"/>
    <col min="2420" max="2420" width="11.28515625" style="307" bestFit="1" customWidth="1"/>
    <col min="2421" max="2422" width="15" style="307" bestFit="1" customWidth="1"/>
    <col min="2423" max="2423" width="16.140625" style="307" bestFit="1" customWidth="1"/>
    <col min="2424" max="2424" width="14.140625" style="307" bestFit="1" customWidth="1"/>
    <col min="2425" max="2425" width="16.140625" style="307" bestFit="1" customWidth="1"/>
    <col min="2426" max="2427" width="11.28515625" style="307" bestFit="1" customWidth="1"/>
    <col min="2428" max="2428" width="7.42578125" style="307" bestFit="1" customWidth="1"/>
    <col min="2429" max="2430" width="3.140625" style="307"/>
    <col min="2431" max="2431" width="3.42578125" style="307" bestFit="1" customWidth="1"/>
    <col min="2432" max="2432" width="8.140625" style="307" bestFit="1" customWidth="1"/>
    <col min="2433" max="2433" width="9.7109375" style="307" customWidth="1"/>
    <col min="2434" max="2434" width="11.28515625" style="307" bestFit="1" customWidth="1"/>
    <col min="2435" max="2436" width="15" style="307" bestFit="1" customWidth="1"/>
    <col min="2437" max="2439" width="16.140625" style="307" bestFit="1" customWidth="1"/>
    <col min="2440" max="2441" width="11.28515625" style="307" bestFit="1" customWidth="1"/>
    <col min="2442" max="2442" width="7.42578125" style="307" bestFit="1" customWidth="1"/>
    <col min="2443" max="2470" width="3.140625" style="307"/>
    <col min="2471" max="2471" width="11.28515625" style="307" bestFit="1" customWidth="1"/>
    <col min="2472" max="2473" width="3.28515625" style="307" bestFit="1" customWidth="1"/>
    <col min="2474" max="2474" width="5.5703125" style="307" bestFit="1" customWidth="1"/>
    <col min="2475" max="2476" width="3.28515625" style="307" bestFit="1" customWidth="1"/>
    <col min="2477" max="2477" width="5.5703125" style="307" bestFit="1" customWidth="1"/>
    <col min="2478" max="2479" width="3.28515625" style="307" bestFit="1" customWidth="1"/>
    <col min="2480" max="2480" width="5.5703125" style="307" bestFit="1" customWidth="1"/>
    <col min="2481" max="2497" width="3.140625" style="307"/>
    <col min="2498" max="2498" width="17.5703125" style="307" customWidth="1"/>
    <col min="2499" max="2499" width="29.5703125" style="307" bestFit="1" customWidth="1"/>
    <col min="2500" max="2500" width="11.7109375" style="307" bestFit="1" customWidth="1"/>
    <col min="2501" max="2501" width="8.85546875" style="307" bestFit="1" customWidth="1"/>
    <col min="2502" max="2502" width="11.28515625" style="307" bestFit="1" customWidth="1"/>
    <col min="2503" max="2504" width="8.85546875" style="307" bestFit="1" customWidth="1"/>
    <col min="2505" max="2505" width="7.5703125" style="307" bestFit="1" customWidth="1"/>
    <col min="2506" max="2580" width="3.140625" style="307"/>
    <col min="2581" max="2581" width="3.140625" style="307" customWidth="1"/>
    <col min="2582" max="2582" width="3.140625" style="307"/>
    <col min="2583" max="2583" width="3.140625" style="307" customWidth="1"/>
    <col min="2584" max="2601" width="3.140625" style="307"/>
    <col min="2602" max="2602" width="3.140625" style="307" customWidth="1"/>
    <col min="2603" max="2612" width="3.140625" style="307"/>
    <col min="2613" max="2613" width="3.140625" style="307" customWidth="1"/>
    <col min="2614" max="2622" width="3.140625" style="307"/>
    <col min="2623" max="2623" width="3.140625" style="307" customWidth="1"/>
    <col min="2624" max="2629" width="3.140625" style="307"/>
    <col min="2630" max="2630" width="3.140625" style="307" customWidth="1"/>
    <col min="2631" max="2631" width="3.140625" style="307"/>
    <col min="2632" max="2633" width="3.140625" style="307" customWidth="1"/>
    <col min="2634" max="2636" width="3.140625" style="307"/>
    <col min="2637" max="2637" width="3.140625" style="307" customWidth="1"/>
    <col min="2638" max="2639" width="3.140625" style="307"/>
    <col min="2640" max="2640" width="3.140625" style="307" customWidth="1"/>
    <col min="2641" max="2643" width="3.140625" style="307"/>
    <col min="2644" max="2644" width="3.5703125" style="307" bestFit="1" customWidth="1"/>
    <col min="2645" max="2658" width="3.140625" style="307"/>
    <col min="2659" max="2669" width="3.140625" style="307" customWidth="1"/>
    <col min="2670" max="2671" width="3.140625" style="307"/>
    <col min="2672" max="2672" width="3.140625" style="307" customWidth="1"/>
    <col min="2673" max="2673" width="3.28515625" style="307" customWidth="1"/>
    <col min="2674" max="2674" width="9.140625" style="307" bestFit="1" customWidth="1"/>
    <col min="2675" max="2675" width="10.28515625" style="307" bestFit="1" customWidth="1"/>
    <col min="2676" max="2676" width="11.28515625" style="307" bestFit="1" customWidth="1"/>
    <col min="2677" max="2678" width="15" style="307" bestFit="1" customWidth="1"/>
    <col min="2679" max="2679" width="16.140625" style="307" bestFit="1" customWidth="1"/>
    <col min="2680" max="2680" width="14.140625" style="307" bestFit="1" customWidth="1"/>
    <col min="2681" max="2681" width="16.140625" style="307" bestFit="1" customWidth="1"/>
    <col min="2682" max="2683" width="11.28515625" style="307" bestFit="1" customWidth="1"/>
    <col min="2684" max="2684" width="7.42578125" style="307" bestFit="1" customWidth="1"/>
    <col min="2685" max="2686" width="3.140625" style="307"/>
    <col min="2687" max="2687" width="3.42578125" style="307" bestFit="1" customWidth="1"/>
    <col min="2688" max="2688" width="8.140625" style="307" bestFit="1" customWidth="1"/>
    <col min="2689" max="2689" width="9.7109375" style="307" customWidth="1"/>
    <col min="2690" max="2690" width="11.28515625" style="307" bestFit="1" customWidth="1"/>
    <col min="2691" max="2692" width="15" style="307" bestFit="1" customWidth="1"/>
    <col min="2693" max="2695" width="16.140625" style="307" bestFit="1" customWidth="1"/>
    <col min="2696" max="2697" width="11.28515625" style="307" bestFit="1" customWidth="1"/>
    <col min="2698" max="2698" width="7.42578125" style="307" bestFit="1" customWidth="1"/>
    <col min="2699" max="2726" width="3.140625" style="307"/>
    <col min="2727" max="2727" width="11.28515625" style="307" bestFit="1" customWidth="1"/>
    <col min="2728" max="2729" width="3.28515625" style="307" bestFit="1" customWidth="1"/>
    <col min="2730" max="2730" width="5.5703125" style="307" bestFit="1" customWidth="1"/>
    <col min="2731" max="2732" width="3.28515625" style="307" bestFit="1" customWidth="1"/>
    <col min="2733" max="2733" width="5.5703125" style="307" bestFit="1" customWidth="1"/>
    <col min="2734" max="2735" width="3.28515625" style="307" bestFit="1" customWidth="1"/>
    <col min="2736" max="2736" width="5.5703125" style="307" bestFit="1" customWidth="1"/>
    <col min="2737" max="2753" width="3.140625" style="307"/>
    <col min="2754" max="2754" width="17.5703125" style="307" customWidth="1"/>
    <col min="2755" max="2755" width="29.5703125" style="307" bestFit="1" customWidth="1"/>
    <col min="2756" max="2756" width="11.7109375" style="307" bestFit="1" customWidth="1"/>
    <col min="2757" max="2757" width="8.85546875" style="307" bestFit="1" customWidth="1"/>
    <col min="2758" max="2758" width="11.28515625" style="307" bestFit="1" customWidth="1"/>
    <col min="2759" max="2760" width="8.85546875" style="307" bestFit="1" customWidth="1"/>
    <col min="2761" max="2761" width="7.5703125" style="307" bestFit="1" customWidth="1"/>
    <col min="2762" max="2836" width="3.140625" style="307"/>
    <col min="2837" max="2837" width="3.140625" style="307" customWidth="1"/>
    <col min="2838" max="2838" width="3.140625" style="307"/>
    <col min="2839" max="2839" width="3.140625" style="307" customWidth="1"/>
    <col min="2840" max="2857" width="3.140625" style="307"/>
    <col min="2858" max="2858" width="3.140625" style="307" customWidth="1"/>
    <col min="2859" max="2868" width="3.140625" style="307"/>
    <col min="2869" max="2869" width="3.140625" style="307" customWidth="1"/>
    <col min="2870" max="2878" width="3.140625" style="307"/>
    <col min="2879" max="2879" width="3.140625" style="307" customWidth="1"/>
    <col min="2880" max="2885" width="3.140625" style="307"/>
    <col min="2886" max="2886" width="3.140625" style="307" customWidth="1"/>
    <col min="2887" max="2887" width="3.140625" style="307"/>
    <col min="2888" max="2889" width="3.140625" style="307" customWidth="1"/>
    <col min="2890" max="2892" width="3.140625" style="307"/>
    <col min="2893" max="2893" width="3.140625" style="307" customWidth="1"/>
    <col min="2894" max="2895" width="3.140625" style="307"/>
    <col min="2896" max="2896" width="3.140625" style="307" customWidth="1"/>
    <col min="2897" max="2899" width="3.140625" style="307"/>
    <col min="2900" max="2900" width="3.5703125" style="307" bestFit="1" customWidth="1"/>
    <col min="2901" max="2914" width="3.140625" style="307"/>
    <col min="2915" max="2925" width="3.140625" style="307" customWidth="1"/>
    <col min="2926" max="2927" width="3.140625" style="307"/>
    <col min="2928" max="2928" width="3.140625" style="307" customWidth="1"/>
    <col min="2929" max="2929" width="3.28515625" style="307" customWidth="1"/>
    <col min="2930" max="2930" width="9.140625" style="307" bestFit="1" customWidth="1"/>
    <col min="2931" max="2931" width="10.28515625" style="307" bestFit="1" customWidth="1"/>
    <col min="2932" max="2932" width="11.28515625" style="307" bestFit="1" customWidth="1"/>
    <col min="2933" max="2934" width="15" style="307" bestFit="1" customWidth="1"/>
    <col min="2935" max="2935" width="16.140625" style="307" bestFit="1" customWidth="1"/>
    <col min="2936" max="2936" width="14.140625" style="307" bestFit="1" customWidth="1"/>
    <col min="2937" max="2937" width="16.140625" style="307" bestFit="1" customWidth="1"/>
    <col min="2938" max="2939" width="11.28515625" style="307" bestFit="1" customWidth="1"/>
    <col min="2940" max="2940" width="7.42578125" style="307" bestFit="1" customWidth="1"/>
    <col min="2941" max="2942" width="3.140625" style="307"/>
    <col min="2943" max="2943" width="3.42578125" style="307" bestFit="1" customWidth="1"/>
    <col min="2944" max="2944" width="8.140625" style="307" bestFit="1" customWidth="1"/>
    <col min="2945" max="2945" width="9.7109375" style="307" customWidth="1"/>
    <col min="2946" max="2946" width="11.28515625" style="307" bestFit="1" customWidth="1"/>
    <col min="2947" max="2948" width="15" style="307" bestFit="1" customWidth="1"/>
    <col min="2949" max="2951" width="16.140625" style="307" bestFit="1" customWidth="1"/>
    <col min="2952" max="2953" width="11.28515625" style="307" bestFit="1" customWidth="1"/>
    <col min="2954" max="2954" width="7.42578125" style="307" bestFit="1" customWidth="1"/>
    <col min="2955" max="2982" width="3.140625" style="307"/>
    <col min="2983" max="2983" width="11.28515625" style="307" bestFit="1" customWidth="1"/>
    <col min="2984" max="2985" width="3.28515625" style="307" bestFit="1" customWidth="1"/>
    <col min="2986" max="2986" width="5.5703125" style="307" bestFit="1" customWidth="1"/>
    <col min="2987" max="2988" width="3.28515625" style="307" bestFit="1" customWidth="1"/>
    <col min="2989" max="2989" width="5.5703125" style="307" bestFit="1" customWidth="1"/>
    <col min="2990" max="2991" width="3.28515625" style="307" bestFit="1" customWidth="1"/>
    <col min="2992" max="2992" width="5.5703125" style="307" bestFit="1" customWidth="1"/>
    <col min="2993" max="3009" width="3.140625" style="307"/>
    <col min="3010" max="3010" width="17.5703125" style="307" customWidth="1"/>
    <col min="3011" max="3011" width="29.5703125" style="307" bestFit="1" customWidth="1"/>
    <col min="3012" max="3012" width="11.7109375" style="307" bestFit="1" customWidth="1"/>
    <col min="3013" max="3013" width="8.85546875" style="307" bestFit="1" customWidth="1"/>
    <col min="3014" max="3014" width="11.28515625" style="307" bestFit="1" customWidth="1"/>
    <col min="3015" max="3016" width="8.85546875" style="307" bestFit="1" customWidth="1"/>
    <col min="3017" max="3017" width="7.5703125" style="307" bestFit="1" customWidth="1"/>
    <col min="3018" max="3092" width="3.140625" style="307"/>
    <col min="3093" max="3093" width="3.140625" style="307" customWidth="1"/>
    <col min="3094" max="3094" width="3.140625" style="307"/>
    <col min="3095" max="3095" width="3.140625" style="307" customWidth="1"/>
    <col min="3096" max="3113" width="3.140625" style="307"/>
    <col min="3114" max="3114" width="3.140625" style="307" customWidth="1"/>
    <col min="3115" max="3124" width="3.140625" style="307"/>
    <col min="3125" max="3125" width="3.140625" style="307" customWidth="1"/>
    <col min="3126" max="3134" width="3.140625" style="307"/>
    <col min="3135" max="3135" width="3.140625" style="307" customWidth="1"/>
    <col min="3136" max="3141" width="3.140625" style="307"/>
    <col min="3142" max="3142" width="3.140625" style="307" customWidth="1"/>
    <col min="3143" max="3143" width="3.140625" style="307"/>
    <col min="3144" max="3145" width="3.140625" style="307" customWidth="1"/>
    <col min="3146" max="3148" width="3.140625" style="307"/>
    <col min="3149" max="3149" width="3.140625" style="307" customWidth="1"/>
    <col min="3150" max="3151" width="3.140625" style="307"/>
    <col min="3152" max="3152" width="3.140625" style="307" customWidth="1"/>
    <col min="3153" max="3155" width="3.140625" style="307"/>
    <col min="3156" max="3156" width="3.5703125" style="307" bestFit="1" customWidth="1"/>
    <col min="3157" max="3170" width="3.140625" style="307"/>
    <col min="3171" max="3181" width="3.140625" style="307" customWidth="1"/>
    <col min="3182" max="3183" width="3.140625" style="307"/>
    <col min="3184" max="3184" width="3.140625" style="307" customWidth="1"/>
    <col min="3185" max="3185" width="3.28515625" style="307" customWidth="1"/>
    <col min="3186" max="3186" width="9.140625" style="307" bestFit="1" customWidth="1"/>
    <col min="3187" max="3187" width="10.28515625" style="307" bestFit="1" customWidth="1"/>
    <col min="3188" max="3188" width="11.28515625" style="307" bestFit="1" customWidth="1"/>
    <col min="3189" max="3190" width="15" style="307" bestFit="1" customWidth="1"/>
    <col min="3191" max="3191" width="16.140625" style="307" bestFit="1" customWidth="1"/>
    <col min="3192" max="3192" width="14.140625" style="307" bestFit="1" customWidth="1"/>
    <col min="3193" max="3193" width="16.140625" style="307" bestFit="1" customWidth="1"/>
    <col min="3194" max="3195" width="11.28515625" style="307" bestFit="1" customWidth="1"/>
    <col min="3196" max="3196" width="7.42578125" style="307" bestFit="1" customWidth="1"/>
    <col min="3197" max="3198" width="3.140625" style="307"/>
    <col min="3199" max="3199" width="3.42578125" style="307" bestFit="1" customWidth="1"/>
    <col min="3200" max="3200" width="8.140625" style="307" bestFit="1" customWidth="1"/>
    <col min="3201" max="3201" width="9.7109375" style="307" customWidth="1"/>
    <col min="3202" max="3202" width="11.28515625" style="307" bestFit="1" customWidth="1"/>
    <col min="3203" max="3204" width="15" style="307" bestFit="1" customWidth="1"/>
    <col min="3205" max="3207" width="16.140625" style="307" bestFit="1" customWidth="1"/>
    <col min="3208" max="3209" width="11.28515625" style="307" bestFit="1" customWidth="1"/>
    <col min="3210" max="3210" width="7.42578125" style="307" bestFit="1" customWidth="1"/>
    <col min="3211" max="3238" width="3.140625" style="307"/>
    <col min="3239" max="3239" width="11.28515625" style="307" bestFit="1" customWidth="1"/>
    <col min="3240" max="3241" width="3.28515625" style="307" bestFit="1" customWidth="1"/>
    <col min="3242" max="3242" width="5.5703125" style="307" bestFit="1" customWidth="1"/>
    <col min="3243" max="3244" width="3.28515625" style="307" bestFit="1" customWidth="1"/>
    <col min="3245" max="3245" width="5.5703125" style="307" bestFit="1" customWidth="1"/>
    <col min="3246" max="3247" width="3.28515625" style="307" bestFit="1" customWidth="1"/>
    <col min="3248" max="3248" width="5.5703125" style="307" bestFit="1" customWidth="1"/>
    <col min="3249" max="3265" width="3.140625" style="307"/>
    <col min="3266" max="3266" width="17.5703125" style="307" customWidth="1"/>
    <col min="3267" max="3267" width="29.5703125" style="307" bestFit="1" customWidth="1"/>
    <col min="3268" max="3268" width="11.7109375" style="307" bestFit="1" customWidth="1"/>
    <col min="3269" max="3269" width="8.85546875" style="307" bestFit="1" customWidth="1"/>
    <col min="3270" max="3270" width="11.28515625" style="307" bestFit="1" customWidth="1"/>
    <col min="3271" max="3272" width="8.85546875" style="307" bestFit="1" customWidth="1"/>
    <col min="3273" max="3273" width="7.5703125" style="307" bestFit="1" customWidth="1"/>
    <col min="3274" max="3348" width="3.140625" style="307"/>
    <col min="3349" max="3349" width="3.140625" style="307" customWidth="1"/>
    <col min="3350" max="3350" width="3.140625" style="307"/>
    <col min="3351" max="3351" width="3.140625" style="307" customWidth="1"/>
    <col min="3352" max="3369" width="3.140625" style="307"/>
    <col min="3370" max="3370" width="3.140625" style="307" customWidth="1"/>
    <col min="3371" max="3380" width="3.140625" style="307"/>
    <col min="3381" max="3381" width="3.140625" style="307" customWidth="1"/>
    <col min="3382" max="3390" width="3.140625" style="307"/>
    <col min="3391" max="3391" width="3.140625" style="307" customWidth="1"/>
    <col min="3392" max="3397" width="3.140625" style="307"/>
    <col min="3398" max="3398" width="3.140625" style="307" customWidth="1"/>
    <col min="3399" max="3399" width="3.140625" style="307"/>
    <col min="3400" max="3401" width="3.140625" style="307" customWidth="1"/>
    <col min="3402" max="3404" width="3.140625" style="307"/>
    <col min="3405" max="3405" width="3.140625" style="307" customWidth="1"/>
    <col min="3406" max="3407" width="3.140625" style="307"/>
    <col min="3408" max="3408" width="3.140625" style="307" customWidth="1"/>
    <col min="3409" max="3411" width="3.140625" style="307"/>
    <col min="3412" max="3412" width="3.5703125" style="307" bestFit="1" customWidth="1"/>
    <col min="3413" max="3426" width="3.140625" style="307"/>
    <col min="3427" max="3437" width="3.140625" style="307" customWidth="1"/>
    <col min="3438" max="3439" width="3.140625" style="307"/>
    <col min="3440" max="3440" width="3.140625" style="307" customWidth="1"/>
    <col min="3441" max="3441" width="3.28515625" style="307" customWidth="1"/>
    <col min="3442" max="3442" width="9.140625" style="307" bestFit="1" customWidth="1"/>
    <col min="3443" max="3443" width="10.28515625" style="307" bestFit="1" customWidth="1"/>
    <col min="3444" max="3444" width="11.28515625" style="307" bestFit="1" customWidth="1"/>
    <col min="3445" max="3446" width="15" style="307" bestFit="1" customWidth="1"/>
    <col min="3447" max="3447" width="16.140625" style="307" bestFit="1" customWidth="1"/>
    <col min="3448" max="3448" width="14.140625" style="307" bestFit="1" customWidth="1"/>
    <col min="3449" max="3449" width="16.140625" style="307" bestFit="1" customWidth="1"/>
    <col min="3450" max="3451" width="11.28515625" style="307" bestFit="1" customWidth="1"/>
    <col min="3452" max="3452" width="7.42578125" style="307" bestFit="1" customWidth="1"/>
    <col min="3453" max="3454" width="3.140625" style="307"/>
    <col min="3455" max="3455" width="3.42578125" style="307" bestFit="1" customWidth="1"/>
    <col min="3456" max="3456" width="8.140625" style="307" bestFit="1" customWidth="1"/>
    <col min="3457" max="3457" width="9.7109375" style="307" customWidth="1"/>
    <col min="3458" max="3458" width="11.28515625" style="307" bestFit="1" customWidth="1"/>
    <col min="3459" max="3460" width="15" style="307" bestFit="1" customWidth="1"/>
    <col min="3461" max="3463" width="16.140625" style="307" bestFit="1" customWidth="1"/>
    <col min="3464" max="3465" width="11.28515625" style="307" bestFit="1" customWidth="1"/>
    <col min="3466" max="3466" width="7.42578125" style="307" bestFit="1" customWidth="1"/>
    <col min="3467" max="3494" width="3.140625" style="307"/>
    <col min="3495" max="3495" width="11.28515625" style="307" bestFit="1" customWidth="1"/>
    <col min="3496" max="3497" width="3.28515625" style="307" bestFit="1" customWidth="1"/>
    <col min="3498" max="3498" width="5.5703125" style="307" bestFit="1" customWidth="1"/>
    <col min="3499" max="3500" width="3.28515625" style="307" bestFit="1" customWidth="1"/>
    <col min="3501" max="3501" width="5.5703125" style="307" bestFit="1" customWidth="1"/>
    <col min="3502" max="3503" width="3.28515625" style="307" bestFit="1" customWidth="1"/>
    <col min="3504" max="3504" width="5.5703125" style="307" bestFit="1" customWidth="1"/>
    <col min="3505" max="3521" width="3.140625" style="307"/>
    <col min="3522" max="3522" width="17.5703125" style="307" customWidth="1"/>
    <col min="3523" max="3523" width="29.5703125" style="307" bestFit="1" customWidth="1"/>
    <col min="3524" max="3524" width="11.7109375" style="307" bestFit="1" customWidth="1"/>
    <col min="3525" max="3525" width="8.85546875" style="307" bestFit="1" customWidth="1"/>
    <col min="3526" max="3526" width="11.28515625" style="307" bestFit="1" customWidth="1"/>
    <col min="3527" max="3528" width="8.85546875" style="307" bestFit="1" customWidth="1"/>
    <col min="3529" max="3529" width="7.5703125" style="307" bestFit="1" customWidth="1"/>
    <col min="3530" max="3604" width="3.140625" style="307"/>
    <col min="3605" max="3605" width="3.140625" style="307" customWidth="1"/>
    <col min="3606" max="3606" width="3.140625" style="307"/>
    <col min="3607" max="3607" width="3.140625" style="307" customWidth="1"/>
    <col min="3608" max="3625" width="3.140625" style="307"/>
    <col min="3626" max="3626" width="3.140625" style="307" customWidth="1"/>
    <col min="3627" max="3636" width="3.140625" style="307"/>
    <col min="3637" max="3637" width="3.140625" style="307" customWidth="1"/>
    <col min="3638" max="3646" width="3.140625" style="307"/>
    <col min="3647" max="3647" width="3.140625" style="307" customWidth="1"/>
    <col min="3648" max="3653" width="3.140625" style="307"/>
    <col min="3654" max="3654" width="3.140625" style="307" customWidth="1"/>
    <col min="3655" max="3655" width="3.140625" style="307"/>
    <col min="3656" max="3657" width="3.140625" style="307" customWidth="1"/>
    <col min="3658" max="3660" width="3.140625" style="307"/>
    <col min="3661" max="3661" width="3.140625" style="307" customWidth="1"/>
    <col min="3662" max="3663" width="3.140625" style="307"/>
    <col min="3664" max="3664" width="3.140625" style="307" customWidth="1"/>
    <col min="3665" max="3667" width="3.140625" style="307"/>
    <col min="3668" max="3668" width="3.5703125" style="307" bestFit="1" customWidth="1"/>
    <col min="3669" max="3682" width="3.140625" style="307"/>
    <col min="3683" max="3693" width="3.140625" style="307" customWidth="1"/>
    <col min="3694" max="3695" width="3.140625" style="307"/>
    <col min="3696" max="3696" width="3.140625" style="307" customWidth="1"/>
    <col min="3697" max="3697" width="3.28515625" style="307" customWidth="1"/>
    <col min="3698" max="3698" width="9.140625" style="307" bestFit="1" customWidth="1"/>
    <col min="3699" max="3699" width="10.28515625" style="307" bestFit="1" customWidth="1"/>
    <col min="3700" max="3700" width="11.28515625" style="307" bestFit="1" customWidth="1"/>
    <col min="3701" max="3702" width="15" style="307" bestFit="1" customWidth="1"/>
    <col min="3703" max="3703" width="16.140625" style="307" bestFit="1" customWidth="1"/>
    <col min="3704" max="3704" width="14.140625" style="307" bestFit="1" customWidth="1"/>
    <col min="3705" max="3705" width="16.140625" style="307" bestFit="1" customWidth="1"/>
    <col min="3706" max="3707" width="11.28515625" style="307" bestFit="1" customWidth="1"/>
    <col min="3708" max="3708" width="7.42578125" style="307" bestFit="1" customWidth="1"/>
    <col min="3709" max="3710" width="3.140625" style="307"/>
    <col min="3711" max="3711" width="3.42578125" style="307" bestFit="1" customWidth="1"/>
    <col min="3712" max="3712" width="8.140625" style="307" bestFit="1" customWidth="1"/>
    <col min="3713" max="3713" width="9.7109375" style="307" customWidth="1"/>
    <col min="3714" max="3714" width="11.28515625" style="307" bestFit="1" customWidth="1"/>
    <col min="3715" max="3716" width="15" style="307" bestFit="1" customWidth="1"/>
    <col min="3717" max="3719" width="16.140625" style="307" bestFit="1" customWidth="1"/>
    <col min="3720" max="3721" width="11.28515625" style="307" bestFit="1" customWidth="1"/>
    <col min="3722" max="3722" width="7.42578125" style="307" bestFit="1" customWidth="1"/>
    <col min="3723" max="3750" width="3.140625" style="307"/>
    <col min="3751" max="3751" width="11.28515625" style="307" bestFit="1" customWidth="1"/>
    <col min="3752" max="3753" width="3.28515625" style="307" bestFit="1" customWidth="1"/>
    <col min="3754" max="3754" width="5.5703125" style="307" bestFit="1" customWidth="1"/>
    <col min="3755" max="3756" width="3.28515625" style="307" bestFit="1" customWidth="1"/>
    <col min="3757" max="3757" width="5.5703125" style="307" bestFit="1" customWidth="1"/>
    <col min="3758" max="3759" width="3.28515625" style="307" bestFit="1" customWidth="1"/>
    <col min="3760" max="3760" width="5.5703125" style="307" bestFit="1" customWidth="1"/>
    <col min="3761" max="3777" width="3.140625" style="307"/>
    <col min="3778" max="3778" width="17.5703125" style="307" customWidth="1"/>
    <col min="3779" max="3779" width="29.5703125" style="307" bestFit="1" customWidth="1"/>
    <col min="3780" max="3780" width="11.7109375" style="307" bestFit="1" customWidth="1"/>
    <col min="3781" max="3781" width="8.85546875" style="307" bestFit="1" customWidth="1"/>
    <col min="3782" max="3782" width="11.28515625" style="307" bestFit="1" customWidth="1"/>
    <col min="3783" max="3784" width="8.85546875" style="307" bestFit="1" customWidth="1"/>
    <col min="3785" max="3785" width="7.5703125" style="307" bestFit="1" customWidth="1"/>
    <col min="3786" max="3860" width="3.140625" style="307"/>
    <col min="3861" max="3861" width="3.140625" style="307" customWidth="1"/>
    <col min="3862" max="3862" width="3.140625" style="307"/>
    <col min="3863" max="3863" width="3.140625" style="307" customWidth="1"/>
    <col min="3864" max="3881" width="3.140625" style="307"/>
    <col min="3882" max="3882" width="3.140625" style="307" customWidth="1"/>
    <col min="3883" max="3892" width="3.140625" style="307"/>
    <col min="3893" max="3893" width="3.140625" style="307" customWidth="1"/>
    <col min="3894" max="3902" width="3.140625" style="307"/>
    <col min="3903" max="3903" width="3.140625" style="307" customWidth="1"/>
    <col min="3904" max="3909" width="3.140625" style="307"/>
    <col min="3910" max="3910" width="3.140625" style="307" customWidth="1"/>
    <col min="3911" max="3911" width="3.140625" style="307"/>
    <col min="3912" max="3913" width="3.140625" style="307" customWidth="1"/>
    <col min="3914" max="3916" width="3.140625" style="307"/>
    <col min="3917" max="3917" width="3.140625" style="307" customWidth="1"/>
    <col min="3918" max="3919" width="3.140625" style="307"/>
    <col min="3920" max="3920" width="3.140625" style="307" customWidth="1"/>
    <col min="3921" max="3923" width="3.140625" style="307"/>
    <col min="3924" max="3924" width="3.5703125" style="307" bestFit="1" customWidth="1"/>
    <col min="3925" max="3938" width="3.140625" style="307"/>
    <col min="3939" max="3949" width="3.140625" style="307" customWidth="1"/>
    <col min="3950" max="3951" width="3.140625" style="307"/>
    <col min="3952" max="3952" width="3.140625" style="307" customWidth="1"/>
    <col min="3953" max="3953" width="3.28515625" style="307" customWidth="1"/>
    <col min="3954" max="3954" width="9.140625" style="307" bestFit="1" customWidth="1"/>
    <col min="3955" max="3955" width="10.28515625" style="307" bestFit="1" customWidth="1"/>
    <col min="3956" max="3956" width="11.28515625" style="307" bestFit="1" customWidth="1"/>
    <col min="3957" max="3958" width="15" style="307" bestFit="1" customWidth="1"/>
    <col min="3959" max="3959" width="16.140625" style="307" bestFit="1" customWidth="1"/>
    <col min="3960" max="3960" width="14.140625" style="307" bestFit="1" customWidth="1"/>
    <col min="3961" max="3961" width="16.140625" style="307" bestFit="1" customWidth="1"/>
    <col min="3962" max="3963" width="11.28515625" style="307" bestFit="1" customWidth="1"/>
    <col min="3964" max="3964" width="7.42578125" style="307" bestFit="1" customWidth="1"/>
    <col min="3965" max="3966" width="3.140625" style="307"/>
    <col min="3967" max="3967" width="3.42578125" style="307" bestFit="1" customWidth="1"/>
    <col min="3968" max="3968" width="8.140625" style="307" bestFit="1" customWidth="1"/>
    <col min="3969" max="3969" width="9.7109375" style="307" customWidth="1"/>
    <col min="3970" max="3970" width="11.28515625" style="307" bestFit="1" customWidth="1"/>
    <col min="3971" max="3972" width="15" style="307" bestFit="1" customWidth="1"/>
    <col min="3973" max="3975" width="16.140625" style="307" bestFit="1" customWidth="1"/>
    <col min="3976" max="3977" width="11.28515625" style="307" bestFit="1" customWidth="1"/>
    <col min="3978" max="3978" width="7.42578125" style="307" bestFit="1" customWidth="1"/>
    <col min="3979" max="4006" width="3.140625" style="307"/>
    <col min="4007" max="4007" width="11.28515625" style="307" bestFit="1" customWidth="1"/>
    <col min="4008" max="4009" width="3.28515625" style="307" bestFit="1" customWidth="1"/>
    <col min="4010" max="4010" width="5.5703125" style="307" bestFit="1" customWidth="1"/>
    <col min="4011" max="4012" width="3.28515625" style="307" bestFit="1" customWidth="1"/>
    <col min="4013" max="4013" width="5.5703125" style="307" bestFit="1" customWidth="1"/>
    <col min="4014" max="4015" width="3.28515625" style="307" bestFit="1" customWidth="1"/>
    <col min="4016" max="4016" width="5.5703125" style="307" bestFit="1" customWidth="1"/>
    <col min="4017" max="4033" width="3.140625" style="307"/>
    <col min="4034" max="4034" width="17.5703125" style="307" customWidth="1"/>
    <col min="4035" max="4035" width="29.5703125" style="307" bestFit="1" customWidth="1"/>
    <col min="4036" max="4036" width="11.7109375" style="307" bestFit="1" customWidth="1"/>
    <col min="4037" max="4037" width="8.85546875" style="307" bestFit="1" customWidth="1"/>
    <col min="4038" max="4038" width="11.28515625" style="307" bestFit="1" customWidth="1"/>
    <col min="4039" max="4040" width="8.85546875" style="307" bestFit="1" customWidth="1"/>
    <col min="4041" max="4041" width="7.5703125" style="307" bestFit="1" customWidth="1"/>
    <col min="4042" max="4116" width="3.140625" style="307"/>
    <col min="4117" max="4117" width="3.140625" style="307" customWidth="1"/>
    <col min="4118" max="4118" width="3.140625" style="307"/>
    <col min="4119" max="4119" width="3.140625" style="307" customWidth="1"/>
    <col min="4120" max="4137" width="3.140625" style="307"/>
    <col min="4138" max="4138" width="3.140625" style="307" customWidth="1"/>
    <col min="4139" max="4148" width="3.140625" style="307"/>
    <col min="4149" max="4149" width="3.140625" style="307" customWidth="1"/>
    <col min="4150" max="4158" width="3.140625" style="307"/>
    <col min="4159" max="4159" width="3.140625" style="307" customWidth="1"/>
    <col min="4160" max="4165" width="3.140625" style="307"/>
    <col min="4166" max="4166" width="3.140625" style="307" customWidth="1"/>
    <col min="4167" max="4167" width="3.140625" style="307"/>
    <col min="4168" max="4169" width="3.140625" style="307" customWidth="1"/>
    <col min="4170" max="4172" width="3.140625" style="307"/>
    <col min="4173" max="4173" width="3.140625" style="307" customWidth="1"/>
    <col min="4174" max="4175" width="3.140625" style="307"/>
    <col min="4176" max="4176" width="3.140625" style="307" customWidth="1"/>
    <col min="4177" max="4179" width="3.140625" style="307"/>
    <col min="4180" max="4180" width="3.5703125" style="307" bestFit="1" customWidth="1"/>
    <col min="4181" max="4194" width="3.140625" style="307"/>
    <col min="4195" max="4205" width="3.140625" style="307" customWidth="1"/>
    <col min="4206" max="4207" width="3.140625" style="307"/>
    <col min="4208" max="4208" width="3.140625" style="307" customWidth="1"/>
    <col min="4209" max="4209" width="3.28515625" style="307" customWidth="1"/>
    <col min="4210" max="4210" width="9.140625" style="307" bestFit="1" customWidth="1"/>
    <col min="4211" max="4211" width="10.28515625" style="307" bestFit="1" customWidth="1"/>
    <col min="4212" max="4212" width="11.28515625" style="307" bestFit="1" customWidth="1"/>
    <col min="4213" max="4214" width="15" style="307" bestFit="1" customWidth="1"/>
    <col min="4215" max="4215" width="16.140625" style="307" bestFit="1" customWidth="1"/>
    <col min="4216" max="4216" width="14.140625" style="307" bestFit="1" customWidth="1"/>
    <col min="4217" max="4217" width="16.140625" style="307" bestFit="1" customWidth="1"/>
    <col min="4218" max="4219" width="11.28515625" style="307" bestFit="1" customWidth="1"/>
    <col min="4220" max="4220" width="7.42578125" style="307" bestFit="1" customWidth="1"/>
    <col min="4221" max="4222" width="3.140625" style="307"/>
    <col min="4223" max="4223" width="3.42578125" style="307" bestFit="1" customWidth="1"/>
    <col min="4224" max="4224" width="8.140625" style="307" bestFit="1" customWidth="1"/>
    <col min="4225" max="4225" width="9.7109375" style="307" customWidth="1"/>
    <col min="4226" max="4226" width="11.28515625" style="307" bestFit="1" customWidth="1"/>
    <col min="4227" max="4228" width="15" style="307" bestFit="1" customWidth="1"/>
    <col min="4229" max="4231" width="16.140625" style="307" bestFit="1" customWidth="1"/>
    <col min="4232" max="4233" width="11.28515625" style="307" bestFit="1" customWidth="1"/>
    <col min="4234" max="4234" width="7.42578125" style="307" bestFit="1" customWidth="1"/>
    <col min="4235" max="4262" width="3.140625" style="307"/>
    <col min="4263" max="4263" width="11.28515625" style="307" bestFit="1" customWidth="1"/>
    <col min="4264" max="4265" width="3.28515625" style="307" bestFit="1" customWidth="1"/>
    <col min="4266" max="4266" width="5.5703125" style="307" bestFit="1" customWidth="1"/>
    <col min="4267" max="4268" width="3.28515625" style="307" bestFit="1" customWidth="1"/>
    <col min="4269" max="4269" width="5.5703125" style="307" bestFit="1" customWidth="1"/>
    <col min="4270" max="4271" width="3.28515625" style="307" bestFit="1" customWidth="1"/>
    <col min="4272" max="4272" width="5.5703125" style="307" bestFit="1" customWidth="1"/>
    <col min="4273" max="4289" width="3.140625" style="307"/>
    <col min="4290" max="4290" width="17.5703125" style="307" customWidth="1"/>
    <col min="4291" max="4291" width="29.5703125" style="307" bestFit="1" customWidth="1"/>
    <col min="4292" max="4292" width="11.7109375" style="307" bestFit="1" customWidth="1"/>
    <col min="4293" max="4293" width="8.85546875" style="307" bestFit="1" customWidth="1"/>
    <col min="4294" max="4294" width="11.28515625" style="307" bestFit="1" customWidth="1"/>
    <col min="4295" max="4296" width="8.85546875" style="307" bestFit="1" customWidth="1"/>
    <col min="4297" max="4297" width="7.5703125" style="307" bestFit="1" customWidth="1"/>
    <col min="4298" max="4372" width="3.140625" style="307"/>
    <col min="4373" max="4373" width="3.140625" style="307" customWidth="1"/>
    <col min="4374" max="4374" width="3.140625" style="307"/>
    <col min="4375" max="4375" width="3.140625" style="307" customWidth="1"/>
    <col min="4376" max="4393" width="3.140625" style="307"/>
    <col min="4394" max="4394" width="3.140625" style="307" customWidth="1"/>
    <col min="4395" max="4404" width="3.140625" style="307"/>
    <col min="4405" max="4405" width="3.140625" style="307" customWidth="1"/>
    <col min="4406" max="4414" width="3.140625" style="307"/>
    <col min="4415" max="4415" width="3.140625" style="307" customWidth="1"/>
    <col min="4416" max="4421" width="3.140625" style="307"/>
    <col min="4422" max="4422" width="3.140625" style="307" customWidth="1"/>
    <col min="4423" max="4423" width="3.140625" style="307"/>
    <col min="4424" max="4425" width="3.140625" style="307" customWidth="1"/>
    <col min="4426" max="4428" width="3.140625" style="307"/>
    <col min="4429" max="4429" width="3.140625" style="307" customWidth="1"/>
    <col min="4430" max="4431" width="3.140625" style="307"/>
    <col min="4432" max="4432" width="3.140625" style="307" customWidth="1"/>
    <col min="4433" max="4435" width="3.140625" style="307"/>
    <col min="4436" max="4436" width="3.5703125" style="307" bestFit="1" customWidth="1"/>
    <col min="4437" max="4450" width="3.140625" style="307"/>
    <col min="4451" max="4461" width="3.140625" style="307" customWidth="1"/>
    <col min="4462" max="4463" width="3.140625" style="307"/>
    <col min="4464" max="4464" width="3.140625" style="307" customWidth="1"/>
    <col min="4465" max="4465" width="3.28515625" style="307" customWidth="1"/>
    <col min="4466" max="4466" width="9.140625" style="307" bestFit="1" customWidth="1"/>
    <col min="4467" max="4467" width="10.28515625" style="307" bestFit="1" customWidth="1"/>
    <col min="4468" max="4468" width="11.28515625" style="307" bestFit="1" customWidth="1"/>
    <col min="4469" max="4470" width="15" style="307" bestFit="1" customWidth="1"/>
    <col min="4471" max="4471" width="16.140625" style="307" bestFit="1" customWidth="1"/>
    <col min="4472" max="4472" width="14.140625" style="307" bestFit="1" customWidth="1"/>
    <col min="4473" max="4473" width="16.140625" style="307" bestFit="1" customWidth="1"/>
    <col min="4474" max="4475" width="11.28515625" style="307" bestFit="1" customWidth="1"/>
    <col min="4476" max="4476" width="7.42578125" style="307" bestFit="1" customWidth="1"/>
    <col min="4477" max="4478" width="3.140625" style="307"/>
    <col min="4479" max="4479" width="3.42578125" style="307" bestFit="1" customWidth="1"/>
    <col min="4480" max="4480" width="8.140625" style="307" bestFit="1" customWidth="1"/>
    <col min="4481" max="4481" width="9.7109375" style="307" customWidth="1"/>
    <col min="4482" max="4482" width="11.28515625" style="307" bestFit="1" customWidth="1"/>
    <col min="4483" max="4484" width="15" style="307" bestFit="1" customWidth="1"/>
    <col min="4485" max="4487" width="16.140625" style="307" bestFit="1" customWidth="1"/>
    <col min="4488" max="4489" width="11.28515625" style="307" bestFit="1" customWidth="1"/>
    <col min="4490" max="4490" width="7.42578125" style="307" bestFit="1" customWidth="1"/>
    <col min="4491" max="4518" width="3.140625" style="307"/>
    <col min="4519" max="4519" width="11.28515625" style="307" bestFit="1" customWidth="1"/>
    <col min="4520" max="4521" width="3.28515625" style="307" bestFit="1" customWidth="1"/>
    <col min="4522" max="4522" width="5.5703125" style="307" bestFit="1" customWidth="1"/>
    <col min="4523" max="4524" width="3.28515625" style="307" bestFit="1" customWidth="1"/>
    <col min="4525" max="4525" width="5.5703125" style="307" bestFit="1" customWidth="1"/>
    <col min="4526" max="4527" width="3.28515625" style="307" bestFit="1" customWidth="1"/>
    <col min="4528" max="4528" width="5.5703125" style="307" bestFit="1" customWidth="1"/>
    <col min="4529" max="4545" width="3.140625" style="307"/>
    <col min="4546" max="4546" width="17.5703125" style="307" customWidth="1"/>
    <col min="4547" max="4547" width="29.5703125" style="307" bestFit="1" customWidth="1"/>
    <col min="4548" max="4548" width="11.7109375" style="307" bestFit="1" customWidth="1"/>
    <col min="4549" max="4549" width="8.85546875" style="307" bestFit="1" customWidth="1"/>
    <col min="4550" max="4550" width="11.28515625" style="307" bestFit="1" customWidth="1"/>
    <col min="4551" max="4552" width="8.85546875" style="307" bestFit="1" customWidth="1"/>
    <col min="4553" max="4553" width="7.5703125" style="307" bestFit="1" customWidth="1"/>
    <col min="4554" max="4628" width="3.140625" style="307"/>
    <col min="4629" max="4629" width="3.140625" style="307" customWidth="1"/>
    <col min="4630" max="4630" width="3.140625" style="307"/>
    <col min="4631" max="4631" width="3.140625" style="307" customWidth="1"/>
    <col min="4632" max="4649" width="3.140625" style="307"/>
    <col min="4650" max="4650" width="3.140625" style="307" customWidth="1"/>
    <col min="4651" max="4660" width="3.140625" style="307"/>
    <col min="4661" max="4661" width="3.140625" style="307" customWidth="1"/>
    <col min="4662" max="4670" width="3.140625" style="307"/>
    <col min="4671" max="4671" width="3.140625" style="307" customWidth="1"/>
    <col min="4672" max="4677" width="3.140625" style="307"/>
    <col min="4678" max="4678" width="3.140625" style="307" customWidth="1"/>
    <col min="4679" max="4679" width="3.140625" style="307"/>
    <col min="4680" max="4681" width="3.140625" style="307" customWidth="1"/>
    <col min="4682" max="4684" width="3.140625" style="307"/>
    <col min="4685" max="4685" width="3.140625" style="307" customWidth="1"/>
    <col min="4686" max="4687" width="3.140625" style="307"/>
    <col min="4688" max="4688" width="3.140625" style="307" customWidth="1"/>
    <col min="4689" max="4691" width="3.140625" style="307"/>
    <col min="4692" max="4692" width="3.5703125" style="307" bestFit="1" customWidth="1"/>
    <col min="4693" max="4706" width="3.140625" style="307"/>
    <col min="4707" max="4717" width="3.140625" style="307" customWidth="1"/>
    <col min="4718" max="4719" width="3.140625" style="307"/>
    <col min="4720" max="4720" width="3.140625" style="307" customWidth="1"/>
    <col min="4721" max="4721" width="3.28515625" style="307" customWidth="1"/>
    <col min="4722" max="4722" width="9.140625" style="307" bestFit="1" customWidth="1"/>
    <col min="4723" max="4723" width="10.28515625" style="307" bestFit="1" customWidth="1"/>
    <col min="4724" max="4724" width="11.28515625" style="307" bestFit="1" customWidth="1"/>
    <col min="4725" max="4726" width="15" style="307" bestFit="1" customWidth="1"/>
    <col min="4727" max="4727" width="16.140625" style="307" bestFit="1" customWidth="1"/>
    <col min="4728" max="4728" width="14.140625" style="307" bestFit="1" customWidth="1"/>
    <col min="4729" max="4729" width="16.140625" style="307" bestFit="1" customWidth="1"/>
    <col min="4730" max="4731" width="11.28515625" style="307" bestFit="1" customWidth="1"/>
    <col min="4732" max="4732" width="7.42578125" style="307" bestFit="1" customWidth="1"/>
    <col min="4733" max="4734" width="3.140625" style="307"/>
    <col min="4735" max="4735" width="3.42578125" style="307" bestFit="1" customWidth="1"/>
    <col min="4736" max="4736" width="8.140625" style="307" bestFit="1" customWidth="1"/>
    <col min="4737" max="4737" width="9.7109375" style="307" customWidth="1"/>
    <col min="4738" max="4738" width="11.28515625" style="307" bestFit="1" customWidth="1"/>
    <col min="4739" max="4740" width="15" style="307" bestFit="1" customWidth="1"/>
    <col min="4741" max="4743" width="16.140625" style="307" bestFit="1" customWidth="1"/>
    <col min="4744" max="4745" width="11.28515625" style="307" bestFit="1" customWidth="1"/>
    <col min="4746" max="4746" width="7.42578125" style="307" bestFit="1" customWidth="1"/>
    <col min="4747" max="4774" width="3.140625" style="307"/>
    <col min="4775" max="4775" width="11.28515625" style="307" bestFit="1" customWidth="1"/>
    <col min="4776" max="4777" width="3.28515625" style="307" bestFit="1" customWidth="1"/>
    <col min="4778" max="4778" width="5.5703125" style="307" bestFit="1" customWidth="1"/>
    <col min="4779" max="4780" width="3.28515625" style="307" bestFit="1" customWidth="1"/>
    <col min="4781" max="4781" width="5.5703125" style="307" bestFit="1" customWidth="1"/>
    <col min="4782" max="4783" width="3.28515625" style="307" bestFit="1" customWidth="1"/>
    <col min="4784" max="4784" width="5.5703125" style="307" bestFit="1" customWidth="1"/>
    <col min="4785" max="4801" width="3.140625" style="307"/>
    <col min="4802" max="4802" width="17.5703125" style="307" customWidth="1"/>
    <col min="4803" max="4803" width="29.5703125" style="307" bestFit="1" customWidth="1"/>
    <col min="4804" max="4804" width="11.7109375" style="307" bestFit="1" customWidth="1"/>
    <col min="4805" max="4805" width="8.85546875" style="307" bestFit="1" customWidth="1"/>
    <col min="4806" max="4806" width="11.28515625" style="307" bestFit="1" customWidth="1"/>
    <col min="4807" max="4808" width="8.85546875" style="307" bestFit="1" customWidth="1"/>
    <col min="4809" max="4809" width="7.5703125" style="307" bestFit="1" customWidth="1"/>
    <col min="4810" max="4884" width="3.140625" style="307"/>
    <col min="4885" max="4885" width="3.140625" style="307" customWidth="1"/>
    <col min="4886" max="4886" width="3.140625" style="307"/>
    <col min="4887" max="4887" width="3.140625" style="307" customWidth="1"/>
    <col min="4888" max="4905" width="3.140625" style="307"/>
    <col min="4906" max="4906" width="3.140625" style="307" customWidth="1"/>
    <col min="4907" max="4916" width="3.140625" style="307"/>
    <col min="4917" max="4917" width="3.140625" style="307" customWidth="1"/>
    <col min="4918" max="4926" width="3.140625" style="307"/>
    <col min="4927" max="4927" width="3.140625" style="307" customWidth="1"/>
    <col min="4928" max="4933" width="3.140625" style="307"/>
    <col min="4934" max="4934" width="3.140625" style="307" customWidth="1"/>
    <col min="4935" max="4935" width="3.140625" style="307"/>
    <col min="4936" max="4937" width="3.140625" style="307" customWidth="1"/>
    <col min="4938" max="4940" width="3.140625" style="307"/>
    <col min="4941" max="4941" width="3.140625" style="307" customWidth="1"/>
    <col min="4942" max="4943" width="3.140625" style="307"/>
    <col min="4944" max="4944" width="3.140625" style="307" customWidth="1"/>
    <col min="4945" max="4947" width="3.140625" style="307"/>
    <col min="4948" max="4948" width="3.5703125" style="307" bestFit="1" customWidth="1"/>
    <col min="4949" max="4962" width="3.140625" style="307"/>
    <col min="4963" max="4973" width="3.140625" style="307" customWidth="1"/>
    <col min="4974" max="4975" width="3.140625" style="307"/>
    <col min="4976" max="4976" width="3.140625" style="307" customWidth="1"/>
    <col min="4977" max="4977" width="3.28515625" style="307" customWidth="1"/>
    <col min="4978" max="4978" width="9.140625" style="307" bestFit="1" customWidth="1"/>
    <col min="4979" max="4979" width="10.28515625" style="307" bestFit="1" customWidth="1"/>
    <col min="4980" max="4980" width="11.28515625" style="307" bestFit="1" customWidth="1"/>
    <col min="4981" max="4982" width="15" style="307" bestFit="1" customWidth="1"/>
    <col min="4983" max="4983" width="16.140625" style="307" bestFit="1" customWidth="1"/>
    <col min="4984" max="4984" width="14.140625" style="307" bestFit="1" customWidth="1"/>
    <col min="4985" max="4985" width="16.140625" style="307" bestFit="1" customWidth="1"/>
    <col min="4986" max="4987" width="11.28515625" style="307" bestFit="1" customWidth="1"/>
    <col min="4988" max="4988" width="7.42578125" style="307" bestFit="1" customWidth="1"/>
    <col min="4989" max="4990" width="3.140625" style="307"/>
    <col min="4991" max="4991" width="3.42578125" style="307" bestFit="1" customWidth="1"/>
    <col min="4992" max="4992" width="8.140625" style="307" bestFit="1" customWidth="1"/>
    <col min="4993" max="4993" width="9.7109375" style="307" customWidth="1"/>
    <col min="4994" max="4994" width="11.28515625" style="307" bestFit="1" customWidth="1"/>
    <col min="4995" max="4996" width="15" style="307" bestFit="1" customWidth="1"/>
    <col min="4997" max="4999" width="16.140625" style="307" bestFit="1" customWidth="1"/>
    <col min="5000" max="5001" width="11.28515625" style="307" bestFit="1" customWidth="1"/>
    <col min="5002" max="5002" width="7.42578125" style="307" bestFit="1" customWidth="1"/>
    <col min="5003" max="5030" width="3.140625" style="307"/>
    <col min="5031" max="5031" width="11.28515625" style="307" bestFit="1" customWidth="1"/>
    <col min="5032" max="5033" width="3.28515625" style="307" bestFit="1" customWidth="1"/>
    <col min="5034" max="5034" width="5.5703125" style="307" bestFit="1" customWidth="1"/>
    <col min="5035" max="5036" width="3.28515625" style="307" bestFit="1" customWidth="1"/>
    <col min="5037" max="5037" width="5.5703125" style="307" bestFit="1" customWidth="1"/>
    <col min="5038" max="5039" width="3.28515625" style="307" bestFit="1" customWidth="1"/>
    <col min="5040" max="5040" width="5.5703125" style="307" bestFit="1" customWidth="1"/>
    <col min="5041" max="5057" width="3.140625" style="307"/>
    <col min="5058" max="5058" width="17.5703125" style="307" customWidth="1"/>
    <col min="5059" max="5059" width="29.5703125" style="307" bestFit="1" customWidth="1"/>
    <col min="5060" max="5060" width="11.7109375" style="307" bestFit="1" customWidth="1"/>
    <col min="5061" max="5061" width="8.85546875" style="307" bestFit="1" customWidth="1"/>
    <col min="5062" max="5062" width="11.28515625" style="307" bestFit="1" customWidth="1"/>
    <col min="5063" max="5064" width="8.85546875" style="307" bestFit="1" customWidth="1"/>
    <col min="5065" max="5065" width="7.5703125" style="307" bestFit="1" customWidth="1"/>
    <col min="5066" max="5140" width="3.140625" style="307"/>
    <col min="5141" max="5141" width="3.140625" style="307" customWidth="1"/>
    <col min="5142" max="5142" width="3.140625" style="307"/>
    <col min="5143" max="5143" width="3.140625" style="307" customWidth="1"/>
    <col min="5144" max="5161" width="3.140625" style="307"/>
    <col min="5162" max="5162" width="3.140625" style="307" customWidth="1"/>
    <col min="5163" max="5172" width="3.140625" style="307"/>
    <col min="5173" max="5173" width="3.140625" style="307" customWidth="1"/>
    <col min="5174" max="5182" width="3.140625" style="307"/>
    <col min="5183" max="5183" width="3.140625" style="307" customWidth="1"/>
    <col min="5184" max="5189" width="3.140625" style="307"/>
    <col min="5190" max="5190" width="3.140625" style="307" customWidth="1"/>
    <col min="5191" max="5191" width="3.140625" style="307"/>
    <col min="5192" max="5193" width="3.140625" style="307" customWidth="1"/>
    <col min="5194" max="5196" width="3.140625" style="307"/>
    <col min="5197" max="5197" width="3.140625" style="307" customWidth="1"/>
    <col min="5198" max="5199" width="3.140625" style="307"/>
    <col min="5200" max="5200" width="3.140625" style="307" customWidth="1"/>
    <col min="5201" max="5203" width="3.140625" style="307"/>
    <col min="5204" max="5204" width="3.5703125" style="307" bestFit="1" customWidth="1"/>
    <col min="5205" max="5218" width="3.140625" style="307"/>
    <col min="5219" max="5229" width="3.140625" style="307" customWidth="1"/>
    <col min="5230" max="5231" width="3.140625" style="307"/>
    <col min="5232" max="5232" width="3.140625" style="307" customWidth="1"/>
    <col min="5233" max="5233" width="3.28515625" style="307" customWidth="1"/>
    <col min="5234" max="5234" width="9.140625" style="307" bestFit="1" customWidth="1"/>
    <col min="5235" max="5235" width="10.28515625" style="307" bestFit="1" customWidth="1"/>
    <col min="5236" max="5236" width="11.28515625" style="307" bestFit="1" customWidth="1"/>
    <col min="5237" max="5238" width="15" style="307" bestFit="1" customWidth="1"/>
    <col min="5239" max="5239" width="16.140625" style="307" bestFit="1" customWidth="1"/>
    <col min="5240" max="5240" width="14.140625" style="307" bestFit="1" customWidth="1"/>
    <col min="5241" max="5241" width="16.140625" style="307" bestFit="1" customWidth="1"/>
    <col min="5242" max="5243" width="11.28515625" style="307" bestFit="1" customWidth="1"/>
    <col min="5244" max="5244" width="7.42578125" style="307" bestFit="1" customWidth="1"/>
    <col min="5245" max="5246" width="3.140625" style="307"/>
    <col min="5247" max="5247" width="3.42578125" style="307" bestFit="1" customWidth="1"/>
    <col min="5248" max="5248" width="8.140625" style="307" bestFit="1" customWidth="1"/>
    <col min="5249" max="5249" width="9.7109375" style="307" customWidth="1"/>
    <col min="5250" max="5250" width="11.28515625" style="307" bestFit="1" customWidth="1"/>
    <col min="5251" max="5252" width="15" style="307" bestFit="1" customWidth="1"/>
    <col min="5253" max="5255" width="16.140625" style="307" bestFit="1" customWidth="1"/>
    <col min="5256" max="5257" width="11.28515625" style="307" bestFit="1" customWidth="1"/>
    <col min="5258" max="5258" width="7.42578125" style="307" bestFit="1" customWidth="1"/>
    <col min="5259" max="5286" width="3.140625" style="307"/>
    <col min="5287" max="5287" width="11.28515625" style="307" bestFit="1" customWidth="1"/>
    <col min="5288" max="5289" width="3.28515625" style="307" bestFit="1" customWidth="1"/>
    <col min="5290" max="5290" width="5.5703125" style="307" bestFit="1" customWidth="1"/>
    <col min="5291" max="5292" width="3.28515625" style="307" bestFit="1" customWidth="1"/>
    <col min="5293" max="5293" width="5.5703125" style="307" bestFit="1" customWidth="1"/>
    <col min="5294" max="5295" width="3.28515625" style="307" bestFit="1" customWidth="1"/>
    <col min="5296" max="5296" width="5.5703125" style="307" bestFit="1" customWidth="1"/>
    <col min="5297" max="5313" width="3.140625" style="307"/>
    <col min="5314" max="5314" width="17.5703125" style="307" customWidth="1"/>
    <col min="5315" max="5315" width="29.5703125" style="307" bestFit="1" customWidth="1"/>
    <col min="5316" max="5316" width="11.7109375" style="307" bestFit="1" customWidth="1"/>
    <col min="5317" max="5317" width="8.85546875" style="307" bestFit="1" customWidth="1"/>
    <col min="5318" max="5318" width="11.28515625" style="307" bestFit="1" customWidth="1"/>
    <col min="5319" max="5320" width="8.85546875" style="307" bestFit="1" customWidth="1"/>
    <col min="5321" max="5321" width="7.5703125" style="307" bestFit="1" customWidth="1"/>
    <col min="5322" max="5396" width="3.140625" style="307"/>
    <col min="5397" max="5397" width="3.140625" style="307" customWidth="1"/>
    <col min="5398" max="5398" width="3.140625" style="307"/>
    <col min="5399" max="5399" width="3.140625" style="307" customWidth="1"/>
    <col min="5400" max="5417" width="3.140625" style="307"/>
    <col min="5418" max="5418" width="3.140625" style="307" customWidth="1"/>
    <col min="5419" max="5428" width="3.140625" style="307"/>
    <col min="5429" max="5429" width="3.140625" style="307" customWidth="1"/>
    <col min="5430" max="5438" width="3.140625" style="307"/>
    <col min="5439" max="5439" width="3.140625" style="307" customWidth="1"/>
    <col min="5440" max="5445" width="3.140625" style="307"/>
    <col min="5446" max="5446" width="3.140625" style="307" customWidth="1"/>
    <col min="5447" max="5447" width="3.140625" style="307"/>
    <col min="5448" max="5449" width="3.140625" style="307" customWidth="1"/>
    <col min="5450" max="5452" width="3.140625" style="307"/>
    <col min="5453" max="5453" width="3.140625" style="307" customWidth="1"/>
    <col min="5454" max="5455" width="3.140625" style="307"/>
    <col min="5456" max="5456" width="3.140625" style="307" customWidth="1"/>
    <col min="5457" max="5459" width="3.140625" style="307"/>
    <col min="5460" max="5460" width="3.5703125" style="307" bestFit="1" customWidth="1"/>
    <col min="5461" max="5474" width="3.140625" style="307"/>
    <col min="5475" max="5485" width="3.140625" style="307" customWidth="1"/>
    <col min="5486" max="5487" width="3.140625" style="307"/>
    <col min="5488" max="5488" width="3.140625" style="307" customWidth="1"/>
    <col min="5489" max="5489" width="3.28515625" style="307" customWidth="1"/>
    <col min="5490" max="5490" width="9.140625" style="307" bestFit="1" customWidth="1"/>
    <col min="5491" max="5491" width="10.28515625" style="307" bestFit="1" customWidth="1"/>
    <col min="5492" max="5492" width="11.28515625" style="307" bestFit="1" customWidth="1"/>
    <col min="5493" max="5494" width="15" style="307" bestFit="1" customWidth="1"/>
    <col min="5495" max="5495" width="16.140625" style="307" bestFit="1" customWidth="1"/>
    <col min="5496" max="5496" width="14.140625" style="307" bestFit="1" customWidth="1"/>
    <col min="5497" max="5497" width="16.140625" style="307" bestFit="1" customWidth="1"/>
    <col min="5498" max="5499" width="11.28515625" style="307" bestFit="1" customWidth="1"/>
    <col min="5500" max="5500" width="7.42578125" style="307" bestFit="1" customWidth="1"/>
    <col min="5501" max="5502" width="3.140625" style="307"/>
    <col min="5503" max="5503" width="3.42578125" style="307" bestFit="1" customWidth="1"/>
    <col min="5504" max="5504" width="8.140625" style="307" bestFit="1" customWidth="1"/>
    <col min="5505" max="5505" width="9.7109375" style="307" customWidth="1"/>
    <col min="5506" max="5506" width="11.28515625" style="307" bestFit="1" customWidth="1"/>
    <col min="5507" max="5508" width="15" style="307" bestFit="1" customWidth="1"/>
    <col min="5509" max="5511" width="16.140625" style="307" bestFit="1" customWidth="1"/>
    <col min="5512" max="5513" width="11.28515625" style="307" bestFit="1" customWidth="1"/>
    <col min="5514" max="5514" width="7.42578125" style="307" bestFit="1" customWidth="1"/>
    <col min="5515" max="5542" width="3.140625" style="307"/>
    <col min="5543" max="5543" width="11.28515625" style="307" bestFit="1" customWidth="1"/>
    <col min="5544" max="5545" width="3.28515625" style="307" bestFit="1" customWidth="1"/>
    <col min="5546" max="5546" width="5.5703125" style="307" bestFit="1" customWidth="1"/>
    <col min="5547" max="5548" width="3.28515625" style="307" bestFit="1" customWidth="1"/>
    <col min="5549" max="5549" width="5.5703125" style="307" bestFit="1" customWidth="1"/>
    <col min="5550" max="5551" width="3.28515625" style="307" bestFit="1" customWidth="1"/>
    <col min="5552" max="5552" width="5.5703125" style="307" bestFit="1" customWidth="1"/>
    <col min="5553" max="5569" width="3.140625" style="307"/>
    <col min="5570" max="5570" width="17.5703125" style="307" customWidth="1"/>
    <col min="5571" max="5571" width="29.5703125" style="307" bestFit="1" customWidth="1"/>
    <col min="5572" max="5572" width="11.7109375" style="307" bestFit="1" customWidth="1"/>
    <col min="5573" max="5573" width="8.85546875" style="307" bestFit="1" customWidth="1"/>
    <col min="5574" max="5574" width="11.28515625" style="307" bestFit="1" customWidth="1"/>
    <col min="5575" max="5576" width="8.85546875" style="307" bestFit="1" customWidth="1"/>
    <col min="5577" max="5577" width="7.5703125" style="307" bestFit="1" customWidth="1"/>
    <col min="5578" max="5652" width="3.140625" style="307"/>
    <col min="5653" max="5653" width="3.140625" style="307" customWidth="1"/>
    <col min="5654" max="5654" width="3.140625" style="307"/>
    <col min="5655" max="5655" width="3.140625" style="307" customWidth="1"/>
    <col min="5656" max="5673" width="3.140625" style="307"/>
    <col min="5674" max="5674" width="3.140625" style="307" customWidth="1"/>
    <col min="5675" max="5684" width="3.140625" style="307"/>
    <col min="5685" max="5685" width="3.140625" style="307" customWidth="1"/>
    <col min="5686" max="5694" width="3.140625" style="307"/>
    <col min="5695" max="5695" width="3.140625" style="307" customWidth="1"/>
    <col min="5696" max="5701" width="3.140625" style="307"/>
    <col min="5702" max="5702" width="3.140625" style="307" customWidth="1"/>
    <col min="5703" max="5703" width="3.140625" style="307"/>
    <col min="5704" max="5705" width="3.140625" style="307" customWidth="1"/>
    <col min="5706" max="5708" width="3.140625" style="307"/>
    <col min="5709" max="5709" width="3.140625" style="307" customWidth="1"/>
    <col min="5710" max="5711" width="3.140625" style="307"/>
    <col min="5712" max="5712" width="3.140625" style="307" customWidth="1"/>
    <col min="5713" max="5715" width="3.140625" style="307"/>
    <col min="5716" max="5716" width="3.5703125" style="307" bestFit="1" customWidth="1"/>
    <col min="5717" max="5730" width="3.140625" style="307"/>
    <col min="5731" max="5741" width="3.140625" style="307" customWidth="1"/>
    <col min="5742" max="5743" width="3.140625" style="307"/>
    <col min="5744" max="5744" width="3.140625" style="307" customWidth="1"/>
    <col min="5745" max="5745" width="3.28515625" style="307" customWidth="1"/>
    <col min="5746" max="5746" width="9.140625" style="307" bestFit="1" customWidth="1"/>
    <col min="5747" max="5747" width="10.28515625" style="307" bestFit="1" customWidth="1"/>
    <col min="5748" max="5748" width="11.28515625" style="307" bestFit="1" customWidth="1"/>
    <col min="5749" max="5750" width="15" style="307" bestFit="1" customWidth="1"/>
    <col min="5751" max="5751" width="16.140625" style="307" bestFit="1" customWidth="1"/>
    <col min="5752" max="5752" width="14.140625" style="307" bestFit="1" customWidth="1"/>
    <col min="5753" max="5753" width="16.140625" style="307" bestFit="1" customWidth="1"/>
    <col min="5754" max="5755" width="11.28515625" style="307" bestFit="1" customWidth="1"/>
    <col min="5756" max="5756" width="7.42578125" style="307" bestFit="1" customWidth="1"/>
    <col min="5757" max="5758" width="3.140625" style="307"/>
    <col min="5759" max="5759" width="3.42578125" style="307" bestFit="1" customWidth="1"/>
    <col min="5760" max="5760" width="8.140625" style="307" bestFit="1" customWidth="1"/>
    <col min="5761" max="5761" width="9.7109375" style="307" customWidth="1"/>
    <col min="5762" max="5762" width="11.28515625" style="307" bestFit="1" customWidth="1"/>
    <col min="5763" max="5764" width="15" style="307" bestFit="1" customWidth="1"/>
    <col min="5765" max="5767" width="16.140625" style="307" bestFit="1" customWidth="1"/>
    <col min="5768" max="5769" width="11.28515625" style="307" bestFit="1" customWidth="1"/>
    <col min="5770" max="5770" width="7.42578125" style="307" bestFit="1" customWidth="1"/>
    <col min="5771" max="5798" width="3.140625" style="307"/>
    <col min="5799" max="5799" width="11.28515625" style="307" bestFit="1" customWidth="1"/>
    <col min="5800" max="5801" width="3.28515625" style="307" bestFit="1" customWidth="1"/>
    <col min="5802" max="5802" width="5.5703125" style="307" bestFit="1" customWidth="1"/>
    <col min="5803" max="5804" width="3.28515625" style="307" bestFit="1" customWidth="1"/>
    <col min="5805" max="5805" width="5.5703125" style="307" bestFit="1" customWidth="1"/>
    <col min="5806" max="5807" width="3.28515625" style="307" bestFit="1" customWidth="1"/>
    <col min="5808" max="5808" width="5.5703125" style="307" bestFit="1" customWidth="1"/>
    <col min="5809" max="5825" width="3.140625" style="307"/>
    <col min="5826" max="5826" width="17.5703125" style="307" customWidth="1"/>
    <col min="5827" max="5827" width="29.5703125" style="307" bestFit="1" customWidth="1"/>
    <col min="5828" max="5828" width="11.7109375" style="307" bestFit="1" customWidth="1"/>
    <col min="5829" max="5829" width="8.85546875" style="307" bestFit="1" customWidth="1"/>
    <col min="5830" max="5830" width="11.28515625" style="307" bestFit="1" customWidth="1"/>
    <col min="5831" max="5832" width="8.85546875" style="307" bestFit="1" customWidth="1"/>
    <col min="5833" max="5833" width="7.5703125" style="307" bestFit="1" customWidth="1"/>
    <col min="5834" max="5908" width="3.140625" style="307"/>
    <col min="5909" max="5909" width="3.140625" style="307" customWidth="1"/>
    <col min="5910" max="5910" width="3.140625" style="307"/>
    <col min="5911" max="5911" width="3.140625" style="307" customWidth="1"/>
    <col min="5912" max="5929" width="3.140625" style="307"/>
    <col min="5930" max="5930" width="3.140625" style="307" customWidth="1"/>
    <col min="5931" max="5940" width="3.140625" style="307"/>
    <col min="5941" max="5941" width="3.140625" style="307" customWidth="1"/>
    <col min="5942" max="5950" width="3.140625" style="307"/>
    <col min="5951" max="5951" width="3.140625" style="307" customWidth="1"/>
    <col min="5952" max="5957" width="3.140625" style="307"/>
    <col min="5958" max="5958" width="3.140625" style="307" customWidth="1"/>
    <col min="5959" max="5959" width="3.140625" style="307"/>
    <col min="5960" max="5961" width="3.140625" style="307" customWidth="1"/>
    <col min="5962" max="5964" width="3.140625" style="307"/>
    <col min="5965" max="5965" width="3.140625" style="307" customWidth="1"/>
    <col min="5966" max="5967" width="3.140625" style="307"/>
    <col min="5968" max="5968" width="3.140625" style="307" customWidth="1"/>
    <col min="5969" max="5971" width="3.140625" style="307"/>
    <col min="5972" max="5972" width="3.5703125" style="307" bestFit="1" customWidth="1"/>
    <col min="5973" max="5986" width="3.140625" style="307"/>
    <col min="5987" max="5997" width="3.140625" style="307" customWidth="1"/>
    <col min="5998" max="5999" width="3.140625" style="307"/>
    <col min="6000" max="6000" width="3.140625" style="307" customWidth="1"/>
    <col min="6001" max="6001" width="3.28515625" style="307" customWidth="1"/>
    <col min="6002" max="6002" width="9.140625" style="307" bestFit="1" customWidth="1"/>
    <col min="6003" max="6003" width="10.28515625" style="307" bestFit="1" customWidth="1"/>
    <col min="6004" max="6004" width="11.28515625" style="307" bestFit="1" customWidth="1"/>
    <col min="6005" max="6006" width="15" style="307" bestFit="1" customWidth="1"/>
    <col min="6007" max="6007" width="16.140625" style="307" bestFit="1" customWidth="1"/>
    <col min="6008" max="6008" width="14.140625" style="307" bestFit="1" customWidth="1"/>
    <col min="6009" max="6009" width="16.140625" style="307" bestFit="1" customWidth="1"/>
    <col min="6010" max="6011" width="11.28515625" style="307" bestFit="1" customWidth="1"/>
    <col min="6012" max="6012" width="7.42578125" style="307" bestFit="1" customWidth="1"/>
    <col min="6013" max="6014" width="3.140625" style="307"/>
    <col min="6015" max="6015" width="3.42578125" style="307" bestFit="1" customWidth="1"/>
    <col min="6016" max="6016" width="8.140625" style="307" bestFit="1" customWidth="1"/>
    <col min="6017" max="6017" width="9.7109375" style="307" customWidth="1"/>
    <col min="6018" max="6018" width="11.28515625" style="307" bestFit="1" customWidth="1"/>
    <col min="6019" max="6020" width="15" style="307" bestFit="1" customWidth="1"/>
    <col min="6021" max="6023" width="16.140625" style="307" bestFit="1" customWidth="1"/>
    <col min="6024" max="6025" width="11.28515625" style="307" bestFit="1" customWidth="1"/>
    <col min="6026" max="6026" width="7.42578125" style="307" bestFit="1" customWidth="1"/>
    <col min="6027" max="6054" width="3.140625" style="307"/>
    <col min="6055" max="6055" width="11.28515625" style="307" bestFit="1" customWidth="1"/>
    <col min="6056" max="6057" width="3.28515625" style="307" bestFit="1" customWidth="1"/>
    <col min="6058" max="6058" width="5.5703125" style="307" bestFit="1" customWidth="1"/>
    <col min="6059" max="6060" width="3.28515625" style="307" bestFit="1" customWidth="1"/>
    <col min="6061" max="6061" width="5.5703125" style="307" bestFit="1" customWidth="1"/>
    <col min="6062" max="6063" width="3.28515625" style="307" bestFit="1" customWidth="1"/>
    <col min="6064" max="6064" width="5.5703125" style="307" bestFit="1" customWidth="1"/>
    <col min="6065" max="6081" width="3.140625" style="307"/>
    <col min="6082" max="6082" width="17.5703125" style="307" customWidth="1"/>
    <col min="6083" max="6083" width="29.5703125" style="307" bestFit="1" customWidth="1"/>
    <col min="6084" max="6084" width="11.7109375" style="307" bestFit="1" customWidth="1"/>
    <col min="6085" max="6085" width="8.85546875" style="307" bestFit="1" customWidth="1"/>
    <col min="6086" max="6086" width="11.28515625" style="307" bestFit="1" customWidth="1"/>
    <col min="6087" max="6088" width="8.85546875" style="307" bestFit="1" customWidth="1"/>
    <col min="6089" max="6089" width="7.5703125" style="307" bestFit="1" customWidth="1"/>
    <col min="6090" max="6164" width="3.140625" style="307"/>
    <col min="6165" max="6165" width="3.140625" style="307" customWidth="1"/>
    <col min="6166" max="6166" width="3.140625" style="307"/>
    <col min="6167" max="6167" width="3.140625" style="307" customWidth="1"/>
    <col min="6168" max="6185" width="3.140625" style="307"/>
    <col min="6186" max="6186" width="3.140625" style="307" customWidth="1"/>
    <col min="6187" max="6196" width="3.140625" style="307"/>
    <col min="6197" max="6197" width="3.140625" style="307" customWidth="1"/>
    <col min="6198" max="6206" width="3.140625" style="307"/>
    <col min="6207" max="6207" width="3.140625" style="307" customWidth="1"/>
    <col min="6208" max="6213" width="3.140625" style="307"/>
    <col min="6214" max="6214" width="3.140625" style="307" customWidth="1"/>
    <col min="6215" max="6215" width="3.140625" style="307"/>
    <col min="6216" max="6217" width="3.140625" style="307" customWidth="1"/>
    <col min="6218" max="6220" width="3.140625" style="307"/>
    <col min="6221" max="6221" width="3.140625" style="307" customWidth="1"/>
    <col min="6222" max="6223" width="3.140625" style="307"/>
    <col min="6224" max="6224" width="3.140625" style="307" customWidth="1"/>
    <col min="6225" max="6227" width="3.140625" style="307"/>
    <col min="6228" max="6228" width="3.5703125" style="307" bestFit="1" customWidth="1"/>
    <col min="6229" max="6242" width="3.140625" style="307"/>
    <col min="6243" max="6253" width="3.140625" style="307" customWidth="1"/>
    <col min="6254" max="6255" width="3.140625" style="307"/>
    <col min="6256" max="6256" width="3.140625" style="307" customWidth="1"/>
    <col min="6257" max="6257" width="3.28515625" style="307" customWidth="1"/>
    <col min="6258" max="6258" width="9.140625" style="307" bestFit="1" customWidth="1"/>
    <col min="6259" max="6259" width="10.28515625" style="307" bestFit="1" customWidth="1"/>
    <col min="6260" max="6260" width="11.28515625" style="307" bestFit="1" customWidth="1"/>
    <col min="6261" max="6262" width="15" style="307" bestFit="1" customWidth="1"/>
    <col min="6263" max="6263" width="16.140625" style="307" bestFit="1" customWidth="1"/>
    <col min="6264" max="6264" width="14.140625" style="307" bestFit="1" customWidth="1"/>
    <col min="6265" max="6265" width="16.140625" style="307" bestFit="1" customWidth="1"/>
    <col min="6266" max="6267" width="11.28515625" style="307" bestFit="1" customWidth="1"/>
    <col min="6268" max="6268" width="7.42578125" style="307" bestFit="1" customWidth="1"/>
    <col min="6269" max="6270" width="3.140625" style="307"/>
    <col min="6271" max="6271" width="3.42578125" style="307" bestFit="1" customWidth="1"/>
    <col min="6272" max="6272" width="8.140625" style="307" bestFit="1" customWidth="1"/>
    <col min="6273" max="6273" width="9.7109375" style="307" customWidth="1"/>
    <col min="6274" max="6274" width="11.28515625" style="307" bestFit="1" customWidth="1"/>
    <col min="6275" max="6276" width="15" style="307" bestFit="1" customWidth="1"/>
    <col min="6277" max="6279" width="16.140625" style="307" bestFit="1" customWidth="1"/>
    <col min="6280" max="6281" width="11.28515625" style="307" bestFit="1" customWidth="1"/>
    <col min="6282" max="6282" width="7.42578125" style="307" bestFit="1" customWidth="1"/>
    <col min="6283" max="6310" width="3.140625" style="307"/>
    <col min="6311" max="6311" width="11.28515625" style="307" bestFit="1" customWidth="1"/>
    <col min="6312" max="6313" width="3.28515625" style="307" bestFit="1" customWidth="1"/>
    <col min="6314" max="6314" width="5.5703125" style="307" bestFit="1" customWidth="1"/>
    <col min="6315" max="6316" width="3.28515625" style="307" bestFit="1" customWidth="1"/>
    <col min="6317" max="6317" width="5.5703125" style="307" bestFit="1" customWidth="1"/>
    <col min="6318" max="6319" width="3.28515625" style="307" bestFit="1" customWidth="1"/>
    <col min="6320" max="6320" width="5.5703125" style="307" bestFit="1" customWidth="1"/>
    <col min="6321" max="6337" width="3.140625" style="307"/>
    <col min="6338" max="6338" width="17.5703125" style="307" customWidth="1"/>
    <col min="6339" max="6339" width="29.5703125" style="307" bestFit="1" customWidth="1"/>
    <col min="6340" max="6340" width="11.7109375" style="307" bestFit="1" customWidth="1"/>
    <col min="6341" max="6341" width="8.85546875" style="307" bestFit="1" customWidth="1"/>
    <col min="6342" max="6342" width="11.28515625" style="307" bestFit="1" customWidth="1"/>
    <col min="6343" max="6344" width="8.85546875" style="307" bestFit="1" customWidth="1"/>
    <col min="6345" max="6345" width="7.5703125" style="307" bestFit="1" customWidth="1"/>
    <col min="6346" max="6420" width="3.140625" style="307"/>
    <col min="6421" max="6421" width="3.140625" style="307" customWidth="1"/>
    <col min="6422" max="6422" width="3.140625" style="307"/>
    <col min="6423" max="6423" width="3.140625" style="307" customWidth="1"/>
    <col min="6424" max="6441" width="3.140625" style="307"/>
    <col min="6442" max="6442" width="3.140625" style="307" customWidth="1"/>
    <col min="6443" max="6452" width="3.140625" style="307"/>
    <col min="6453" max="6453" width="3.140625" style="307" customWidth="1"/>
    <col min="6454" max="6462" width="3.140625" style="307"/>
    <col min="6463" max="6463" width="3.140625" style="307" customWidth="1"/>
    <col min="6464" max="6469" width="3.140625" style="307"/>
    <col min="6470" max="6470" width="3.140625" style="307" customWidth="1"/>
    <col min="6471" max="6471" width="3.140625" style="307"/>
    <col min="6472" max="6473" width="3.140625" style="307" customWidth="1"/>
    <col min="6474" max="6476" width="3.140625" style="307"/>
    <col min="6477" max="6477" width="3.140625" style="307" customWidth="1"/>
    <col min="6478" max="6479" width="3.140625" style="307"/>
    <col min="6480" max="6480" width="3.140625" style="307" customWidth="1"/>
    <col min="6481" max="6483" width="3.140625" style="307"/>
    <col min="6484" max="6484" width="3.5703125" style="307" bestFit="1" customWidth="1"/>
    <col min="6485" max="6498" width="3.140625" style="307"/>
    <col min="6499" max="6509" width="3.140625" style="307" customWidth="1"/>
    <col min="6510" max="6511" width="3.140625" style="307"/>
    <col min="6512" max="6512" width="3.140625" style="307" customWidth="1"/>
    <col min="6513" max="6513" width="3.28515625" style="307" customWidth="1"/>
    <col min="6514" max="6514" width="9.140625" style="307" bestFit="1" customWidth="1"/>
    <col min="6515" max="6515" width="10.28515625" style="307" bestFit="1" customWidth="1"/>
    <col min="6516" max="6516" width="11.28515625" style="307" bestFit="1" customWidth="1"/>
    <col min="6517" max="6518" width="15" style="307" bestFit="1" customWidth="1"/>
    <col min="6519" max="6519" width="16.140625" style="307" bestFit="1" customWidth="1"/>
    <col min="6520" max="6520" width="14.140625" style="307" bestFit="1" customWidth="1"/>
    <col min="6521" max="6521" width="16.140625" style="307" bestFit="1" customWidth="1"/>
    <col min="6522" max="6523" width="11.28515625" style="307" bestFit="1" customWidth="1"/>
    <col min="6524" max="6524" width="7.42578125" style="307" bestFit="1" customWidth="1"/>
    <col min="6525" max="6526" width="3.140625" style="307"/>
    <col min="6527" max="6527" width="3.42578125" style="307" bestFit="1" customWidth="1"/>
    <col min="6528" max="6528" width="8.140625" style="307" bestFit="1" customWidth="1"/>
    <col min="6529" max="6529" width="9.7109375" style="307" customWidth="1"/>
    <col min="6530" max="6530" width="11.28515625" style="307" bestFit="1" customWidth="1"/>
    <col min="6531" max="6532" width="15" style="307" bestFit="1" customWidth="1"/>
    <col min="6533" max="6535" width="16.140625" style="307" bestFit="1" customWidth="1"/>
    <col min="6536" max="6537" width="11.28515625" style="307" bestFit="1" customWidth="1"/>
    <col min="6538" max="6538" width="7.42578125" style="307" bestFit="1" customWidth="1"/>
    <col min="6539" max="6566" width="3.140625" style="307"/>
    <col min="6567" max="6567" width="11.28515625" style="307" bestFit="1" customWidth="1"/>
    <col min="6568" max="6569" width="3.28515625" style="307" bestFit="1" customWidth="1"/>
    <col min="6570" max="6570" width="5.5703125" style="307" bestFit="1" customWidth="1"/>
    <col min="6571" max="6572" width="3.28515625" style="307" bestFit="1" customWidth="1"/>
    <col min="6573" max="6573" width="5.5703125" style="307" bestFit="1" customWidth="1"/>
    <col min="6574" max="6575" width="3.28515625" style="307" bestFit="1" customWidth="1"/>
    <col min="6576" max="6576" width="5.5703125" style="307" bestFit="1" customWidth="1"/>
    <col min="6577" max="6593" width="3.140625" style="307"/>
    <col min="6594" max="6594" width="17.5703125" style="307" customWidth="1"/>
    <col min="6595" max="6595" width="29.5703125" style="307" bestFit="1" customWidth="1"/>
    <col min="6596" max="6596" width="11.7109375" style="307" bestFit="1" customWidth="1"/>
    <col min="6597" max="6597" width="8.85546875" style="307" bestFit="1" customWidth="1"/>
    <col min="6598" max="6598" width="11.28515625" style="307" bestFit="1" customWidth="1"/>
    <col min="6599" max="6600" width="8.85546875" style="307" bestFit="1" customWidth="1"/>
    <col min="6601" max="6601" width="7.5703125" style="307" bestFit="1" customWidth="1"/>
    <col min="6602" max="6676" width="3.140625" style="307"/>
    <col min="6677" max="6677" width="3.140625" style="307" customWidth="1"/>
    <col min="6678" max="6678" width="3.140625" style="307"/>
    <col min="6679" max="6679" width="3.140625" style="307" customWidth="1"/>
    <col min="6680" max="6697" width="3.140625" style="307"/>
    <col min="6698" max="6698" width="3.140625" style="307" customWidth="1"/>
    <col min="6699" max="6708" width="3.140625" style="307"/>
    <col min="6709" max="6709" width="3.140625" style="307" customWidth="1"/>
    <col min="6710" max="6718" width="3.140625" style="307"/>
    <col min="6719" max="6719" width="3.140625" style="307" customWidth="1"/>
    <col min="6720" max="6725" width="3.140625" style="307"/>
    <col min="6726" max="6726" width="3.140625" style="307" customWidth="1"/>
    <col min="6727" max="6727" width="3.140625" style="307"/>
    <col min="6728" max="6729" width="3.140625" style="307" customWidth="1"/>
    <col min="6730" max="6732" width="3.140625" style="307"/>
    <col min="6733" max="6733" width="3.140625" style="307" customWidth="1"/>
    <col min="6734" max="6735" width="3.140625" style="307"/>
    <col min="6736" max="6736" width="3.140625" style="307" customWidth="1"/>
    <col min="6737" max="6739" width="3.140625" style="307"/>
    <col min="6740" max="6740" width="3.5703125" style="307" bestFit="1" customWidth="1"/>
    <col min="6741" max="6754" width="3.140625" style="307"/>
    <col min="6755" max="6765" width="3.140625" style="307" customWidth="1"/>
    <col min="6766" max="6767" width="3.140625" style="307"/>
    <col min="6768" max="6768" width="3.140625" style="307" customWidth="1"/>
    <col min="6769" max="6769" width="3.28515625" style="307" customWidth="1"/>
    <col min="6770" max="6770" width="9.140625" style="307" bestFit="1" customWidth="1"/>
    <col min="6771" max="6771" width="10.28515625" style="307" bestFit="1" customWidth="1"/>
    <col min="6772" max="6772" width="11.28515625" style="307" bestFit="1" customWidth="1"/>
    <col min="6773" max="6774" width="15" style="307" bestFit="1" customWidth="1"/>
    <col min="6775" max="6775" width="16.140625" style="307" bestFit="1" customWidth="1"/>
    <col min="6776" max="6776" width="14.140625" style="307" bestFit="1" customWidth="1"/>
    <col min="6777" max="6777" width="16.140625" style="307" bestFit="1" customWidth="1"/>
    <col min="6778" max="6779" width="11.28515625" style="307" bestFit="1" customWidth="1"/>
    <col min="6780" max="6780" width="7.42578125" style="307" bestFit="1" customWidth="1"/>
    <col min="6781" max="6782" width="3.140625" style="307"/>
    <col min="6783" max="6783" width="3.42578125" style="307" bestFit="1" customWidth="1"/>
    <col min="6784" max="6784" width="8.140625" style="307" bestFit="1" customWidth="1"/>
    <col min="6785" max="6785" width="9.7109375" style="307" customWidth="1"/>
    <col min="6786" max="6786" width="11.28515625" style="307" bestFit="1" customWidth="1"/>
    <col min="6787" max="6788" width="15" style="307" bestFit="1" customWidth="1"/>
    <col min="6789" max="6791" width="16.140625" style="307" bestFit="1" customWidth="1"/>
    <col min="6792" max="6793" width="11.28515625" style="307" bestFit="1" customWidth="1"/>
    <col min="6794" max="6794" width="7.42578125" style="307" bestFit="1" customWidth="1"/>
    <col min="6795" max="6822" width="3.140625" style="307"/>
    <col min="6823" max="6823" width="11.28515625" style="307" bestFit="1" customWidth="1"/>
    <col min="6824" max="6825" width="3.28515625" style="307" bestFit="1" customWidth="1"/>
    <col min="6826" max="6826" width="5.5703125" style="307" bestFit="1" customWidth="1"/>
    <col min="6827" max="6828" width="3.28515625" style="307" bestFit="1" customWidth="1"/>
    <col min="6829" max="6829" width="5.5703125" style="307" bestFit="1" customWidth="1"/>
    <col min="6830" max="6831" width="3.28515625" style="307" bestFit="1" customWidth="1"/>
    <col min="6832" max="6832" width="5.5703125" style="307" bestFit="1" customWidth="1"/>
    <col min="6833" max="6849" width="3.140625" style="307"/>
    <col min="6850" max="6850" width="17.5703125" style="307" customWidth="1"/>
    <col min="6851" max="6851" width="29.5703125" style="307" bestFit="1" customWidth="1"/>
    <col min="6852" max="6852" width="11.7109375" style="307" bestFit="1" customWidth="1"/>
    <col min="6853" max="6853" width="8.85546875" style="307" bestFit="1" customWidth="1"/>
    <col min="6854" max="6854" width="11.28515625" style="307" bestFit="1" customWidth="1"/>
    <col min="6855" max="6856" width="8.85546875" style="307" bestFit="1" customWidth="1"/>
    <col min="6857" max="6857" width="7.5703125" style="307" bestFit="1" customWidth="1"/>
    <col min="6858" max="6932" width="3.140625" style="307"/>
    <col min="6933" max="6933" width="3.140625" style="307" customWidth="1"/>
    <col min="6934" max="6934" width="3.140625" style="307"/>
    <col min="6935" max="6935" width="3.140625" style="307" customWidth="1"/>
    <col min="6936" max="6953" width="3.140625" style="307"/>
    <col min="6954" max="6954" width="3.140625" style="307" customWidth="1"/>
    <col min="6955" max="6964" width="3.140625" style="307"/>
    <col min="6965" max="6965" width="3.140625" style="307" customWidth="1"/>
    <col min="6966" max="6974" width="3.140625" style="307"/>
    <col min="6975" max="6975" width="3.140625" style="307" customWidth="1"/>
    <col min="6976" max="6981" width="3.140625" style="307"/>
    <col min="6982" max="6982" width="3.140625" style="307" customWidth="1"/>
    <col min="6983" max="6983" width="3.140625" style="307"/>
    <col min="6984" max="6985" width="3.140625" style="307" customWidth="1"/>
    <col min="6986" max="6988" width="3.140625" style="307"/>
    <col min="6989" max="6989" width="3.140625" style="307" customWidth="1"/>
    <col min="6990" max="6991" width="3.140625" style="307"/>
    <col min="6992" max="6992" width="3.140625" style="307" customWidth="1"/>
    <col min="6993" max="6995" width="3.140625" style="307"/>
    <col min="6996" max="6996" width="3.5703125" style="307" bestFit="1" customWidth="1"/>
    <col min="6997" max="7010" width="3.140625" style="307"/>
    <col min="7011" max="7021" width="3.140625" style="307" customWidth="1"/>
    <col min="7022" max="7023" width="3.140625" style="307"/>
    <col min="7024" max="7024" width="3.140625" style="307" customWidth="1"/>
    <col min="7025" max="7025" width="3.28515625" style="307" customWidth="1"/>
    <col min="7026" max="7026" width="9.140625" style="307" bestFit="1" customWidth="1"/>
    <col min="7027" max="7027" width="10.28515625" style="307" bestFit="1" customWidth="1"/>
    <col min="7028" max="7028" width="11.28515625" style="307" bestFit="1" customWidth="1"/>
    <col min="7029" max="7030" width="15" style="307" bestFit="1" customWidth="1"/>
    <col min="7031" max="7031" width="16.140625" style="307" bestFit="1" customWidth="1"/>
    <col min="7032" max="7032" width="14.140625" style="307" bestFit="1" customWidth="1"/>
    <col min="7033" max="7033" width="16.140625" style="307" bestFit="1" customWidth="1"/>
    <col min="7034" max="7035" width="11.28515625" style="307" bestFit="1" customWidth="1"/>
    <col min="7036" max="7036" width="7.42578125" style="307" bestFit="1" customWidth="1"/>
    <col min="7037" max="7038" width="3.140625" style="307"/>
    <col min="7039" max="7039" width="3.42578125" style="307" bestFit="1" customWidth="1"/>
    <col min="7040" max="7040" width="8.140625" style="307" bestFit="1" customWidth="1"/>
    <col min="7041" max="7041" width="9.7109375" style="307" customWidth="1"/>
    <col min="7042" max="7042" width="11.28515625" style="307" bestFit="1" customWidth="1"/>
    <col min="7043" max="7044" width="15" style="307" bestFit="1" customWidth="1"/>
    <col min="7045" max="7047" width="16.140625" style="307" bestFit="1" customWidth="1"/>
    <col min="7048" max="7049" width="11.28515625" style="307" bestFit="1" customWidth="1"/>
    <col min="7050" max="7050" width="7.42578125" style="307" bestFit="1" customWidth="1"/>
    <col min="7051" max="7078" width="3.140625" style="307"/>
    <col min="7079" max="7079" width="11.28515625" style="307" bestFit="1" customWidth="1"/>
    <col min="7080" max="7081" width="3.28515625" style="307" bestFit="1" customWidth="1"/>
    <col min="7082" max="7082" width="5.5703125" style="307" bestFit="1" customWidth="1"/>
    <col min="7083" max="7084" width="3.28515625" style="307" bestFit="1" customWidth="1"/>
    <col min="7085" max="7085" width="5.5703125" style="307" bestFit="1" customWidth="1"/>
    <col min="7086" max="7087" width="3.28515625" style="307" bestFit="1" customWidth="1"/>
    <col min="7088" max="7088" width="5.5703125" style="307" bestFit="1" customWidth="1"/>
    <col min="7089" max="7105" width="3.140625" style="307"/>
    <col min="7106" max="7106" width="17.5703125" style="307" customWidth="1"/>
    <col min="7107" max="7107" width="29.5703125" style="307" bestFit="1" customWidth="1"/>
    <col min="7108" max="7108" width="11.7109375" style="307" bestFit="1" customWidth="1"/>
    <col min="7109" max="7109" width="8.85546875" style="307" bestFit="1" customWidth="1"/>
    <col min="7110" max="7110" width="11.28515625" style="307" bestFit="1" customWidth="1"/>
    <col min="7111" max="7112" width="8.85546875" style="307" bestFit="1" customWidth="1"/>
    <col min="7113" max="7113" width="7.5703125" style="307" bestFit="1" customWidth="1"/>
    <col min="7114" max="7188" width="3.140625" style="307"/>
    <col min="7189" max="7189" width="3.140625" style="307" customWidth="1"/>
    <col min="7190" max="7190" width="3.140625" style="307"/>
    <col min="7191" max="7191" width="3.140625" style="307" customWidth="1"/>
    <col min="7192" max="7209" width="3.140625" style="307"/>
    <col min="7210" max="7210" width="3.140625" style="307" customWidth="1"/>
    <col min="7211" max="7220" width="3.140625" style="307"/>
    <col min="7221" max="7221" width="3.140625" style="307" customWidth="1"/>
    <col min="7222" max="7230" width="3.140625" style="307"/>
    <col min="7231" max="7231" width="3.140625" style="307" customWidth="1"/>
    <col min="7232" max="7237" width="3.140625" style="307"/>
    <col min="7238" max="7238" width="3.140625" style="307" customWidth="1"/>
    <col min="7239" max="7239" width="3.140625" style="307"/>
    <col min="7240" max="7241" width="3.140625" style="307" customWidth="1"/>
    <col min="7242" max="7244" width="3.140625" style="307"/>
    <col min="7245" max="7245" width="3.140625" style="307" customWidth="1"/>
    <col min="7246" max="7247" width="3.140625" style="307"/>
    <col min="7248" max="7248" width="3.140625" style="307" customWidth="1"/>
    <col min="7249" max="7251" width="3.140625" style="307"/>
    <col min="7252" max="7252" width="3.5703125" style="307" bestFit="1" customWidth="1"/>
    <col min="7253" max="7266" width="3.140625" style="307"/>
    <col min="7267" max="7277" width="3.140625" style="307" customWidth="1"/>
    <col min="7278" max="7279" width="3.140625" style="307"/>
    <col min="7280" max="7280" width="3.140625" style="307" customWidth="1"/>
    <col min="7281" max="7281" width="3.28515625" style="307" customWidth="1"/>
    <col min="7282" max="7282" width="9.140625" style="307" bestFit="1" customWidth="1"/>
    <col min="7283" max="7283" width="10.28515625" style="307" bestFit="1" customWidth="1"/>
    <col min="7284" max="7284" width="11.28515625" style="307" bestFit="1" customWidth="1"/>
    <col min="7285" max="7286" width="15" style="307" bestFit="1" customWidth="1"/>
    <col min="7287" max="7287" width="16.140625" style="307" bestFit="1" customWidth="1"/>
    <col min="7288" max="7288" width="14.140625" style="307" bestFit="1" customWidth="1"/>
    <col min="7289" max="7289" width="16.140625" style="307" bestFit="1" customWidth="1"/>
    <col min="7290" max="7291" width="11.28515625" style="307" bestFit="1" customWidth="1"/>
    <col min="7292" max="7292" width="7.42578125" style="307" bestFit="1" customWidth="1"/>
    <col min="7293" max="7294" width="3.140625" style="307"/>
    <col min="7295" max="7295" width="3.42578125" style="307" bestFit="1" customWidth="1"/>
    <col min="7296" max="7296" width="8.140625" style="307" bestFit="1" customWidth="1"/>
    <col min="7297" max="7297" width="9.7109375" style="307" customWidth="1"/>
    <col min="7298" max="7298" width="11.28515625" style="307" bestFit="1" customWidth="1"/>
    <col min="7299" max="7300" width="15" style="307" bestFit="1" customWidth="1"/>
    <col min="7301" max="7303" width="16.140625" style="307" bestFit="1" customWidth="1"/>
    <col min="7304" max="7305" width="11.28515625" style="307" bestFit="1" customWidth="1"/>
    <col min="7306" max="7306" width="7.42578125" style="307" bestFit="1" customWidth="1"/>
    <col min="7307" max="7334" width="3.140625" style="307"/>
    <col min="7335" max="7335" width="11.28515625" style="307" bestFit="1" customWidth="1"/>
    <col min="7336" max="7337" width="3.28515625" style="307" bestFit="1" customWidth="1"/>
    <col min="7338" max="7338" width="5.5703125" style="307" bestFit="1" customWidth="1"/>
    <col min="7339" max="7340" width="3.28515625" style="307" bestFit="1" customWidth="1"/>
    <col min="7341" max="7341" width="5.5703125" style="307" bestFit="1" customWidth="1"/>
    <col min="7342" max="7343" width="3.28515625" style="307" bestFit="1" customWidth="1"/>
    <col min="7344" max="7344" width="5.5703125" style="307" bestFit="1" customWidth="1"/>
    <col min="7345" max="7361" width="3.140625" style="307"/>
    <col min="7362" max="7362" width="17.5703125" style="307" customWidth="1"/>
    <col min="7363" max="7363" width="29.5703125" style="307" bestFit="1" customWidth="1"/>
    <col min="7364" max="7364" width="11.7109375" style="307" bestFit="1" customWidth="1"/>
    <col min="7365" max="7365" width="8.85546875" style="307" bestFit="1" customWidth="1"/>
    <col min="7366" max="7366" width="11.28515625" style="307" bestFit="1" customWidth="1"/>
    <col min="7367" max="7368" width="8.85546875" style="307" bestFit="1" customWidth="1"/>
    <col min="7369" max="7369" width="7.5703125" style="307" bestFit="1" customWidth="1"/>
    <col min="7370" max="7444" width="3.140625" style="307"/>
    <col min="7445" max="7445" width="3.140625" style="307" customWidth="1"/>
    <col min="7446" max="7446" width="3.140625" style="307"/>
    <col min="7447" max="7447" width="3.140625" style="307" customWidth="1"/>
    <col min="7448" max="7465" width="3.140625" style="307"/>
    <col min="7466" max="7466" width="3.140625" style="307" customWidth="1"/>
    <col min="7467" max="7476" width="3.140625" style="307"/>
    <col min="7477" max="7477" width="3.140625" style="307" customWidth="1"/>
    <col min="7478" max="7486" width="3.140625" style="307"/>
    <col min="7487" max="7487" width="3.140625" style="307" customWidth="1"/>
    <col min="7488" max="7493" width="3.140625" style="307"/>
    <col min="7494" max="7494" width="3.140625" style="307" customWidth="1"/>
    <col min="7495" max="7495" width="3.140625" style="307"/>
    <col min="7496" max="7497" width="3.140625" style="307" customWidth="1"/>
    <col min="7498" max="7500" width="3.140625" style="307"/>
    <col min="7501" max="7501" width="3.140625" style="307" customWidth="1"/>
    <col min="7502" max="7503" width="3.140625" style="307"/>
    <col min="7504" max="7504" width="3.140625" style="307" customWidth="1"/>
    <col min="7505" max="7507" width="3.140625" style="307"/>
    <col min="7508" max="7508" width="3.5703125" style="307" bestFit="1" customWidth="1"/>
    <col min="7509" max="7522" width="3.140625" style="307"/>
    <col min="7523" max="7533" width="3.140625" style="307" customWidth="1"/>
    <col min="7534" max="7535" width="3.140625" style="307"/>
    <col min="7536" max="7536" width="3.140625" style="307" customWidth="1"/>
    <col min="7537" max="7537" width="3.28515625" style="307" customWidth="1"/>
    <col min="7538" max="7538" width="9.140625" style="307" bestFit="1" customWidth="1"/>
    <col min="7539" max="7539" width="10.28515625" style="307" bestFit="1" customWidth="1"/>
    <col min="7540" max="7540" width="11.28515625" style="307" bestFit="1" customWidth="1"/>
    <col min="7541" max="7542" width="15" style="307" bestFit="1" customWidth="1"/>
    <col min="7543" max="7543" width="16.140625" style="307" bestFit="1" customWidth="1"/>
    <col min="7544" max="7544" width="14.140625" style="307" bestFit="1" customWidth="1"/>
    <col min="7545" max="7545" width="16.140625" style="307" bestFit="1" customWidth="1"/>
    <col min="7546" max="7547" width="11.28515625" style="307" bestFit="1" customWidth="1"/>
    <col min="7548" max="7548" width="7.42578125" style="307" bestFit="1" customWidth="1"/>
    <col min="7549" max="7550" width="3.140625" style="307"/>
    <col min="7551" max="7551" width="3.42578125" style="307" bestFit="1" customWidth="1"/>
    <col min="7552" max="7552" width="8.140625" style="307" bestFit="1" customWidth="1"/>
    <col min="7553" max="7553" width="9.7109375" style="307" customWidth="1"/>
    <col min="7554" max="7554" width="11.28515625" style="307" bestFit="1" customWidth="1"/>
    <col min="7555" max="7556" width="15" style="307" bestFit="1" customWidth="1"/>
    <col min="7557" max="7559" width="16.140625" style="307" bestFit="1" customWidth="1"/>
    <col min="7560" max="7561" width="11.28515625" style="307" bestFit="1" customWidth="1"/>
    <col min="7562" max="7562" width="7.42578125" style="307" bestFit="1" customWidth="1"/>
    <col min="7563" max="7590" width="3.140625" style="307"/>
    <col min="7591" max="7591" width="11.28515625" style="307" bestFit="1" customWidth="1"/>
    <col min="7592" max="7593" width="3.28515625" style="307" bestFit="1" customWidth="1"/>
    <col min="7594" max="7594" width="5.5703125" style="307" bestFit="1" customWidth="1"/>
    <col min="7595" max="7596" width="3.28515625" style="307" bestFit="1" customWidth="1"/>
    <col min="7597" max="7597" width="5.5703125" style="307" bestFit="1" customWidth="1"/>
    <col min="7598" max="7599" width="3.28515625" style="307" bestFit="1" customWidth="1"/>
    <col min="7600" max="7600" width="5.5703125" style="307" bestFit="1" customWidth="1"/>
    <col min="7601" max="7617" width="3.140625" style="307"/>
    <col min="7618" max="7618" width="17.5703125" style="307" customWidth="1"/>
    <col min="7619" max="7619" width="29.5703125" style="307" bestFit="1" customWidth="1"/>
    <col min="7620" max="7620" width="11.7109375" style="307" bestFit="1" customWidth="1"/>
    <col min="7621" max="7621" width="8.85546875" style="307" bestFit="1" customWidth="1"/>
    <col min="7622" max="7622" width="11.28515625" style="307" bestFit="1" customWidth="1"/>
    <col min="7623" max="7624" width="8.85546875" style="307" bestFit="1" customWidth="1"/>
    <col min="7625" max="7625" width="7.5703125" style="307" bestFit="1" customWidth="1"/>
    <col min="7626" max="7700" width="3.140625" style="307"/>
    <col min="7701" max="7701" width="3.140625" style="307" customWidth="1"/>
    <col min="7702" max="7702" width="3.140625" style="307"/>
    <col min="7703" max="7703" width="3.140625" style="307" customWidth="1"/>
    <col min="7704" max="7721" width="3.140625" style="307"/>
    <col min="7722" max="7722" width="3.140625" style="307" customWidth="1"/>
    <col min="7723" max="7732" width="3.140625" style="307"/>
    <col min="7733" max="7733" width="3.140625" style="307" customWidth="1"/>
    <col min="7734" max="7742" width="3.140625" style="307"/>
    <col min="7743" max="7743" width="3.140625" style="307" customWidth="1"/>
    <col min="7744" max="7749" width="3.140625" style="307"/>
    <col min="7750" max="7750" width="3.140625" style="307" customWidth="1"/>
    <col min="7751" max="7751" width="3.140625" style="307"/>
    <col min="7752" max="7753" width="3.140625" style="307" customWidth="1"/>
    <col min="7754" max="7756" width="3.140625" style="307"/>
    <col min="7757" max="7757" width="3.140625" style="307" customWidth="1"/>
    <col min="7758" max="7759" width="3.140625" style="307"/>
    <col min="7760" max="7760" width="3.140625" style="307" customWidth="1"/>
    <col min="7761" max="7763" width="3.140625" style="307"/>
    <col min="7764" max="7764" width="3.5703125" style="307" bestFit="1" customWidth="1"/>
    <col min="7765" max="7778" width="3.140625" style="307"/>
    <col min="7779" max="7789" width="3.140625" style="307" customWidth="1"/>
    <col min="7790" max="7791" width="3.140625" style="307"/>
    <col min="7792" max="7792" width="3.140625" style="307" customWidth="1"/>
    <col min="7793" max="7793" width="3.28515625" style="307" customWidth="1"/>
    <col min="7794" max="7794" width="9.140625" style="307" bestFit="1" customWidth="1"/>
    <col min="7795" max="7795" width="10.28515625" style="307" bestFit="1" customWidth="1"/>
    <col min="7796" max="7796" width="11.28515625" style="307" bestFit="1" customWidth="1"/>
    <col min="7797" max="7798" width="15" style="307" bestFit="1" customWidth="1"/>
    <col min="7799" max="7799" width="16.140625" style="307" bestFit="1" customWidth="1"/>
    <col min="7800" max="7800" width="14.140625" style="307" bestFit="1" customWidth="1"/>
    <col min="7801" max="7801" width="16.140625" style="307" bestFit="1" customWidth="1"/>
    <col min="7802" max="7803" width="11.28515625" style="307" bestFit="1" customWidth="1"/>
    <col min="7804" max="7804" width="7.42578125" style="307" bestFit="1" customWidth="1"/>
    <col min="7805" max="7806" width="3.140625" style="307"/>
    <col min="7807" max="7807" width="3.42578125" style="307" bestFit="1" customWidth="1"/>
    <col min="7808" max="7808" width="8.140625" style="307" bestFit="1" customWidth="1"/>
    <col min="7809" max="7809" width="9.7109375" style="307" customWidth="1"/>
    <col min="7810" max="7810" width="11.28515625" style="307" bestFit="1" customWidth="1"/>
    <col min="7811" max="7812" width="15" style="307" bestFit="1" customWidth="1"/>
    <col min="7813" max="7815" width="16.140625" style="307" bestFit="1" customWidth="1"/>
    <col min="7816" max="7817" width="11.28515625" style="307" bestFit="1" customWidth="1"/>
    <col min="7818" max="7818" width="7.42578125" style="307" bestFit="1" customWidth="1"/>
    <col min="7819" max="7846" width="3.140625" style="307"/>
    <col min="7847" max="7847" width="11.28515625" style="307" bestFit="1" customWidth="1"/>
    <col min="7848" max="7849" width="3.28515625" style="307" bestFit="1" customWidth="1"/>
    <col min="7850" max="7850" width="5.5703125" style="307" bestFit="1" customWidth="1"/>
    <col min="7851" max="7852" width="3.28515625" style="307" bestFit="1" customWidth="1"/>
    <col min="7853" max="7853" width="5.5703125" style="307" bestFit="1" customWidth="1"/>
    <col min="7854" max="7855" width="3.28515625" style="307" bestFit="1" customWidth="1"/>
    <col min="7856" max="7856" width="5.5703125" style="307" bestFit="1" customWidth="1"/>
    <col min="7857" max="7873" width="3.140625" style="307"/>
    <col min="7874" max="7874" width="17.5703125" style="307" customWidth="1"/>
    <col min="7875" max="7875" width="29.5703125" style="307" bestFit="1" customWidth="1"/>
    <col min="7876" max="7876" width="11.7109375" style="307" bestFit="1" customWidth="1"/>
    <col min="7877" max="7877" width="8.85546875" style="307" bestFit="1" customWidth="1"/>
    <col min="7878" max="7878" width="11.28515625" style="307" bestFit="1" customWidth="1"/>
    <col min="7879" max="7880" width="8.85546875" style="307" bestFit="1" customWidth="1"/>
    <col min="7881" max="7881" width="7.5703125" style="307" bestFit="1" customWidth="1"/>
    <col min="7882" max="7956" width="3.140625" style="307"/>
    <col min="7957" max="7957" width="3.140625" style="307" customWidth="1"/>
    <col min="7958" max="7958" width="3.140625" style="307"/>
    <col min="7959" max="7959" width="3.140625" style="307" customWidth="1"/>
    <col min="7960" max="7977" width="3.140625" style="307"/>
    <col min="7978" max="7978" width="3.140625" style="307" customWidth="1"/>
    <col min="7979" max="7988" width="3.140625" style="307"/>
    <col min="7989" max="7989" width="3.140625" style="307" customWidth="1"/>
    <col min="7990" max="7998" width="3.140625" style="307"/>
    <col min="7999" max="7999" width="3.140625" style="307" customWidth="1"/>
    <col min="8000" max="8005" width="3.140625" style="307"/>
    <col min="8006" max="8006" width="3.140625" style="307" customWidth="1"/>
    <col min="8007" max="8007" width="3.140625" style="307"/>
    <col min="8008" max="8009" width="3.140625" style="307" customWidth="1"/>
    <col min="8010" max="8012" width="3.140625" style="307"/>
    <col min="8013" max="8013" width="3.140625" style="307" customWidth="1"/>
    <col min="8014" max="8015" width="3.140625" style="307"/>
    <col min="8016" max="8016" width="3.140625" style="307" customWidth="1"/>
    <col min="8017" max="8019" width="3.140625" style="307"/>
    <col min="8020" max="8020" width="3.5703125" style="307" bestFit="1" customWidth="1"/>
    <col min="8021" max="8034" width="3.140625" style="307"/>
    <col min="8035" max="8045" width="3.140625" style="307" customWidth="1"/>
    <col min="8046" max="8047" width="3.140625" style="307"/>
    <col min="8048" max="8048" width="3.140625" style="307" customWidth="1"/>
    <col min="8049" max="8049" width="3.28515625" style="307" customWidth="1"/>
    <col min="8050" max="8050" width="9.140625" style="307" bestFit="1" customWidth="1"/>
    <col min="8051" max="8051" width="10.28515625" style="307" bestFit="1" customWidth="1"/>
    <col min="8052" max="8052" width="11.28515625" style="307" bestFit="1" customWidth="1"/>
    <col min="8053" max="8054" width="15" style="307" bestFit="1" customWidth="1"/>
    <col min="8055" max="8055" width="16.140625" style="307" bestFit="1" customWidth="1"/>
    <col min="8056" max="8056" width="14.140625" style="307" bestFit="1" customWidth="1"/>
    <col min="8057" max="8057" width="16.140625" style="307" bestFit="1" customWidth="1"/>
    <col min="8058" max="8059" width="11.28515625" style="307" bestFit="1" customWidth="1"/>
    <col min="8060" max="8060" width="7.42578125" style="307" bestFit="1" customWidth="1"/>
    <col min="8061" max="8062" width="3.140625" style="307"/>
    <col min="8063" max="8063" width="3.42578125" style="307" bestFit="1" customWidth="1"/>
    <col min="8064" max="8064" width="8.140625" style="307" bestFit="1" customWidth="1"/>
    <col min="8065" max="8065" width="9.7109375" style="307" customWidth="1"/>
    <col min="8066" max="8066" width="11.28515625" style="307" bestFit="1" customWidth="1"/>
    <col min="8067" max="8068" width="15" style="307" bestFit="1" customWidth="1"/>
    <col min="8069" max="8071" width="16.140625" style="307" bestFit="1" customWidth="1"/>
    <col min="8072" max="8073" width="11.28515625" style="307" bestFit="1" customWidth="1"/>
    <col min="8074" max="8074" width="7.42578125" style="307" bestFit="1" customWidth="1"/>
    <col min="8075" max="8102" width="3.140625" style="307"/>
    <col min="8103" max="8103" width="11.28515625" style="307" bestFit="1" customWidth="1"/>
    <col min="8104" max="8105" width="3.28515625" style="307" bestFit="1" customWidth="1"/>
    <col min="8106" max="8106" width="5.5703125" style="307" bestFit="1" customWidth="1"/>
    <col min="8107" max="8108" width="3.28515625" style="307" bestFit="1" customWidth="1"/>
    <col min="8109" max="8109" width="5.5703125" style="307" bestFit="1" customWidth="1"/>
    <col min="8110" max="8111" width="3.28515625" style="307" bestFit="1" customWidth="1"/>
    <col min="8112" max="8112" width="5.5703125" style="307" bestFit="1" customWidth="1"/>
    <col min="8113" max="8129" width="3.140625" style="307"/>
    <col min="8130" max="8130" width="17.5703125" style="307" customWidth="1"/>
    <col min="8131" max="8131" width="29.5703125" style="307" bestFit="1" customWidth="1"/>
    <col min="8132" max="8132" width="11.7109375" style="307" bestFit="1" customWidth="1"/>
    <col min="8133" max="8133" width="8.85546875" style="307" bestFit="1" customWidth="1"/>
    <col min="8134" max="8134" width="11.28515625" style="307" bestFit="1" customWidth="1"/>
    <col min="8135" max="8136" width="8.85546875" style="307" bestFit="1" customWidth="1"/>
    <col min="8137" max="8137" width="7.5703125" style="307" bestFit="1" customWidth="1"/>
    <col min="8138" max="8212" width="3.140625" style="307"/>
    <col min="8213" max="8213" width="3.140625" style="307" customWidth="1"/>
    <col min="8214" max="8214" width="3.140625" style="307"/>
    <col min="8215" max="8215" width="3.140625" style="307" customWidth="1"/>
    <col min="8216" max="8233" width="3.140625" style="307"/>
    <col min="8234" max="8234" width="3.140625" style="307" customWidth="1"/>
    <col min="8235" max="8244" width="3.140625" style="307"/>
    <col min="8245" max="8245" width="3.140625" style="307" customWidth="1"/>
    <col min="8246" max="8254" width="3.140625" style="307"/>
    <col min="8255" max="8255" width="3.140625" style="307" customWidth="1"/>
    <col min="8256" max="8261" width="3.140625" style="307"/>
    <col min="8262" max="8262" width="3.140625" style="307" customWidth="1"/>
    <col min="8263" max="8263" width="3.140625" style="307"/>
    <col min="8264" max="8265" width="3.140625" style="307" customWidth="1"/>
    <col min="8266" max="8268" width="3.140625" style="307"/>
    <col min="8269" max="8269" width="3.140625" style="307" customWidth="1"/>
    <col min="8270" max="8271" width="3.140625" style="307"/>
    <col min="8272" max="8272" width="3.140625" style="307" customWidth="1"/>
    <col min="8273" max="8275" width="3.140625" style="307"/>
    <col min="8276" max="8276" width="3.5703125" style="307" bestFit="1" customWidth="1"/>
    <col min="8277" max="8290" width="3.140625" style="307"/>
    <col min="8291" max="8301" width="3.140625" style="307" customWidth="1"/>
    <col min="8302" max="8303" width="3.140625" style="307"/>
    <col min="8304" max="8304" width="3.140625" style="307" customWidth="1"/>
    <col min="8305" max="8305" width="3.28515625" style="307" customWidth="1"/>
    <col min="8306" max="8306" width="9.140625" style="307" bestFit="1" customWidth="1"/>
    <col min="8307" max="8307" width="10.28515625" style="307" bestFit="1" customWidth="1"/>
    <col min="8308" max="8308" width="11.28515625" style="307" bestFit="1" customWidth="1"/>
    <col min="8309" max="8310" width="15" style="307" bestFit="1" customWidth="1"/>
    <col min="8311" max="8311" width="16.140625" style="307" bestFit="1" customWidth="1"/>
    <col min="8312" max="8312" width="14.140625" style="307" bestFit="1" customWidth="1"/>
    <col min="8313" max="8313" width="16.140625" style="307" bestFit="1" customWidth="1"/>
    <col min="8314" max="8315" width="11.28515625" style="307" bestFit="1" customWidth="1"/>
    <col min="8316" max="8316" width="7.42578125" style="307" bestFit="1" customWidth="1"/>
    <col min="8317" max="8318" width="3.140625" style="307"/>
    <col min="8319" max="8319" width="3.42578125" style="307" bestFit="1" customWidth="1"/>
    <col min="8320" max="8320" width="8.140625" style="307" bestFit="1" customWidth="1"/>
    <col min="8321" max="8321" width="9.7109375" style="307" customWidth="1"/>
    <col min="8322" max="8322" width="11.28515625" style="307" bestFit="1" customWidth="1"/>
    <col min="8323" max="8324" width="15" style="307" bestFit="1" customWidth="1"/>
    <col min="8325" max="8327" width="16.140625" style="307" bestFit="1" customWidth="1"/>
    <col min="8328" max="8329" width="11.28515625" style="307" bestFit="1" customWidth="1"/>
    <col min="8330" max="8330" width="7.42578125" style="307" bestFit="1" customWidth="1"/>
    <col min="8331" max="8358" width="3.140625" style="307"/>
    <col min="8359" max="8359" width="11.28515625" style="307" bestFit="1" customWidth="1"/>
    <col min="8360" max="8361" width="3.28515625" style="307" bestFit="1" customWidth="1"/>
    <col min="8362" max="8362" width="5.5703125" style="307" bestFit="1" customWidth="1"/>
    <col min="8363" max="8364" width="3.28515625" style="307" bestFit="1" customWidth="1"/>
    <col min="8365" max="8365" width="5.5703125" style="307" bestFit="1" customWidth="1"/>
    <col min="8366" max="8367" width="3.28515625" style="307" bestFit="1" customWidth="1"/>
    <col min="8368" max="8368" width="5.5703125" style="307" bestFit="1" customWidth="1"/>
    <col min="8369" max="8385" width="3.140625" style="307"/>
    <col min="8386" max="8386" width="17.5703125" style="307" customWidth="1"/>
    <col min="8387" max="8387" width="29.5703125" style="307" bestFit="1" customWidth="1"/>
    <col min="8388" max="8388" width="11.7109375" style="307" bestFit="1" customWidth="1"/>
    <col min="8389" max="8389" width="8.85546875" style="307" bestFit="1" customWidth="1"/>
    <col min="8390" max="8390" width="11.28515625" style="307" bestFit="1" customWidth="1"/>
    <col min="8391" max="8392" width="8.85546875" style="307" bestFit="1" customWidth="1"/>
    <col min="8393" max="8393" width="7.5703125" style="307" bestFit="1" customWidth="1"/>
    <col min="8394" max="8468" width="3.140625" style="307"/>
    <col min="8469" max="8469" width="3.140625" style="307" customWidth="1"/>
    <col min="8470" max="8470" width="3.140625" style="307"/>
    <col min="8471" max="8471" width="3.140625" style="307" customWidth="1"/>
    <col min="8472" max="8489" width="3.140625" style="307"/>
    <col min="8490" max="8490" width="3.140625" style="307" customWidth="1"/>
    <col min="8491" max="8500" width="3.140625" style="307"/>
    <col min="8501" max="8501" width="3.140625" style="307" customWidth="1"/>
    <col min="8502" max="8510" width="3.140625" style="307"/>
    <col min="8511" max="8511" width="3.140625" style="307" customWidth="1"/>
    <col min="8512" max="8517" width="3.140625" style="307"/>
    <col min="8518" max="8518" width="3.140625" style="307" customWidth="1"/>
    <col min="8519" max="8519" width="3.140625" style="307"/>
    <col min="8520" max="8521" width="3.140625" style="307" customWidth="1"/>
    <col min="8522" max="8524" width="3.140625" style="307"/>
    <col min="8525" max="8525" width="3.140625" style="307" customWidth="1"/>
    <col min="8526" max="8527" width="3.140625" style="307"/>
    <col min="8528" max="8528" width="3.140625" style="307" customWidth="1"/>
    <col min="8529" max="8531" width="3.140625" style="307"/>
    <col min="8532" max="8532" width="3.5703125" style="307" bestFit="1" customWidth="1"/>
    <col min="8533" max="8546" width="3.140625" style="307"/>
    <col min="8547" max="8557" width="3.140625" style="307" customWidth="1"/>
    <col min="8558" max="8559" width="3.140625" style="307"/>
    <col min="8560" max="8560" width="3.140625" style="307" customWidth="1"/>
    <col min="8561" max="8561" width="3.28515625" style="307" customWidth="1"/>
    <col min="8562" max="8562" width="9.140625" style="307" bestFit="1" customWidth="1"/>
    <col min="8563" max="8563" width="10.28515625" style="307" bestFit="1" customWidth="1"/>
    <col min="8564" max="8564" width="11.28515625" style="307" bestFit="1" customWidth="1"/>
    <col min="8565" max="8566" width="15" style="307" bestFit="1" customWidth="1"/>
    <col min="8567" max="8567" width="16.140625" style="307" bestFit="1" customWidth="1"/>
    <col min="8568" max="8568" width="14.140625" style="307" bestFit="1" customWidth="1"/>
    <col min="8569" max="8569" width="16.140625" style="307" bestFit="1" customWidth="1"/>
    <col min="8570" max="8571" width="11.28515625" style="307" bestFit="1" customWidth="1"/>
    <col min="8572" max="8572" width="7.42578125" style="307" bestFit="1" customWidth="1"/>
    <col min="8573" max="8574" width="3.140625" style="307"/>
    <col min="8575" max="8575" width="3.42578125" style="307" bestFit="1" customWidth="1"/>
    <col min="8576" max="8576" width="8.140625" style="307" bestFit="1" customWidth="1"/>
    <col min="8577" max="8577" width="9.7109375" style="307" customWidth="1"/>
    <col min="8578" max="8578" width="11.28515625" style="307" bestFit="1" customWidth="1"/>
    <col min="8579" max="8580" width="15" style="307" bestFit="1" customWidth="1"/>
    <col min="8581" max="8583" width="16.140625" style="307" bestFit="1" customWidth="1"/>
    <col min="8584" max="8585" width="11.28515625" style="307" bestFit="1" customWidth="1"/>
    <col min="8586" max="8586" width="7.42578125" style="307" bestFit="1" customWidth="1"/>
    <col min="8587" max="8614" width="3.140625" style="307"/>
    <col min="8615" max="8615" width="11.28515625" style="307" bestFit="1" customWidth="1"/>
    <col min="8616" max="8617" width="3.28515625" style="307" bestFit="1" customWidth="1"/>
    <col min="8618" max="8618" width="5.5703125" style="307" bestFit="1" customWidth="1"/>
    <col min="8619" max="8620" width="3.28515625" style="307" bestFit="1" customWidth="1"/>
    <col min="8621" max="8621" width="5.5703125" style="307" bestFit="1" customWidth="1"/>
    <col min="8622" max="8623" width="3.28515625" style="307" bestFit="1" customWidth="1"/>
    <col min="8624" max="8624" width="5.5703125" style="307" bestFit="1" customWidth="1"/>
    <col min="8625" max="8641" width="3.140625" style="307"/>
    <col min="8642" max="8642" width="17.5703125" style="307" customWidth="1"/>
    <col min="8643" max="8643" width="29.5703125" style="307" bestFit="1" customWidth="1"/>
    <col min="8644" max="8644" width="11.7109375" style="307" bestFit="1" customWidth="1"/>
    <col min="8645" max="8645" width="8.85546875" style="307" bestFit="1" customWidth="1"/>
    <col min="8646" max="8646" width="11.28515625" style="307" bestFit="1" customWidth="1"/>
    <col min="8647" max="8648" width="8.85546875" style="307" bestFit="1" customWidth="1"/>
    <col min="8649" max="8649" width="7.5703125" style="307" bestFit="1" customWidth="1"/>
    <col min="8650" max="8724" width="3.140625" style="307"/>
    <col min="8725" max="8725" width="3.140625" style="307" customWidth="1"/>
    <col min="8726" max="8726" width="3.140625" style="307"/>
    <col min="8727" max="8727" width="3.140625" style="307" customWidth="1"/>
    <col min="8728" max="8745" width="3.140625" style="307"/>
    <col min="8746" max="8746" width="3.140625" style="307" customWidth="1"/>
    <col min="8747" max="8756" width="3.140625" style="307"/>
    <col min="8757" max="8757" width="3.140625" style="307" customWidth="1"/>
    <col min="8758" max="8766" width="3.140625" style="307"/>
    <col min="8767" max="8767" width="3.140625" style="307" customWidth="1"/>
    <col min="8768" max="8773" width="3.140625" style="307"/>
    <col min="8774" max="8774" width="3.140625" style="307" customWidth="1"/>
    <col min="8775" max="8775" width="3.140625" style="307"/>
    <col min="8776" max="8777" width="3.140625" style="307" customWidth="1"/>
    <col min="8778" max="8780" width="3.140625" style="307"/>
    <col min="8781" max="8781" width="3.140625" style="307" customWidth="1"/>
    <col min="8782" max="8783" width="3.140625" style="307"/>
    <col min="8784" max="8784" width="3.140625" style="307" customWidth="1"/>
    <col min="8785" max="8787" width="3.140625" style="307"/>
    <col min="8788" max="8788" width="3.5703125" style="307" bestFit="1" customWidth="1"/>
    <col min="8789" max="8802" width="3.140625" style="307"/>
    <col min="8803" max="8813" width="3.140625" style="307" customWidth="1"/>
    <col min="8814" max="8815" width="3.140625" style="307"/>
    <col min="8816" max="8816" width="3.140625" style="307" customWidth="1"/>
    <col min="8817" max="8817" width="3.28515625" style="307" customWidth="1"/>
    <col min="8818" max="8818" width="9.140625" style="307" bestFit="1" customWidth="1"/>
    <col min="8819" max="8819" width="10.28515625" style="307" bestFit="1" customWidth="1"/>
    <col min="8820" max="8820" width="11.28515625" style="307" bestFit="1" customWidth="1"/>
    <col min="8821" max="8822" width="15" style="307" bestFit="1" customWidth="1"/>
    <col min="8823" max="8823" width="16.140625" style="307" bestFit="1" customWidth="1"/>
    <col min="8824" max="8824" width="14.140625" style="307" bestFit="1" customWidth="1"/>
    <col min="8825" max="8825" width="16.140625" style="307" bestFit="1" customWidth="1"/>
    <col min="8826" max="8827" width="11.28515625" style="307" bestFit="1" customWidth="1"/>
    <col min="8828" max="8828" width="7.42578125" style="307" bestFit="1" customWidth="1"/>
    <col min="8829" max="8830" width="3.140625" style="307"/>
    <col min="8831" max="8831" width="3.42578125" style="307" bestFit="1" customWidth="1"/>
    <col min="8832" max="8832" width="8.140625" style="307" bestFit="1" customWidth="1"/>
    <col min="8833" max="8833" width="9.7109375" style="307" customWidth="1"/>
    <col min="8834" max="8834" width="11.28515625" style="307" bestFit="1" customWidth="1"/>
    <col min="8835" max="8836" width="15" style="307" bestFit="1" customWidth="1"/>
    <col min="8837" max="8839" width="16.140625" style="307" bestFit="1" customWidth="1"/>
    <col min="8840" max="8841" width="11.28515625" style="307" bestFit="1" customWidth="1"/>
    <col min="8842" max="8842" width="7.42578125" style="307" bestFit="1" customWidth="1"/>
    <col min="8843" max="8870" width="3.140625" style="307"/>
    <col min="8871" max="8871" width="11.28515625" style="307" bestFit="1" customWidth="1"/>
    <col min="8872" max="8873" width="3.28515625" style="307" bestFit="1" customWidth="1"/>
    <col min="8874" max="8874" width="5.5703125" style="307" bestFit="1" customWidth="1"/>
    <col min="8875" max="8876" width="3.28515625" style="307" bestFit="1" customWidth="1"/>
    <col min="8877" max="8877" width="5.5703125" style="307" bestFit="1" customWidth="1"/>
    <col min="8878" max="8879" width="3.28515625" style="307" bestFit="1" customWidth="1"/>
    <col min="8880" max="8880" width="5.5703125" style="307" bestFit="1" customWidth="1"/>
    <col min="8881" max="8897" width="3.140625" style="307"/>
    <col min="8898" max="8898" width="17.5703125" style="307" customWidth="1"/>
    <col min="8899" max="8899" width="29.5703125" style="307" bestFit="1" customWidth="1"/>
    <col min="8900" max="8900" width="11.7109375" style="307" bestFit="1" customWidth="1"/>
    <col min="8901" max="8901" width="8.85546875" style="307" bestFit="1" customWidth="1"/>
    <col min="8902" max="8902" width="11.28515625" style="307" bestFit="1" customWidth="1"/>
    <col min="8903" max="8904" width="8.85546875" style="307" bestFit="1" customWidth="1"/>
    <col min="8905" max="8905" width="7.5703125" style="307" bestFit="1" customWidth="1"/>
    <col min="8906" max="8980" width="3.140625" style="307"/>
    <col min="8981" max="8981" width="3.140625" style="307" customWidth="1"/>
    <col min="8982" max="8982" width="3.140625" style="307"/>
    <col min="8983" max="8983" width="3.140625" style="307" customWidth="1"/>
    <col min="8984" max="9001" width="3.140625" style="307"/>
    <col min="9002" max="9002" width="3.140625" style="307" customWidth="1"/>
    <col min="9003" max="9012" width="3.140625" style="307"/>
    <col min="9013" max="9013" width="3.140625" style="307" customWidth="1"/>
    <col min="9014" max="9022" width="3.140625" style="307"/>
    <col min="9023" max="9023" width="3.140625" style="307" customWidth="1"/>
    <col min="9024" max="9029" width="3.140625" style="307"/>
    <col min="9030" max="9030" width="3.140625" style="307" customWidth="1"/>
    <col min="9031" max="9031" width="3.140625" style="307"/>
    <col min="9032" max="9033" width="3.140625" style="307" customWidth="1"/>
    <col min="9034" max="9036" width="3.140625" style="307"/>
    <col min="9037" max="9037" width="3.140625" style="307" customWidth="1"/>
    <col min="9038" max="9039" width="3.140625" style="307"/>
    <col min="9040" max="9040" width="3.140625" style="307" customWidth="1"/>
    <col min="9041" max="9043" width="3.140625" style="307"/>
    <col min="9044" max="9044" width="3.5703125" style="307" bestFit="1" customWidth="1"/>
    <col min="9045" max="9058" width="3.140625" style="307"/>
    <col min="9059" max="9069" width="3.140625" style="307" customWidth="1"/>
    <col min="9070" max="9071" width="3.140625" style="307"/>
    <col min="9072" max="9072" width="3.140625" style="307" customWidth="1"/>
    <col min="9073" max="9073" width="3.28515625" style="307" customWidth="1"/>
    <col min="9074" max="9074" width="9.140625" style="307" bestFit="1" customWidth="1"/>
    <col min="9075" max="9075" width="10.28515625" style="307" bestFit="1" customWidth="1"/>
    <col min="9076" max="9076" width="11.28515625" style="307" bestFit="1" customWidth="1"/>
    <col min="9077" max="9078" width="15" style="307" bestFit="1" customWidth="1"/>
    <col min="9079" max="9079" width="16.140625" style="307" bestFit="1" customWidth="1"/>
    <col min="9080" max="9080" width="14.140625" style="307" bestFit="1" customWidth="1"/>
    <col min="9081" max="9081" width="16.140625" style="307" bestFit="1" customWidth="1"/>
    <col min="9082" max="9083" width="11.28515625" style="307" bestFit="1" customWidth="1"/>
    <col min="9084" max="9084" width="7.42578125" style="307" bestFit="1" customWidth="1"/>
    <col min="9085" max="9086" width="3.140625" style="307"/>
    <col min="9087" max="9087" width="3.42578125" style="307" bestFit="1" customWidth="1"/>
    <col min="9088" max="9088" width="8.140625" style="307" bestFit="1" customWidth="1"/>
    <col min="9089" max="9089" width="9.7109375" style="307" customWidth="1"/>
    <col min="9090" max="9090" width="11.28515625" style="307" bestFit="1" customWidth="1"/>
    <col min="9091" max="9092" width="15" style="307" bestFit="1" customWidth="1"/>
    <col min="9093" max="9095" width="16.140625" style="307" bestFit="1" customWidth="1"/>
    <col min="9096" max="9097" width="11.28515625" style="307" bestFit="1" customWidth="1"/>
    <col min="9098" max="9098" width="7.42578125" style="307" bestFit="1" customWidth="1"/>
    <col min="9099" max="9126" width="3.140625" style="307"/>
    <col min="9127" max="9127" width="11.28515625" style="307" bestFit="1" customWidth="1"/>
    <col min="9128" max="9129" width="3.28515625" style="307" bestFit="1" customWidth="1"/>
    <col min="9130" max="9130" width="5.5703125" style="307" bestFit="1" customWidth="1"/>
    <col min="9131" max="9132" width="3.28515625" style="307" bestFit="1" customWidth="1"/>
    <col min="9133" max="9133" width="5.5703125" style="307" bestFit="1" customWidth="1"/>
    <col min="9134" max="9135" width="3.28515625" style="307" bestFit="1" customWidth="1"/>
    <col min="9136" max="9136" width="5.5703125" style="307" bestFit="1" customWidth="1"/>
    <col min="9137" max="9153" width="3.140625" style="307"/>
    <col min="9154" max="9154" width="17.5703125" style="307" customWidth="1"/>
    <col min="9155" max="9155" width="29.5703125" style="307" bestFit="1" customWidth="1"/>
    <col min="9156" max="9156" width="11.7109375" style="307" bestFit="1" customWidth="1"/>
    <col min="9157" max="9157" width="8.85546875" style="307" bestFit="1" customWidth="1"/>
    <col min="9158" max="9158" width="11.28515625" style="307" bestFit="1" customWidth="1"/>
    <col min="9159" max="9160" width="8.85546875" style="307" bestFit="1" customWidth="1"/>
    <col min="9161" max="9161" width="7.5703125" style="307" bestFit="1" customWidth="1"/>
    <col min="9162" max="9236" width="3.140625" style="307"/>
    <col min="9237" max="9237" width="3.140625" style="307" customWidth="1"/>
    <col min="9238" max="9238" width="3.140625" style="307"/>
    <col min="9239" max="9239" width="3.140625" style="307" customWidth="1"/>
    <col min="9240" max="9257" width="3.140625" style="307"/>
    <col min="9258" max="9258" width="3.140625" style="307" customWidth="1"/>
    <col min="9259" max="9268" width="3.140625" style="307"/>
    <col min="9269" max="9269" width="3.140625" style="307" customWidth="1"/>
    <col min="9270" max="9278" width="3.140625" style="307"/>
    <col min="9279" max="9279" width="3.140625" style="307" customWidth="1"/>
    <col min="9280" max="9285" width="3.140625" style="307"/>
    <col min="9286" max="9286" width="3.140625" style="307" customWidth="1"/>
    <col min="9287" max="9287" width="3.140625" style="307"/>
    <col min="9288" max="9289" width="3.140625" style="307" customWidth="1"/>
    <col min="9290" max="9292" width="3.140625" style="307"/>
    <col min="9293" max="9293" width="3.140625" style="307" customWidth="1"/>
    <col min="9294" max="9295" width="3.140625" style="307"/>
    <col min="9296" max="9296" width="3.140625" style="307" customWidth="1"/>
    <col min="9297" max="9299" width="3.140625" style="307"/>
    <col min="9300" max="9300" width="3.5703125" style="307" bestFit="1" customWidth="1"/>
    <col min="9301" max="9314" width="3.140625" style="307"/>
    <col min="9315" max="9325" width="3.140625" style="307" customWidth="1"/>
    <col min="9326" max="9327" width="3.140625" style="307"/>
    <col min="9328" max="9328" width="3.140625" style="307" customWidth="1"/>
    <col min="9329" max="9329" width="3.28515625" style="307" customWidth="1"/>
    <col min="9330" max="9330" width="9.140625" style="307" bestFit="1" customWidth="1"/>
    <col min="9331" max="9331" width="10.28515625" style="307" bestFit="1" customWidth="1"/>
    <col min="9332" max="9332" width="11.28515625" style="307" bestFit="1" customWidth="1"/>
    <col min="9333" max="9334" width="15" style="307" bestFit="1" customWidth="1"/>
    <col min="9335" max="9335" width="16.140625" style="307" bestFit="1" customWidth="1"/>
    <col min="9336" max="9336" width="14.140625" style="307" bestFit="1" customWidth="1"/>
    <col min="9337" max="9337" width="16.140625" style="307" bestFit="1" customWidth="1"/>
    <col min="9338" max="9339" width="11.28515625" style="307" bestFit="1" customWidth="1"/>
    <col min="9340" max="9340" width="7.42578125" style="307" bestFit="1" customWidth="1"/>
    <col min="9341" max="9342" width="3.140625" style="307"/>
    <col min="9343" max="9343" width="3.42578125" style="307" bestFit="1" customWidth="1"/>
    <col min="9344" max="9344" width="8.140625" style="307" bestFit="1" customWidth="1"/>
    <col min="9345" max="9345" width="9.7109375" style="307" customWidth="1"/>
    <col min="9346" max="9346" width="11.28515625" style="307" bestFit="1" customWidth="1"/>
    <col min="9347" max="9348" width="15" style="307" bestFit="1" customWidth="1"/>
    <col min="9349" max="9351" width="16.140625" style="307" bestFit="1" customWidth="1"/>
    <col min="9352" max="9353" width="11.28515625" style="307" bestFit="1" customWidth="1"/>
    <col min="9354" max="9354" width="7.42578125" style="307" bestFit="1" customWidth="1"/>
    <col min="9355" max="9382" width="3.140625" style="307"/>
    <col min="9383" max="9383" width="11.28515625" style="307" bestFit="1" customWidth="1"/>
    <col min="9384" max="9385" width="3.28515625" style="307" bestFit="1" customWidth="1"/>
    <col min="9386" max="9386" width="5.5703125" style="307" bestFit="1" customWidth="1"/>
    <col min="9387" max="9388" width="3.28515625" style="307" bestFit="1" customWidth="1"/>
    <col min="9389" max="9389" width="5.5703125" style="307" bestFit="1" customWidth="1"/>
    <col min="9390" max="9391" width="3.28515625" style="307" bestFit="1" customWidth="1"/>
    <col min="9392" max="9392" width="5.5703125" style="307" bestFit="1" customWidth="1"/>
    <col min="9393" max="9409" width="3.140625" style="307"/>
    <col min="9410" max="9410" width="17.5703125" style="307" customWidth="1"/>
    <col min="9411" max="9411" width="29.5703125" style="307" bestFit="1" customWidth="1"/>
    <col min="9412" max="9412" width="11.7109375" style="307" bestFit="1" customWidth="1"/>
    <col min="9413" max="9413" width="8.85546875" style="307" bestFit="1" customWidth="1"/>
    <col min="9414" max="9414" width="11.28515625" style="307" bestFit="1" customWidth="1"/>
    <col min="9415" max="9416" width="8.85546875" style="307" bestFit="1" customWidth="1"/>
    <col min="9417" max="9417" width="7.5703125" style="307" bestFit="1" customWidth="1"/>
    <col min="9418" max="9492" width="3.140625" style="307"/>
    <col min="9493" max="9493" width="3.140625" style="307" customWidth="1"/>
    <col min="9494" max="9494" width="3.140625" style="307"/>
    <col min="9495" max="9495" width="3.140625" style="307" customWidth="1"/>
    <col min="9496" max="9513" width="3.140625" style="307"/>
    <col min="9514" max="9514" width="3.140625" style="307" customWidth="1"/>
    <col min="9515" max="9524" width="3.140625" style="307"/>
    <col min="9525" max="9525" width="3.140625" style="307" customWidth="1"/>
    <col min="9526" max="9534" width="3.140625" style="307"/>
    <col min="9535" max="9535" width="3.140625" style="307" customWidth="1"/>
    <col min="9536" max="9541" width="3.140625" style="307"/>
    <col min="9542" max="9542" width="3.140625" style="307" customWidth="1"/>
    <col min="9543" max="9543" width="3.140625" style="307"/>
    <col min="9544" max="9545" width="3.140625" style="307" customWidth="1"/>
    <col min="9546" max="9548" width="3.140625" style="307"/>
    <col min="9549" max="9549" width="3.140625" style="307" customWidth="1"/>
    <col min="9550" max="9551" width="3.140625" style="307"/>
    <col min="9552" max="9552" width="3.140625" style="307" customWidth="1"/>
    <col min="9553" max="9555" width="3.140625" style="307"/>
    <col min="9556" max="9556" width="3.5703125" style="307" bestFit="1" customWidth="1"/>
    <col min="9557" max="9570" width="3.140625" style="307"/>
    <col min="9571" max="9581" width="3.140625" style="307" customWidth="1"/>
    <col min="9582" max="9583" width="3.140625" style="307"/>
    <col min="9584" max="9584" width="3.140625" style="307" customWidth="1"/>
    <col min="9585" max="9585" width="3.28515625" style="307" customWidth="1"/>
    <col min="9586" max="9586" width="9.140625" style="307" bestFit="1" customWidth="1"/>
    <col min="9587" max="9587" width="10.28515625" style="307" bestFit="1" customWidth="1"/>
    <col min="9588" max="9588" width="11.28515625" style="307" bestFit="1" customWidth="1"/>
    <col min="9589" max="9590" width="15" style="307" bestFit="1" customWidth="1"/>
    <col min="9591" max="9591" width="16.140625" style="307" bestFit="1" customWidth="1"/>
    <col min="9592" max="9592" width="14.140625" style="307" bestFit="1" customWidth="1"/>
    <col min="9593" max="9593" width="16.140625" style="307" bestFit="1" customWidth="1"/>
    <col min="9594" max="9595" width="11.28515625" style="307" bestFit="1" customWidth="1"/>
    <col min="9596" max="9596" width="7.42578125" style="307" bestFit="1" customWidth="1"/>
    <col min="9597" max="9598" width="3.140625" style="307"/>
    <col min="9599" max="9599" width="3.42578125" style="307" bestFit="1" customWidth="1"/>
    <col min="9600" max="9600" width="8.140625" style="307" bestFit="1" customWidth="1"/>
    <col min="9601" max="9601" width="9.7109375" style="307" customWidth="1"/>
    <col min="9602" max="9602" width="11.28515625" style="307" bestFit="1" customWidth="1"/>
    <col min="9603" max="9604" width="15" style="307" bestFit="1" customWidth="1"/>
    <col min="9605" max="9607" width="16.140625" style="307" bestFit="1" customWidth="1"/>
    <col min="9608" max="9609" width="11.28515625" style="307" bestFit="1" customWidth="1"/>
    <col min="9610" max="9610" width="7.42578125" style="307" bestFit="1" customWidth="1"/>
    <col min="9611" max="9638" width="3.140625" style="307"/>
    <col min="9639" max="9639" width="11.28515625" style="307" bestFit="1" customWidth="1"/>
    <col min="9640" max="9641" width="3.28515625" style="307" bestFit="1" customWidth="1"/>
    <col min="9642" max="9642" width="5.5703125" style="307" bestFit="1" customWidth="1"/>
    <col min="9643" max="9644" width="3.28515625" style="307" bestFit="1" customWidth="1"/>
    <col min="9645" max="9645" width="5.5703125" style="307" bestFit="1" customWidth="1"/>
    <col min="9646" max="9647" width="3.28515625" style="307" bestFit="1" customWidth="1"/>
    <col min="9648" max="9648" width="5.5703125" style="307" bestFit="1" customWidth="1"/>
    <col min="9649" max="9665" width="3.140625" style="307"/>
    <col min="9666" max="9666" width="17.5703125" style="307" customWidth="1"/>
    <col min="9667" max="9667" width="29.5703125" style="307" bestFit="1" customWidth="1"/>
    <col min="9668" max="9668" width="11.7109375" style="307" bestFit="1" customWidth="1"/>
    <col min="9669" max="9669" width="8.85546875" style="307" bestFit="1" customWidth="1"/>
    <col min="9670" max="9670" width="11.28515625" style="307" bestFit="1" customWidth="1"/>
    <col min="9671" max="9672" width="8.85546875" style="307" bestFit="1" customWidth="1"/>
    <col min="9673" max="9673" width="7.5703125" style="307" bestFit="1" customWidth="1"/>
    <col min="9674" max="9748" width="3.140625" style="307"/>
    <col min="9749" max="9749" width="3.140625" style="307" customWidth="1"/>
    <col min="9750" max="9750" width="3.140625" style="307"/>
    <col min="9751" max="9751" width="3.140625" style="307" customWidth="1"/>
    <col min="9752" max="9769" width="3.140625" style="307"/>
    <col min="9770" max="9770" width="3.140625" style="307" customWidth="1"/>
    <col min="9771" max="9780" width="3.140625" style="307"/>
    <col min="9781" max="9781" width="3.140625" style="307" customWidth="1"/>
    <col min="9782" max="9790" width="3.140625" style="307"/>
    <col min="9791" max="9791" width="3.140625" style="307" customWidth="1"/>
    <col min="9792" max="9797" width="3.140625" style="307"/>
    <col min="9798" max="9798" width="3.140625" style="307" customWidth="1"/>
    <col min="9799" max="9799" width="3.140625" style="307"/>
    <col min="9800" max="9801" width="3.140625" style="307" customWidth="1"/>
    <col min="9802" max="9804" width="3.140625" style="307"/>
    <col min="9805" max="9805" width="3.140625" style="307" customWidth="1"/>
    <col min="9806" max="9807" width="3.140625" style="307"/>
    <col min="9808" max="9808" width="3.140625" style="307" customWidth="1"/>
    <col min="9809" max="9811" width="3.140625" style="307"/>
    <col min="9812" max="9812" width="3.5703125" style="307" bestFit="1" customWidth="1"/>
    <col min="9813" max="9826" width="3.140625" style="307"/>
    <col min="9827" max="9837" width="3.140625" style="307" customWidth="1"/>
    <col min="9838" max="9839" width="3.140625" style="307"/>
    <col min="9840" max="9840" width="3.140625" style="307" customWidth="1"/>
    <col min="9841" max="9841" width="3.28515625" style="307" customWidth="1"/>
    <col min="9842" max="9842" width="9.140625" style="307" bestFit="1" customWidth="1"/>
    <col min="9843" max="9843" width="10.28515625" style="307" bestFit="1" customWidth="1"/>
    <col min="9844" max="9844" width="11.28515625" style="307" bestFit="1" customWidth="1"/>
    <col min="9845" max="9846" width="15" style="307" bestFit="1" customWidth="1"/>
    <col min="9847" max="9847" width="16.140625" style="307" bestFit="1" customWidth="1"/>
    <col min="9848" max="9848" width="14.140625" style="307" bestFit="1" customWidth="1"/>
    <col min="9849" max="9849" width="16.140625" style="307" bestFit="1" customWidth="1"/>
    <col min="9850" max="9851" width="11.28515625" style="307" bestFit="1" customWidth="1"/>
    <col min="9852" max="9852" width="7.42578125" style="307" bestFit="1" customWidth="1"/>
    <col min="9853" max="9854" width="3.140625" style="307"/>
    <col min="9855" max="9855" width="3.42578125" style="307" bestFit="1" customWidth="1"/>
    <col min="9856" max="9856" width="8.140625" style="307" bestFit="1" customWidth="1"/>
    <col min="9857" max="9857" width="9.7109375" style="307" customWidth="1"/>
    <col min="9858" max="9858" width="11.28515625" style="307" bestFit="1" customWidth="1"/>
    <col min="9859" max="9860" width="15" style="307" bestFit="1" customWidth="1"/>
    <col min="9861" max="9863" width="16.140625" style="307" bestFit="1" customWidth="1"/>
    <col min="9864" max="9865" width="11.28515625" style="307" bestFit="1" customWidth="1"/>
    <col min="9866" max="9866" width="7.42578125" style="307" bestFit="1" customWidth="1"/>
    <col min="9867" max="9894" width="3.140625" style="307"/>
    <col min="9895" max="9895" width="11.28515625" style="307" bestFit="1" customWidth="1"/>
    <col min="9896" max="9897" width="3.28515625" style="307" bestFit="1" customWidth="1"/>
    <col min="9898" max="9898" width="5.5703125" style="307" bestFit="1" customWidth="1"/>
    <col min="9899" max="9900" width="3.28515625" style="307" bestFit="1" customWidth="1"/>
    <col min="9901" max="9901" width="5.5703125" style="307" bestFit="1" customWidth="1"/>
    <col min="9902" max="9903" width="3.28515625" style="307" bestFit="1" customWidth="1"/>
    <col min="9904" max="9904" width="5.5703125" style="307" bestFit="1" customWidth="1"/>
    <col min="9905" max="9921" width="3.140625" style="307"/>
    <col min="9922" max="9922" width="17.5703125" style="307" customWidth="1"/>
    <col min="9923" max="9923" width="29.5703125" style="307" bestFit="1" customWidth="1"/>
    <col min="9924" max="9924" width="11.7109375" style="307" bestFit="1" customWidth="1"/>
    <col min="9925" max="9925" width="8.85546875" style="307" bestFit="1" customWidth="1"/>
    <col min="9926" max="9926" width="11.28515625" style="307" bestFit="1" customWidth="1"/>
    <col min="9927" max="9928" width="8.85546875" style="307" bestFit="1" customWidth="1"/>
    <col min="9929" max="9929" width="7.5703125" style="307" bestFit="1" customWidth="1"/>
    <col min="9930" max="10004" width="3.140625" style="307"/>
    <col min="10005" max="10005" width="3.140625" style="307" customWidth="1"/>
    <col min="10006" max="10006" width="3.140625" style="307"/>
    <col min="10007" max="10007" width="3.140625" style="307" customWidth="1"/>
    <col min="10008" max="10025" width="3.140625" style="307"/>
    <col min="10026" max="10026" width="3.140625" style="307" customWidth="1"/>
    <col min="10027" max="10036" width="3.140625" style="307"/>
    <col min="10037" max="10037" width="3.140625" style="307" customWidth="1"/>
    <col min="10038" max="10046" width="3.140625" style="307"/>
    <col min="10047" max="10047" width="3.140625" style="307" customWidth="1"/>
    <col min="10048" max="10053" width="3.140625" style="307"/>
    <col min="10054" max="10054" width="3.140625" style="307" customWidth="1"/>
    <col min="10055" max="10055" width="3.140625" style="307"/>
    <col min="10056" max="10057" width="3.140625" style="307" customWidth="1"/>
    <col min="10058" max="10060" width="3.140625" style="307"/>
    <col min="10061" max="10061" width="3.140625" style="307" customWidth="1"/>
    <col min="10062" max="10063" width="3.140625" style="307"/>
    <col min="10064" max="10064" width="3.140625" style="307" customWidth="1"/>
    <col min="10065" max="10067" width="3.140625" style="307"/>
    <col min="10068" max="10068" width="3.5703125" style="307" bestFit="1" customWidth="1"/>
    <col min="10069" max="10082" width="3.140625" style="307"/>
    <col min="10083" max="10093" width="3.140625" style="307" customWidth="1"/>
    <col min="10094" max="10095" width="3.140625" style="307"/>
    <col min="10096" max="10096" width="3.140625" style="307" customWidth="1"/>
    <col min="10097" max="10097" width="3.28515625" style="307" customWidth="1"/>
    <col min="10098" max="10098" width="9.140625" style="307" bestFit="1" customWidth="1"/>
    <col min="10099" max="10099" width="10.28515625" style="307" bestFit="1" customWidth="1"/>
    <col min="10100" max="10100" width="11.28515625" style="307" bestFit="1" customWidth="1"/>
    <col min="10101" max="10102" width="15" style="307" bestFit="1" customWidth="1"/>
    <col min="10103" max="10103" width="16.140625" style="307" bestFit="1" customWidth="1"/>
    <col min="10104" max="10104" width="14.140625" style="307" bestFit="1" customWidth="1"/>
    <col min="10105" max="10105" width="16.140625" style="307" bestFit="1" customWidth="1"/>
    <col min="10106" max="10107" width="11.28515625" style="307" bestFit="1" customWidth="1"/>
    <col min="10108" max="10108" width="7.42578125" style="307" bestFit="1" customWidth="1"/>
    <col min="10109" max="10110" width="3.140625" style="307"/>
    <col min="10111" max="10111" width="3.42578125" style="307" bestFit="1" customWidth="1"/>
    <col min="10112" max="10112" width="8.140625" style="307" bestFit="1" customWidth="1"/>
    <col min="10113" max="10113" width="9.7109375" style="307" customWidth="1"/>
    <col min="10114" max="10114" width="11.28515625" style="307" bestFit="1" customWidth="1"/>
    <col min="10115" max="10116" width="15" style="307" bestFit="1" customWidth="1"/>
    <col min="10117" max="10119" width="16.140625" style="307" bestFit="1" customWidth="1"/>
    <col min="10120" max="10121" width="11.28515625" style="307" bestFit="1" customWidth="1"/>
    <col min="10122" max="10122" width="7.42578125" style="307" bestFit="1" customWidth="1"/>
    <col min="10123" max="10150" width="3.140625" style="307"/>
    <col min="10151" max="10151" width="11.28515625" style="307" bestFit="1" customWidth="1"/>
    <col min="10152" max="10153" width="3.28515625" style="307" bestFit="1" customWidth="1"/>
    <col min="10154" max="10154" width="5.5703125" style="307" bestFit="1" customWidth="1"/>
    <col min="10155" max="10156" width="3.28515625" style="307" bestFit="1" customWidth="1"/>
    <col min="10157" max="10157" width="5.5703125" style="307" bestFit="1" customWidth="1"/>
    <col min="10158" max="10159" width="3.28515625" style="307" bestFit="1" customWidth="1"/>
    <col min="10160" max="10160" width="5.5703125" style="307" bestFit="1" customWidth="1"/>
    <col min="10161" max="10177" width="3.140625" style="307"/>
    <col min="10178" max="10178" width="17.5703125" style="307" customWidth="1"/>
    <col min="10179" max="10179" width="29.5703125" style="307" bestFit="1" customWidth="1"/>
    <col min="10180" max="10180" width="11.7109375" style="307" bestFit="1" customWidth="1"/>
    <col min="10181" max="10181" width="8.85546875" style="307" bestFit="1" customWidth="1"/>
    <col min="10182" max="10182" width="11.28515625" style="307" bestFit="1" customWidth="1"/>
    <col min="10183" max="10184" width="8.85546875" style="307" bestFit="1" customWidth="1"/>
    <col min="10185" max="10185" width="7.5703125" style="307" bestFit="1" customWidth="1"/>
    <col min="10186" max="10260" width="3.140625" style="307"/>
    <col min="10261" max="10261" width="3.140625" style="307" customWidth="1"/>
    <col min="10262" max="10262" width="3.140625" style="307"/>
    <col min="10263" max="10263" width="3.140625" style="307" customWidth="1"/>
    <col min="10264" max="10281" width="3.140625" style="307"/>
    <col min="10282" max="10282" width="3.140625" style="307" customWidth="1"/>
    <col min="10283" max="10292" width="3.140625" style="307"/>
    <col min="10293" max="10293" width="3.140625" style="307" customWidth="1"/>
    <col min="10294" max="10302" width="3.140625" style="307"/>
    <col min="10303" max="10303" width="3.140625" style="307" customWidth="1"/>
    <col min="10304" max="10309" width="3.140625" style="307"/>
    <col min="10310" max="10310" width="3.140625" style="307" customWidth="1"/>
    <col min="10311" max="10311" width="3.140625" style="307"/>
    <col min="10312" max="10313" width="3.140625" style="307" customWidth="1"/>
    <col min="10314" max="10316" width="3.140625" style="307"/>
    <col min="10317" max="10317" width="3.140625" style="307" customWidth="1"/>
    <col min="10318" max="10319" width="3.140625" style="307"/>
    <col min="10320" max="10320" width="3.140625" style="307" customWidth="1"/>
    <col min="10321" max="10323" width="3.140625" style="307"/>
    <col min="10324" max="10324" width="3.5703125" style="307" bestFit="1" customWidth="1"/>
    <col min="10325" max="10338" width="3.140625" style="307"/>
    <col min="10339" max="10349" width="3.140625" style="307" customWidth="1"/>
    <col min="10350" max="10351" width="3.140625" style="307"/>
    <col min="10352" max="10352" width="3.140625" style="307" customWidth="1"/>
    <col min="10353" max="10353" width="3.28515625" style="307" customWidth="1"/>
    <col min="10354" max="10354" width="9.140625" style="307" bestFit="1" customWidth="1"/>
    <col min="10355" max="10355" width="10.28515625" style="307" bestFit="1" customWidth="1"/>
    <col min="10356" max="10356" width="11.28515625" style="307" bestFit="1" customWidth="1"/>
    <col min="10357" max="10358" width="15" style="307" bestFit="1" customWidth="1"/>
    <col min="10359" max="10359" width="16.140625" style="307" bestFit="1" customWidth="1"/>
    <col min="10360" max="10360" width="14.140625" style="307" bestFit="1" customWidth="1"/>
    <col min="10361" max="10361" width="16.140625" style="307" bestFit="1" customWidth="1"/>
    <col min="10362" max="10363" width="11.28515625" style="307" bestFit="1" customWidth="1"/>
    <col min="10364" max="10364" width="7.42578125" style="307" bestFit="1" customWidth="1"/>
    <col min="10365" max="10366" width="3.140625" style="307"/>
    <col min="10367" max="10367" width="3.42578125" style="307" bestFit="1" customWidth="1"/>
    <col min="10368" max="10368" width="8.140625" style="307" bestFit="1" customWidth="1"/>
    <col min="10369" max="10369" width="9.7109375" style="307" customWidth="1"/>
    <col min="10370" max="10370" width="11.28515625" style="307" bestFit="1" customWidth="1"/>
    <col min="10371" max="10372" width="15" style="307" bestFit="1" customWidth="1"/>
    <col min="10373" max="10375" width="16.140625" style="307" bestFit="1" customWidth="1"/>
    <col min="10376" max="10377" width="11.28515625" style="307" bestFit="1" customWidth="1"/>
    <col min="10378" max="10378" width="7.42578125" style="307" bestFit="1" customWidth="1"/>
    <col min="10379" max="10406" width="3.140625" style="307"/>
    <col min="10407" max="10407" width="11.28515625" style="307" bestFit="1" customWidth="1"/>
    <col min="10408" max="10409" width="3.28515625" style="307" bestFit="1" customWidth="1"/>
    <col min="10410" max="10410" width="5.5703125" style="307" bestFit="1" customWidth="1"/>
    <col min="10411" max="10412" width="3.28515625" style="307" bestFit="1" customWidth="1"/>
    <col min="10413" max="10413" width="5.5703125" style="307" bestFit="1" customWidth="1"/>
    <col min="10414" max="10415" width="3.28515625" style="307" bestFit="1" customWidth="1"/>
    <col min="10416" max="10416" width="5.5703125" style="307" bestFit="1" customWidth="1"/>
    <col min="10417" max="10433" width="3.140625" style="307"/>
    <col min="10434" max="10434" width="17.5703125" style="307" customWidth="1"/>
    <col min="10435" max="10435" width="29.5703125" style="307" bestFit="1" customWidth="1"/>
    <col min="10436" max="10436" width="11.7109375" style="307" bestFit="1" customWidth="1"/>
    <col min="10437" max="10437" width="8.85546875" style="307" bestFit="1" customWidth="1"/>
    <col min="10438" max="10438" width="11.28515625" style="307" bestFit="1" customWidth="1"/>
    <col min="10439" max="10440" width="8.85546875" style="307" bestFit="1" customWidth="1"/>
    <col min="10441" max="10441" width="7.5703125" style="307" bestFit="1" customWidth="1"/>
    <col min="10442" max="10516" width="3.140625" style="307"/>
    <col min="10517" max="10517" width="3.140625" style="307" customWidth="1"/>
    <col min="10518" max="10518" width="3.140625" style="307"/>
    <col min="10519" max="10519" width="3.140625" style="307" customWidth="1"/>
    <col min="10520" max="10537" width="3.140625" style="307"/>
    <col min="10538" max="10538" width="3.140625" style="307" customWidth="1"/>
    <col min="10539" max="10548" width="3.140625" style="307"/>
    <col min="10549" max="10549" width="3.140625" style="307" customWidth="1"/>
    <col min="10550" max="10558" width="3.140625" style="307"/>
    <col min="10559" max="10559" width="3.140625" style="307" customWidth="1"/>
    <col min="10560" max="10565" width="3.140625" style="307"/>
    <col min="10566" max="10566" width="3.140625" style="307" customWidth="1"/>
    <col min="10567" max="10567" width="3.140625" style="307"/>
    <col min="10568" max="10569" width="3.140625" style="307" customWidth="1"/>
    <col min="10570" max="10572" width="3.140625" style="307"/>
    <col min="10573" max="10573" width="3.140625" style="307" customWidth="1"/>
    <col min="10574" max="10575" width="3.140625" style="307"/>
    <col min="10576" max="10576" width="3.140625" style="307" customWidth="1"/>
    <col min="10577" max="10579" width="3.140625" style="307"/>
    <col min="10580" max="10580" width="3.5703125" style="307" bestFit="1" customWidth="1"/>
    <col min="10581" max="10594" width="3.140625" style="307"/>
    <col min="10595" max="10605" width="3.140625" style="307" customWidth="1"/>
    <col min="10606" max="10607" width="3.140625" style="307"/>
    <col min="10608" max="10608" width="3.140625" style="307" customWidth="1"/>
    <col min="10609" max="10609" width="3.28515625" style="307" customWidth="1"/>
    <col min="10610" max="10610" width="9.140625" style="307" bestFit="1" customWidth="1"/>
    <col min="10611" max="10611" width="10.28515625" style="307" bestFit="1" customWidth="1"/>
    <col min="10612" max="10612" width="11.28515625" style="307" bestFit="1" customWidth="1"/>
    <col min="10613" max="10614" width="15" style="307" bestFit="1" customWidth="1"/>
    <col min="10615" max="10615" width="16.140625" style="307" bestFit="1" customWidth="1"/>
    <col min="10616" max="10616" width="14.140625" style="307" bestFit="1" customWidth="1"/>
    <col min="10617" max="10617" width="16.140625" style="307" bestFit="1" customWidth="1"/>
    <col min="10618" max="10619" width="11.28515625" style="307" bestFit="1" customWidth="1"/>
    <col min="10620" max="10620" width="7.42578125" style="307" bestFit="1" customWidth="1"/>
    <col min="10621" max="10622" width="3.140625" style="307"/>
    <col min="10623" max="10623" width="3.42578125" style="307" bestFit="1" customWidth="1"/>
    <col min="10624" max="10624" width="8.140625" style="307" bestFit="1" customWidth="1"/>
    <col min="10625" max="10625" width="9.7109375" style="307" customWidth="1"/>
    <col min="10626" max="10626" width="11.28515625" style="307" bestFit="1" customWidth="1"/>
    <col min="10627" max="10628" width="15" style="307" bestFit="1" customWidth="1"/>
    <col min="10629" max="10631" width="16.140625" style="307" bestFit="1" customWidth="1"/>
    <col min="10632" max="10633" width="11.28515625" style="307" bestFit="1" customWidth="1"/>
    <col min="10634" max="10634" width="7.42578125" style="307" bestFit="1" customWidth="1"/>
    <col min="10635" max="10662" width="3.140625" style="307"/>
    <col min="10663" max="10663" width="11.28515625" style="307" bestFit="1" customWidth="1"/>
    <col min="10664" max="10665" width="3.28515625" style="307" bestFit="1" customWidth="1"/>
    <col min="10666" max="10666" width="5.5703125" style="307" bestFit="1" customWidth="1"/>
    <col min="10667" max="10668" width="3.28515625" style="307" bestFit="1" customWidth="1"/>
    <col min="10669" max="10669" width="5.5703125" style="307" bestFit="1" customWidth="1"/>
    <col min="10670" max="10671" width="3.28515625" style="307" bestFit="1" customWidth="1"/>
    <col min="10672" max="10672" width="5.5703125" style="307" bestFit="1" customWidth="1"/>
    <col min="10673" max="10689" width="3.140625" style="307"/>
    <col min="10690" max="10690" width="17.5703125" style="307" customWidth="1"/>
    <col min="10691" max="10691" width="29.5703125" style="307" bestFit="1" customWidth="1"/>
    <col min="10692" max="10692" width="11.7109375" style="307" bestFit="1" customWidth="1"/>
    <col min="10693" max="10693" width="8.85546875" style="307" bestFit="1" customWidth="1"/>
    <col min="10694" max="10694" width="11.28515625" style="307" bestFit="1" customWidth="1"/>
    <col min="10695" max="10696" width="8.85546875" style="307" bestFit="1" customWidth="1"/>
    <col min="10697" max="10697" width="7.5703125" style="307" bestFit="1" customWidth="1"/>
    <col min="10698" max="10772" width="3.140625" style="307"/>
    <col min="10773" max="10773" width="3.140625" style="307" customWidth="1"/>
    <col min="10774" max="10774" width="3.140625" style="307"/>
    <col min="10775" max="10775" width="3.140625" style="307" customWidth="1"/>
    <col min="10776" max="10793" width="3.140625" style="307"/>
    <col min="10794" max="10794" width="3.140625" style="307" customWidth="1"/>
    <col min="10795" max="10804" width="3.140625" style="307"/>
    <col min="10805" max="10805" width="3.140625" style="307" customWidth="1"/>
    <col min="10806" max="10814" width="3.140625" style="307"/>
    <col min="10815" max="10815" width="3.140625" style="307" customWidth="1"/>
    <col min="10816" max="10821" width="3.140625" style="307"/>
    <col min="10822" max="10822" width="3.140625" style="307" customWidth="1"/>
    <col min="10823" max="10823" width="3.140625" style="307"/>
    <col min="10824" max="10825" width="3.140625" style="307" customWidth="1"/>
    <col min="10826" max="10828" width="3.140625" style="307"/>
    <col min="10829" max="10829" width="3.140625" style="307" customWidth="1"/>
    <col min="10830" max="10831" width="3.140625" style="307"/>
    <col min="10832" max="10832" width="3.140625" style="307" customWidth="1"/>
    <col min="10833" max="10835" width="3.140625" style="307"/>
    <col min="10836" max="10836" width="3.5703125" style="307" bestFit="1" customWidth="1"/>
    <col min="10837" max="10850" width="3.140625" style="307"/>
    <col min="10851" max="10861" width="3.140625" style="307" customWidth="1"/>
    <col min="10862" max="10863" width="3.140625" style="307"/>
    <col min="10864" max="10864" width="3.140625" style="307" customWidth="1"/>
    <col min="10865" max="10865" width="3.28515625" style="307" customWidth="1"/>
    <col min="10866" max="10866" width="9.140625" style="307" bestFit="1" customWidth="1"/>
    <col min="10867" max="10867" width="10.28515625" style="307" bestFit="1" customWidth="1"/>
    <col min="10868" max="10868" width="11.28515625" style="307" bestFit="1" customWidth="1"/>
    <col min="10869" max="10870" width="15" style="307" bestFit="1" customWidth="1"/>
    <col min="10871" max="10871" width="16.140625" style="307" bestFit="1" customWidth="1"/>
    <col min="10872" max="10872" width="14.140625" style="307" bestFit="1" customWidth="1"/>
    <col min="10873" max="10873" width="16.140625" style="307" bestFit="1" customWidth="1"/>
    <col min="10874" max="10875" width="11.28515625" style="307" bestFit="1" customWidth="1"/>
    <col min="10876" max="10876" width="7.42578125" style="307" bestFit="1" customWidth="1"/>
    <col min="10877" max="10878" width="3.140625" style="307"/>
    <col min="10879" max="10879" width="3.42578125" style="307" bestFit="1" customWidth="1"/>
    <col min="10880" max="10880" width="8.140625" style="307" bestFit="1" customWidth="1"/>
    <col min="10881" max="10881" width="9.7109375" style="307" customWidth="1"/>
    <col min="10882" max="10882" width="11.28515625" style="307" bestFit="1" customWidth="1"/>
    <col min="10883" max="10884" width="15" style="307" bestFit="1" customWidth="1"/>
    <col min="10885" max="10887" width="16.140625" style="307" bestFit="1" customWidth="1"/>
    <col min="10888" max="10889" width="11.28515625" style="307" bestFit="1" customWidth="1"/>
    <col min="10890" max="10890" width="7.42578125" style="307" bestFit="1" customWidth="1"/>
    <col min="10891" max="10918" width="3.140625" style="307"/>
    <col min="10919" max="10919" width="11.28515625" style="307" bestFit="1" customWidth="1"/>
    <col min="10920" max="10921" width="3.28515625" style="307" bestFit="1" customWidth="1"/>
    <col min="10922" max="10922" width="5.5703125" style="307" bestFit="1" customWidth="1"/>
    <col min="10923" max="10924" width="3.28515625" style="307" bestFit="1" customWidth="1"/>
    <col min="10925" max="10925" width="5.5703125" style="307" bestFit="1" customWidth="1"/>
    <col min="10926" max="10927" width="3.28515625" style="307" bestFit="1" customWidth="1"/>
    <col min="10928" max="10928" width="5.5703125" style="307" bestFit="1" customWidth="1"/>
    <col min="10929" max="10945" width="3.140625" style="307"/>
    <col min="10946" max="10946" width="17.5703125" style="307" customWidth="1"/>
    <col min="10947" max="10947" width="29.5703125" style="307" bestFit="1" customWidth="1"/>
    <col min="10948" max="10948" width="11.7109375" style="307" bestFit="1" customWidth="1"/>
    <col min="10949" max="10949" width="8.85546875" style="307" bestFit="1" customWidth="1"/>
    <col min="10950" max="10950" width="11.28515625" style="307" bestFit="1" customWidth="1"/>
    <col min="10951" max="10952" width="8.85546875" style="307" bestFit="1" customWidth="1"/>
    <col min="10953" max="10953" width="7.5703125" style="307" bestFit="1" customWidth="1"/>
    <col min="10954" max="11028" width="3.140625" style="307"/>
    <col min="11029" max="11029" width="3.140625" style="307" customWidth="1"/>
    <col min="11030" max="11030" width="3.140625" style="307"/>
    <col min="11031" max="11031" width="3.140625" style="307" customWidth="1"/>
    <col min="11032" max="11049" width="3.140625" style="307"/>
    <col min="11050" max="11050" width="3.140625" style="307" customWidth="1"/>
    <col min="11051" max="11060" width="3.140625" style="307"/>
    <col min="11061" max="11061" width="3.140625" style="307" customWidth="1"/>
    <col min="11062" max="11070" width="3.140625" style="307"/>
    <col min="11071" max="11071" width="3.140625" style="307" customWidth="1"/>
    <col min="11072" max="11077" width="3.140625" style="307"/>
    <col min="11078" max="11078" width="3.140625" style="307" customWidth="1"/>
    <col min="11079" max="11079" width="3.140625" style="307"/>
    <col min="11080" max="11081" width="3.140625" style="307" customWidth="1"/>
    <col min="11082" max="11084" width="3.140625" style="307"/>
    <col min="11085" max="11085" width="3.140625" style="307" customWidth="1"/>
    <col min="11086" max="11087" width="3.140625" style="307"/>
    <col min="11088" max="11088" width="3.140625" style="307" customWidth="1"/>
    <col min="11089" max="11091" width="3.140625" style="307"/>
    <col min="11092" max="11092" width="3.5703125" style="307" bestFit="1" customWidth="1"/>
    <col min="11093" max="11106" width="3.140625" style="307"/>
    <col min="11107" max="11117" width="3.140625" style="307" customWidth="1"/>
    <col min="11118" max="11119" width="3.140625" style="307"/>
    <col min="11120" max="11120" width="3.140625" style="307" customWidth="1"/>
    <col min="11121" max="11121" width="3.28515625" style="307" customWidth="1"/>
    <col min="11122" max="11122" width="9.140625" style="307" bestFit="1" customWidth="1"/>
    <col min="11123" max="11123" width="10.28515625" style="307" bestFit="1" customWidth="1"/>
    <col min="11124" max="11124" width="11.28515625" style="307" bestFit="1" customWidth="1"/>
    <col min="11125" max="11126" width="15" style="307" bestFit="1" customWidth="1"/>
    <col min="11127" max="11127" width="16.140625" style="307" bestFit="1" customWidth="1"/>
    <col min="11128" max="11128" width="14.140625" style="307" bestFit="1" customWidth="1"/>
    <col min="11129" max="11129" width="16.140625" style="307" bestFit="1" customWidth="1"/>
    <col min="11130" max="11131" width="11.28515625" style="307" bestFit="1" customWidth="1"/>
    <col min="11132" max="11132" width="7.42578125" style="307" bestFit="1" customWidth="1"/>
    <col min="11133" max="11134" width="3.140625" style="307"/>
    <col min="11135" max="11135" width="3.42578125" style="307" bestFit="1" customWidth="1"/>
    <col min="11136" max="11136" width="8.140625" style="307" bestFit="1" customWidth="1"/>
    <col min="11137" max="11137" width="9.7109375" style="307" customWidth="1"/>
    <col min="11138" max="11138" width="11.28515625" style="307" bestFit="1" customWidth="1"/>
    <col min="11139" max="11140" width="15" style="307" bestFit="1" customWidth="1"/>
    <col min="11141" max="11143" width="16.140625" style="307" bestFit="1" customWidth="1"/>
    <col min="11144" max="11145" width="11.28515625" style="307" bestFit="1" customWidth="1"/>
    <col min="11146" max="11146" width="7.42578125" style="307" bestFit="1" customWidth="1"/>
    <col min="11147" max="11174" width="3.140625" style="307"/>
    <col min="11175" max="11175" width="11.28515625" style="307" bestFit="1" customWidth="1"/>
    <col min="11176" max="11177" width="3.28515625" style="307" bestFit="1" customWidth="1"/>
    <col min="11178" max="11178" width="5.5703125" style="307" bestFit="1" customWidth="1"/>
    <col min="11179" max="11180" width="3.28515625" style="307" bestFit="1" customWidth="1"/>
    <col min="11181" max="11181" width="5.5703125" style="307" bestFit="1" customWidth="1"/>
    <col min="11182" max="11183" width="3.28515625" style="307" bestFit="1" customWidth="1"/>
    <col min="11184" max="11184" width="5.5703125" style="307" bestFit="1" customWidth="1"/>
    <col min="11185" max="11201" width="3.140625" style="307"/>
    <col min="11202" max="11202" width="17.5703125" style="307" customWidth="1"/>
    <col min="11203" max="11203" width="29.5703125" style="307" bestFit="1" customWidth="1"/>
    <col min="11204" max="11204" width="11.7109375" style="307" bestFit="1" customWidth="1"/>
    <col min="11205" max="11205" width="8.85546875" style="307" bestFit="1" customWidth="1"/>
    <col min="11206" max="11206" width="11.28515625" style="307" bestFit="1" customWidth="1"/>
    <col min="11207" max="11208" width="8.85546875" style="307" bestFit="1" customWidth="1"/>
    <col min="11209" max="11209" width="7.5703125" style="307" bestFit="1" customWidth="1"/>
    <col min="11210" max="11284" width="3.140625" style="307"/>
    <col min="11285" max="11285" width="3.140625" style="307" customWidth="1"/>
    <col min="11286" max="11286" width="3.140625" style="307"/>
    <col min="11287" max="11287" width="3.140625" style="307" customWidth="1"/>
    <col min="11288" max="11305" width="3.140625" style="307"/>
    <col min="11306" max="11306" width="3.140625" style="307" customWidth="1"/>
    <col min="11307" max="11316" width="3.140625" style="307"/>
    <col min="11317" max="11317" width="3.140625" style="307" customWidth="1"/>
    <col min="11318" max="11326" width="3.140625" style="307"/>
    <col min="11327" max="11327" width="3.140625" style="307" customWidth="1"/>
    <col min="11328" max="11333" width="3.140625" style="307"/>
    <col min="11334" max="11334" width="3.140625" style="307" customWidth="1"/>
    <col min="11335" max="11335" width="3.140625" style="307"/>
    <col min="11336" max="11337" width="3.140625" style="307" customWidth="1"/>
    <col min="11338" max="11340" width="3.140625" style="307"/>
    <col min="11341" max="11341" width="3.140625" style="307" customWidth="1"/>
    <col min="11342" max="11343" width="3.140625" style="307"/>
    <col min="11344" max="11344" width="3.140625" style="307" customWidth="1"/>
    <col min="11345" max="11347" width="3.140625" style="307"/>
    <col min="11348" max="11348" width="3.5703125" style="307" bestFit="1" customWidth="1"/>
    <col min="11349" max="11362" width="3.140625" style="307"/>
    <col min="11363" max="11373" width="3.140625" style="307" customWidth="1"/>
    <col min="11374" max="11375" width="3.140625" style="307"/>
    <col min="11376" max="11376" width="3.140625" style="307" customWidth="1"/>
    <col min="11377" max="11377" width="3.28515625" style="307" customWidth="1"/>
    <col min="11378" max="11378" width="9.140625" style="307" bestFit="1" customWidth="1"/>
    <col min="11379" max="11379" width="10.28515625" style="307" bestFit="1" customWidth="1"/>
    <col min="11380" max="11380" width="11.28515625" style="307" bestFit="1" customWidth="1"/>
    <col min="11381" max="11382" width="15" style="307" bestFit="1" customWidth="1"/>
    <col min="11383" max="11383" width="16.140625" style="307" bestFit="1" customWidth="1"/>
    <col min="11384" max="11384" width="14.140625" style="307" bestFit="1" customWidth="1"/>
    <col min="11385" max="11385" width="16.140625" style="307" bestFit="1" customWidth="1"/>
    <col min="11386" max="11387" width="11.28515625" style="307" bestFit="1" customWidth="1"/>
    <col min="11388" max="11388" width="7.42578125" style="307" bestFit="1" customWidth="1"/>
    <col min="11389" max="11390" width="3.140625" style="307"/>
    <col min="11391" max="11391" width="3.42578125" style="307" bestFit="1" customWidth="1"/>
    <col min="11392" max="11392" width="8.140625" style="307" bestFit="1" customWidth="1"/>
    <col min="11393" max="11393" width="9.7109375" style="307" customWidth="1"/>
    <col min="11394" max="11394" width="11.28515625" style="307" bestFit="1" customWidth="1"/>
    <col min="11395" max="11396" width="15" style="307" bestFit="1" customWidth="1"/>
    <col min="11397" max="11399" width="16.140625" style="307" bestFit="1" customWidth="1"/>
    <col min="11400" max="11401" width="11.28515625" style="307" bestFit="1" customWidth="1"/>
    <col min="11402" max="11402" width="7.42578125" style="307" bestFit="1" customWidth="1"/>
    <col min="11403" max="11430" width="3.140625" style="307"/>
    <col min="11431" max="11431" width="11.28515625" style="307" bestFit="1" customWidth="1"/>
    <col min="11432" max="11433" width="3.28515625" style="307" bestFit="1" customWidth="1"/>
    <col min="11434" max="11434" width="5.5703125" style="307" bestFit="1" customWidth="1"/>
    <col min="11435" max="11436" width="3.28515625" style="307" bestFit="1" customWidth="1"/>
    <col min="11437" max="11437" width="5.5703125" style="307" bestFit="1" customWidth="1"/>
    <col min="11438" max="11439" width="3.28515625" style="307" bestFit="1" customWidth="1"/>
    <col min="11440" max="11440" width="5.5703125" style="307" bestFit="1" customWidth="1"/>
    <col min="11441" max="11457" width="3.140625" style="307"/>
    <col min="11458" max="11458" width="17.5703125" style="307" customWidth="1"/>
    <col min="11459" max="11459" width="29.5703125" style="307" bestFit="1" customWidth="1"/>
    <col min="11460" max="11460" width="11.7109375" style="307" bestFit="1" customWidth="1"/>
    <col min="11461" max="11461" width="8.85546875" style="307" bestFit="1" customWidth="1"/>
    <col min="11462" max="11462" width="11.28515625" style="307" bestFit="1" customWidth="1"/>
    <col min="11463" max="11464" width="8.85546875" style="307" bestFit="1" customWidth="1"/>
    <col min="11465" max="11465" width="7.5703125" style="307" bestFit="1" customWidth="1"/>
    <col min="11466" max="11540" width="3.140625" style="307"/>
    <col min="11541" max="11541" width="3.140625" style="307" customWidth="1"/>
    <col min="11542" max="11542" width="3.140625" style="307"/>
    <col min="11543" max="11543" width="3.140625" style="307" customWidth="1"/>
    <col min="11544" max="11561" width="3.140625" style="307"/>
    <col min="11562" max="11562" width="3.140625" style="307" customWidth="1"/>
    <col min="11563" max="11572" width="3.140625" style="307"/>
    <col min="11573" max="11573" width="3.140625" style="307" customWidth="1"/>
    <col min="11574" max="11582" width="3.140625" style="307"/>
    <col min="11583" max="11583" width="3.140625" style="307" customWidth="1"/>
    <col min="11584" max="11589" width="3.140625" style="307"/>
    <col min="11590" max="11590" width="3.140625" style="307" customWidth="1"/>
    <col min="11591" max="11591" width="3.140625" style="307"/>
    <col min="11592" max="11593" width="3.140625" style="307" customWidth="1"/>
    <col min="11594" max="11596" width="3.140625" style="307"/>
    <col min="11597" max="11597" width="3.140625" style="307" customWidth="1"/>
    <col min="11598" max="11599" width="3.140625" style="307"/>
    <col min="11600" max="11600" width="3.140625" style="307" customWidth="1"/>
    <col min="11601" max="11603" width="3.140625" style="307"/>
    <col min="11604" max="11604" width="3.5703125" style="307" bestFit="1" customWidth="1"/>
    <col min="11605" max="11618" width="3.140625" style="307"/>
    <col min="11619" max="11629" width="3.140625" style="307" customWidth="1"/>
    <col min="11630" max="11631" width="3.140625" style="307"/>
    <col min="11632" max="11632" width="3.140625" style="307" customWidth="1"/>
    <col min="11633" max="11633" width="3.28515625" style="307" customWidth="1"/>
    <col min="11634" max="11634" width="9.140625" style="307" bestFit="1" customWidth="1"/>
    <col min="11635" max="11635" width="10.28515625" style="307" bestFit="1" customWidth="1"/>
    <col min="11636" max="11636" width="11.28515625" style="307" bestFit="1" customWidth="1"/>
    <col min="11637" max="11638" width="15" style="307" bestFit="1" customWidth="1"/>
    <col min="11639" max="11639" width="16.140625" style="307" bestFit="1" customWidth="1"/>
    <col min="11640" max="11640" width="14.140625" style="307" bestFit="1" customWidth="1"/>
    <col min="11641" max="11641" width="16.140625" style="307" bestFit="1" customWidth="1"/>
    <col min="11642" max="11643" width="11.28515625" style="307" bestFit="1" customWidth="1"/>
    <col min="11644" max="11644" width="7.42578125" style="307" bestFit="1" customWidth="1"/>
    <col min="11645" max="11646" width="3.140625" style="307"/>
    <col min="11647" max="11647" width="3.42578125" style="307" bestFit="1" customWidth="1"/>
    <col min="11648" max="11648" width="8.140625" style="307" bestFit="1" customWidth="1"/>
    <col min="11649" max="11649" width="9.7109375" style="307" customWidth="1"/>
    <col min="11650" max="11650" width="11.28515625" style="307" bestFit="1" customWidth="1"/>
    <col min="11651" max="11652" width="15" style="307" bestFit="1" customWidth="1"/>
    <col min="11653" max="11655" width="16.140625" style="307" bestFit="1" customWidth="1"/>
    <col min="11656" max="11657" width="11.28515625" style="307" bestFit="1" customWidth="1"/>
    <col min="11658" max="11658" width="7.42578125" style="307" bestFit="1" customWidth="1"/>
    <col min="11659" max="11686" width="3.140625" style="307"/>
    <col min="11687" max="11687" width="11.28515625" style="307" bestFit="1" customWidth="1"/>
    <col min="11688" max="11689" width="3.28515625" style="307" bestFit="1" customWidth="1"/>
    <col min="11690" max="11690" width="5.5703125" style="307" bestFit="1" customWidth="1"/>
    <col min="11691" max="11692" width="3.28515625" style="307" bestFit="1" customWidth="1"/>
    <col min="11693" max="11693" width="5.5703125" style="307" bestFit="1" customWidth="1"/>
    <col min="11694" max="11695" width="3.28515625" style="307" bestFit="1" customWidth="1"/>
    <col min="11696" max="11696" width="5.5703125" style="307" bestFit="1" customWidth="1"/>
    <col min="11697" max="11713" width="3.140625" style="307"/>
    <col min="11714" max="11714" width="17.5703125" style="307" customWidth="1"/>
    <col min="11715" max="11715" width="29.5703125" style="307" bestFit="1" customWidth="1"/>
    <col min="11716" max="11716" width="11.7109375" style="307" bestFit="1" customWidth="1"/>
    <col min="11717" max="11717" width="8.85546875" style="307" bestFit="1" customWidth="1"/>
    <col min="11718" max="11718" width="11.28515625" style="307" bestFit="1" customWidth="1"/>
    <col min="11719" max="11720" width="8.85546875" style="307" bestFit="1" customWidth="1"/>
    <col min="11721" max="11721" width="7.5703125" style="307" bestFit="1" customWidth="1"/>
    <col min="11722" max="11796" width="3.140625" style="307"/>
    <col min="11797" max="11797" width="3.140625" style="307" customWidth="1"/>
    <col min="11798" max="11798" width="3.140625" style="307"/>
    <col min="11799" max="11799" width="3.140625" style="307" customWidth="1"/>
    <col min="11800" max="11817" width="3.140625" style="307"/>
    <col min="11818" max="11818" width="3.140625" style="307" customWidth="1"/>
    <col min="11819" max="11828" width="3.140625" style="307"/>
    <col min="11829" max="11829" width="3.140625" style="307" customWidth="1"/>
    <col min="11830" max="11838" width="3.140625" style="307"/>
    <col min="11839" max="11839" width="3.140625" style="307" customWidth="1"/>
    <col min="11840" max="11845" width="3.140625" style="307"/>
    <col min="11846" max="11846" width="3.140625" style="307" customWidth="1"/>
    <col min="11847" max="11847" width="3.140625" style="307"/>
    <col min="11848" max="11849" width="3.140625" style="307" customWidth="1"/>
    <col min="11850" max="11852" width="3.140625" style="307"/>
    <col min="11853" max="11853" width="3.140625" style="307" customWidth="1"/>
    <col min="11854" max="11855" width="3.140625" style="307"/>
    <col min="11856" max="11856" width="3.140625" style="307" customWidth="1"/>
    <col min="11857" max="11859" width="3.140625" style="307"/>
    <col min="11860" max="11860" width="3.5703125" style="307" bestFit="1" customWidth="1"/>
    <col min="11861" max="11874" width="3.140625" style="307"/>
    <col min="11875" max="11885" width="3.140625" style="307" customWidth="1"/>
    <col min="11886" max="11887" width="3.140625" style="307"/>
    <col min="11888" max="11888" width="3.140625" style="307" customWidth="1"/>
    <col min="11889" max="11889" width="3.28515625" style="307" customWidth="1"/>
    <col min="11890" max="11890" width="9.140625" style="307" bestFit="1" customWidth="1"/>
    <col min="11891" max="11891" width="10.28515625" style="307" bestFit="1" customWidth="1"/>
    <col min="11892" max="11892" width="11.28515625" style="307" bestFit="1" customWidth="1"/>
    <col min="11893" max="11894" width="15" style="307" bestFit="1" customWidth="1"/>
    <col min="11895" max="11895" width="16.140625" style="307" bestFit="1" customWidth="1"/>
    <col min="11896" max="11896" width="14.140625" style="307" bestFit="1" customWidth="1"/>
    <col min="11897" max="11897" width="16.140625" style="307" bestFit="1" customWidth="1"/>
    <col min="11898" max="11899" width="11.28515625" style="307" bestFit="1" customWidth="1"/>
    <col min="11900" max="11900" width="7.42578125" style="307" bestFit="1" customWidth="1"/>
    <col min="11901" max="11902" width="3.140625" style="307"/>
    <col min="11903" max="11903" width="3.42578125" style="307" bestFit="1" customWidth="1"/>
    <col min="11904" max="11904" width="8.140625" style="307" bestFit="1" customWidth="1"/>
    <col min="11905" max="11905" width="9.7109375" style="307" customWidth="1"/>
    <col min="11906" max="11906" width="11.28515625" style="307" bestFit="1" customWidth="1"/>
    <col min="11907" max="11908" width="15" style="307" bestFit="1" customWidth="1"/>
    <col min="11909" max="11911" width="16.140625" style="307" bestFit="1" customWidth="1"/>
    <col min="11912" max="11913" width="11.28515625" style="307" bestFit="1" customWidth="1"/>
    <col min="11914" max="11914" width="7.42578125" style="307" bestFit="1" customWidth="1"/>
    <col min="11915" max="11942" width="3.140625" style="307"/>
    <col min="11943" max="11943" width="11.28515625" style="307" bestFit="1" customWidth="1"/>
    <col min="11944" max="11945" width="3.28515625" style="307" bestFit="1" customWidth="1"/>
    <col min="11946" max="11946" width="5.5703125" style="307" bestFit="1" customWidth="1"/>
    <col min="11947" max="11948" width="3.28515625" style="307" bestFit="1" customWidth="1"/>
    <col min="11949" max="11949" width="5.5703125" style="307" bestFit="1" customWidth="1"/>
    <col min="11950" max="11951" width="3.28515625" style="307" bestFit="1" customWidth="1"/>
    <col min="11952" max="11952" width="5.5703125" style="307" bestFit="1" customWidth="1"/>
    <col min="11953" max="11969" width="3.140625" style="307"/>
    <col min="11970" max="11970" width="17.5703125" style="307" customWidth="1"/>
    <col min="11971" max="11971" width="29.5703125" style="307" bestFit="1" customWidth="1"/>
    <col min="11972" max="11972" width="11.7109375" style="307" bestFit="1" customWidth="1"/>
    <col min="11973" max="11973" width="8.85546875" style="307" bestFit="1" customWidth="1"/>
    <col min="11974" max="11974" width="11.28515625" style="307" bestFit="1" customWidth="1"/>
    <col min="11975" max="11976" width="8.85546875" style="307" bestFit="1" customWidth="1"/>
    <col min="11977" max="11977" width="7.5703125" style="307" bestFit="1" customWidth="1"/>
    <col min="11978" max="12052" width="3.140625" style="307"/>
    <col min="12053" max="12053" width="3.140625" style="307" customWidth="1"/>
    <col min="12054" max="12054" width="3.140625" style="307"/>
    <col min="12055" max="12055" width="3.140625" style="307" customWidth="1"/>
    <col min="12056" max="12073" width="3.140625" style="307"/>
    <col min="12074" max="12074" width="3.140625" style="307" customWidth="1"/>
    <col min="12075" max="12084" width="3.140625" style="307"/>
    <col min="12085" max="12085" width="3.140625" style="307" customWidth="1"/>
    <col min="12086" max="12094" width="3.140625" style="307"/>
    <col min="12095" max="12095" width="3.140625" style="307" customWidth="1"/>
    <col min="12096" max="12101" width="3.140625" style="307"/>
    <col min="12102" max="12102" width="3.140625" style="307" customWidth="1"/>
    <col min="12103" max="12103" width="3.140625" style="307"/>
    <col min="12104" max="12105" width="3.140625" style="307" customWidth="1"/>
    <col min="12106" max="12108" width="3.140625" style="307"/>
    <col min="12109" max="12109" width="3.140625" style="307" customWidth="1"/>
    <col min="12110" max="12111" width="3.140625" style="307"/>
    <col min="12112" max="12112" width="3.140625" style="307" customWidth="1"/>
    <col min="12113" max="12115" width="3.140625" style="307"/>
    <col min="12116" max="12116" width="3.5703125" style="307" bestFit="1" customWidth="1"/>
    <col min="12117" max="12130" width="3.140625" style="307"/>
    <col min="12131" max="12141" width="3.140625" style="307" customWidth="1"/>
    <col min="12142" max="12143" width="3.140625" style="307"/>
    <col min="12144" max="12144" width="3.140625" style="307" customWidth="1"/>
    <col min="12145" max="12145" width="3.28515625" style="307" customWidth="1"/>
    <col min="12146" max="12146" width="9.140625" style="307" bestFit="1" customWidth="1"/>
    <col min="12147" max="12147" width="10.28515625" style="307" bestFit="1" customWidth="1"/>
    <col min="12148" max="12148" width="11.28515625" style="307" bestFit="1" customWidth="1"/>
    <col min="12149" max="12150" width="15" style="307" bestFit="1" customWidth="1"/>
    <col min="12151" max="12151" width="16.140625" style="307" bestFit="1" customWidth="1"/>
    <col min="12152" max="12152" width="14.140625" style="307" bestFit="1" customWidth="1"/>
    <col min="12153" max="12153" width="16.140625" style="307" bestFit="1" customWidth="1"/>
    <col min="12154" max="12155" width="11.28515625" style="307" bestFit="1" customWidth="1"/>
    <col min="12156" max="12156" width="7.42578125" style="307" bestFit="1" customWidth="1"/>
    <col min="12157" max="12158" width="3.140625" style="307"/>
    <col min="12159" max="12159" width="3.42578125" style="307" bestFit="1" customWidth="1"/>
    <col min="12160" max="12160" width="8.140625" style="307" bestFit="1" customWidth="1"/>
    <col min="12161" max="12161" width="9.7109375" style="307" customWidth="1"/>
    <col min="12162" max="12162" width="11.28515625" style="307" bestFit="1" customWidth="1"/>
    <col min="12163" max="12164" width="15" style="307" bestFit="1" customWidth="1"/>
    <col min="12165" max="12167" width="16.140625" style="307" bestFit="1" customWidth="1"/>
    <col min="12168" max="12169" width="11.28515625" style="307" bestFit="1" customWidth="1"/>
    <col min="12170" max="12170" width="7.42578125" style="307" bestFit="1" customWidth="1"/>
    <col min="12171" max="12198" width="3.140625" style="307"/>
    <col min="12199" max="12199" width="11.28515625" style="307" bestFit="1" customWidth="1"/>
    <col min="12200" max="12201" width="3.28515625" style="307" bestFit="1" customWidth="1"/>
    <col min="12202" max="12202" width="5.5703125" style="307" bestFit="1" customWidth="1"/>
    <col min="12203" max="12204" width="3.28515625" style="307" bestFit="1" customWidth="1"/>
    <col min="12205" max="12205" width="5.5703125" style="307" bestFit="1" customWidth="1"/>
    <col min="12206" max="12207" width="3.28515625" style="307" bestFit="1" customWidth="1"/>
    <col min="12208" max="12208" width="5.5703125" style="307" bestFit="1" customWidth="1"/>
    <col min="12209" max="12225" width="3.140625" style="307"/>
    <col min="12226" max="12226" width="17.5703125" style="307" customWidth="1"/>
    <col min="12227" max="12227" width="29.5703125" style="307" bestFit="1" customWidth="1"/>
    <col min="12228" max="12228" width="11.7109375" style="307" bestFit="1" customWidth="1"/>
    <col min="12229" max="12229" width="8.85546875" style="307" bestFit="1" customWidth="1"/>
    <col min="12230" max="12230" width="11.28515625" style="307" bestFit="1" customWidth="1"/>
    <col min="12231" max="12232" width="8.85546875" style="307" bestFit="1" customWidth="1"/>
    <col min="12233" max="12233" width="7.5703125" style="307" bestFit="1" customWidth="1"/>
    <col min="12234" max="12308" width="3.140625" style="307"/>
    <col min="12309" max="12309" width="3.140625" style="307" customWidth="1"/>
    <col min="12310" max="12310" width="3.140625" style="307"/>
    <col min="12311" max="12311" width="3.140625" style="307" customWidth="1"/>
    <col min="12312" max="12329" width="3.140625" style="307"/>
    <col min="12330" max="12330" width="3.140625" style="307" customWidth="1"/>
    <col min="12331" max="12340" width="3.140625" style="307"/>
    <col min="12341" max="12341" width="3.140625" style="307" customWidth="1"/>
    <col min="12342" max="12350" width="3.140625" style="307"/>
    <col min="12351" max="12351" width="3.140625" style="307" customWidth="1"/>
    <col min="12352" max="12357" width="3.140625" style="307"/>
    <col min="12358" max="12358" width="3.140625" style="307" customWidth="1"/>
    <col min="12359" max="12359" width="3.140625" style="307"/>
    <col min="12360" max="12361" width="3.140625" style="307" customWidth="1"/>
    <col min="12362" max="12364" width="3.140625" style="307"/>
    <col min="12365" max="12365" width="3.140625" style="307" customWidth="1"/>
    <col min="12366" max="12367" width="3.140625" style="307"/>
    <col min="12368" max="12368" width="3.140625" style="307" customWidth="1"/>
    <col min="12369" max="12371" width="3.140625" style="307"/>
    <col min="12372" max="12372" width="3.5703125" style="307" bestFit="1" customWidth="1"/>
    <col min="12373" max="12386" width="3.140625" style="307"/>
    <col min="12387" max="12397" width="3.140625" style="307" customWidth="1"/>
    <col min="12398" max="12399" width="3.140625" style="307"/>
    <col min="12400" max="12400" width="3.140625" style="307" customWidth="1"/>
    <col min="12401" max="12401" width="3.28515625" style="307" customWidth="1"/>
    <col min="12402" max="12402" width="9.140625" style="307" bestFit="1" customWidth="1"/>
    <col min="12403" max="12403" width="10.28515625" style="307" bestFit="1" customWidth="1"/>
    <col min="12404" max="12404" width="11.28515625" style="307" bestFit="1" customWidth="1"/>
    <col min="12405" max="12406" width="15" style="307" bestFit="1" customWidth="1"/>
    <col min="12407" max="12407" width="16.140625" style="307" bestFit="1" customWidth="1"/>
    <col min="12408" max="12408" width="14.140625" style="307" bestFit="1" customWidth="1"/>
    <col min="12409" max="12409" width="16.140625" style="307" bestFit="1" customWidth="1"/>
    <col min="12410" max="12411" width="11.28515625" style="307" bestFit="1" customWidth="1"/>
    <col min="12412" max="12412" width="7.42578125" style="307" bestFit="1" customWidth="1"/>
    <col min="12413" max="12414" width="3.140625" style="307"/>
    <col min="12415" max="12415" width="3.42578125" style="307" bestFit="1" customWidth="1"/>
    <col min="12416" max="12416" width="8.140625" style="307" bestFit="1" customWidth="1"/>
    <col min="12417" max="12417" width="9.7109375" style="307" customWidth="1"/>
    <col min="12418" max="12418" width="11.28515625" style="307" bestFit="1" customWidth="1"/>
    <col min="12419" max="12420" width="15" style="307" bestFit="1" customWidth="1"/>
    <col min="12421" max="12423" width="16.140625" style="307" bestFit="1" customWidth="1"/>
    <col min="12424" max="12425" width="11.28515625" style="307" bestFit="1" customWidth="1"/>
    <col min="12426" max="12426" width="7.42578125" style="307" bestFit="1" customWidth="1"/>
    <col min="12427" max="12454" width="3.140625" style="307"/>
    <col min="12455" max="12455" width="11.28515625" style="307" bestFit="1" customWidth="1"/>
    <col min="12456" max="12457" width="3.28515625" style="307" bestFit="1" customWidth="1"/>
    <col min="12458" max="12458" width="5.5703125" style="307" bestFit="1" customWidth="1"/>
    <col min="12459" max="12460" width="3.28515625" style="307" bestFit="1" customWidth="1"/>
    <col min="12461" max="12461" width="5.5703125" style="307" bestFit="1" customWidth="1"/>
    <col min="12462" max="12463" width="3.28515625" style="307" bestFit="1" customWidth="1"/>
    <col min="12464" max="12464" width="5.5703125" style="307" bestFit="1" customWidth="1"/>
    <col min="12465" max="12481" width="3.140625" style="307"/>
    <col min="12482" max="12482" width="17.5703125" style="307" customWidth="1"/>
    <col min="12483" max="12483" width="29.5703125" style="307" bestFit="1" customWidth="1"/>
    <col min="12484" max="12484" width="11.7109375" style="307" bestFit="1" customWidth="1"/>
    <col min="12485" max="12485" width="8.85546875" style="307" bestFit="1" customWidth="1"/>
    <col min="12486" max="12486" width="11.28515625" style="307" bestFit="1" customWidth="1"/>
    <col min="12487" max="12488" width="8.85546875" style="307" bestFit="1" customWidth="1"/>
    <col min="12489" max="12489" width="7.5703125" style="307" bestFit="1" customWidth="1"/>
    <col min="12490" max="12564" width="3.140625" style="307"/>
    <col min="12565" max="12565" width="3.140625" style="307" customWidth="1"/>
    <col min="12566" max="12566" width="3.140625" style="307"/>
    <col min="12567" max="12567" width="3.140625" style="307" customWidth="1"/>
    <col min="12568" max="12585" width="3.140625" style="307"/>
    <col min="12586" max="12586" width="3.140625" style="307" customWidth="1"/>
    <col min="12587" max="12596" width="3.140625" style="307"/>
    <col min="12597" max="12597" width="3.140625" style="307" customWidth="1"/>
    <col min="12598" max="12606" width="3.140625" style="307"/>
    <col min="12607" max="12607" width="3.140625" style="307" customWidth="1"/>
    <col min="12608" max="12613" width="3.140625" style="307"/>
    <col min="12614" max="12614" width="3.140625" style="307" customWidth="1"/>
    <col min="12615" max="12615" width="3.140625" style="307"/>
    <col min="12616" max="12617" width="3.140625" style="307" customWidth="1"/>
    <col min="12618" max="12620" width="3.140625" style="307"/>
    <col min="12621" max="12621" width="3.140625" style="307" customWidth="1"/>
    <col min="12622" max="12623" width="3.140625" style="307"/>
    <col min="12624" max="12624" width="3.140625" style="307" customWidth="1"/>
    <col min="12625" max="12627" width="3.140625" style="307"/>
    <col min="12628" max="12628" width="3.5703125" style="307" bestFit="1" customWidth="1"/>
    <col min="12629" max="12642" width="3.140625" style="307"/>
    <col min="12643" max="12653" width="3.140625" style="307" customWidth="1"/>
    <col min="12654" max="12655" width="3.140625" style="307"/>
    <col min="12656" max="12656" width="3.140625" style="307" customWidth="1"/>
    <col min="12657" max="12657" width="3.28515625" style="307" customWidth="1"/>
    <col min="12658" max="12658" width="9.140625" style="307" bestFit="1" customWidth="1"/>
    <col min="12659" max="12659" width="10.28515625" style="307" bestFit="1" customWidth="1"/>
    <col min="12660" max="12660" width="11.28515625" style="307" bestFit="1" customWidth="1"/>
    <col min="12661" max="12662" width="15" style="307" bestFit="1" customWidth="1"/>
    <col min="12663" max="12663" width="16.140625" style="307" bestFit="1" customWidth="1"/>
    <col min="12664" max="12664" width="14.140625" style="307" bestFit="1" customWidth="1"/>
    <col min="12665" max="12665" width="16.140625" style="307" bestFit="1" customWidth="1"/>
    <col min="12666" max="12667" width="11.28515625" style="307" bestFit="1" customWidth="1"/>
    <col min="12668" max="12668" width="7.42578125" style="307" bestFit="1" customWidth="1"/>
    <col min="12669" max="12670" width="3.140625" style="307"/>
    <col min="12671" max="12671" width="3.42578125" style="307" bestFit="1" customWidth="1"/>
    <col min="12672" max="12672" width="8.140625" style="307" bestFit="1" customWidth="1"/>
    <col min="12673" max="12673" width="9.7109375" style="307" customWidth="1"/>
    <col min="12674" max="12674" width="11.28515625" style="307" bestFit="1" customWidth="1"/>
    <col min="12675" max="12676" width="15" style="307" bestFit="1" customWidth="1"/>
    <col min="12677" max="12679" width="16.140625" style="307" bestFit="1" customWidth="1"/>
    <col min="12680" max="12681" width="11.28515625" style="307" bestFit="1" customWidth="1"/>
    <col min="12682" max="12682" width="7.42578125" style="307" bestFit="1" customWidth="1"/>
    <col min="12683" max="12710" width="3.140625" style="307"/>
    <col min="12711" max="12711" width="11.28515625" style="307" bestFit="1" customWidth="1"/>
    <col min="12712" max="12713" width="3.28515625" style="307" bestFit="1" customWidth="1"/>
    <col min="12714" max="12714" width="5.5703125" style="307" bestFit="1" customWidth="1"/>
    <col min="12715" max="12716" width="3.28515625" style="307" bestFit="1" customWidth="1"/>
    <col min="12717" max="12717" width="5.5703125" style="307" bestFit="1" customWidth="1"/>
    <col min="12718" max="12719" width="3.28515625" style="307" bestFit="1" customWidth="1"/>
    <col min="12720" max="12720" width="5.5703125" style="307" bestFit="1" customWidth="1"/>
    <col min="12721" max="12737" width="3.140625" style="307"/>
    <col min="12738" max="12738" width="17.5703125" style="307" customWidth="1"/>
    <col min="12739" max="12739" width="29.5703125" style="307" bestFit="1" customWidth="1"/>
    <col min="12740" max="12740" width="11.7109375" style="307" bestFit="1" customWidth="1"/>
    <col min="12741" max="12741" width="8.85546875" style="307" bestFit="1" customWidth="1"/>
    <col min="12742" max="12742" width="11.28515625" style="307" bestFit="1" customWidth="1"/>
    <col min="12743" max="12744" width="8.85546875" style="307" bestFit="1" customWidth="1"/>
    <col min="12745" max="12745" width="7.5703125" style="307" bestFit="1" customWidth="1"/>
    <col min="12746" max="12820" width="3.140625" style="307"/>
    <col min="12821" max="12821" width="3.140625" style="307" customWidth="1"/>
    <col min="12822" max="12822" width="3.140625" style="307"/>
    <col min="12823" max="12823" width="3.140625" style="307" customWidth="1"/>
    <col min="12824" max="12841" width="3.140625" style="307"/>
    <col min="12842" max="12842" width="3.140625" style="307" customWidth="1"/>
    <col min="12843" max="12852" width="3.140625" style="307"/>
    <col min="12853" max="12853" width="3.140625" style="307" customWidth="1"/>
    <col min="12854" max="12862" width="3.140625" style="307"/>
    <col min="12863" max="12863" width="3.140625" style="307" customWidth="1"/>
    <col min="12864" max="12869" width="3.140625" style="307"/>
    <col min="12870" max="12870" width="3.140625" style="307" customWidth="1"/>
    <col min="12871" max="12871" width="3.140625" style="307"/>
    <col min="12872" max="12873" width="3.140625" style="307" customWidth="1"/>
    <col min="12874" max="12876" width="3.140625" style="307"/>
    <col min="12877" max="12877" width="3.140625" style="307" customWidth="1"/>
    <col min="12878" max="12879" width="3.140625" style="307"/>
    <col min="12880" max="12880" width="3.140625" style="307" customWidth="1"/>
    <col min="12881" max="12883" width="3.140625" style="307"/>
    <col min="12884" max="12884" width="3.5703125" style="307" bestFit="1" customWidth="1"/>
    <col min="12885" max="12898" width="3.140625" style="307"/>
    <col min="12899" max="12909" width="3.140625" style="307" customWidth="1"/>
    <col min="12910" max="12911" width="3.140625" style="307"/>
    <col min="12912" max="12912" width="3.140625" style="307" customWidth="1"/>
    <col min="12913" max="12913" width="3.28515625" style="307" customWidth="1"/>
    <col min="12914" max="12914" width="9.140625" style="307" bestFit="1" customWidth="1"/>
    <col min="12915" max="12915" width="10.28515625" style="307" bestFit="1" customWidth="1"/>
    <col min="12916" max="12916" width="11.28515625" style="307" bestFit="1" customWidth="1"/>
    <col min="12917" max="12918" width="15" style="307" bestFit="1" customWidth="1"/>
    <col min="12919" max="12919" width="16.140625" style="307" bestFit="1" customWidth="1"/>
    <col min="12920" max="12920" width="14.140625" style="307" bestFit="1" customWidth="1"/>
    <col min="12921" max="12921" width="16.140625" style="307" bestFit="1" customWidth="1"/>
    <col min="12922" max="12923" width="11.28515625" style="307" bestFit="1" customWidth="1"/>
    <col min="12924" max="12924" width="7.42578125" style="307" bestFit="1" customWidth="1"/>
    <col min="12925" max="12926" width="3.140625" style="307"/>
    <col min="12927" max="12927" width="3.42578125" style="307" bestFit="1" customWidth="1"/>
    <col min="12928" max="12928" width="8.140625" style="307" bestFit="1" customWidth="1"/>
    <col min="12929" max="12929" width="9.7109375" style="307" customWidth="1"/>
    <col min="12930" max="12930" width="11.28515625" style="307" bestFit="1" customWidth="1"/>
    <col min="12931" max="12932" width="15" style="307" bestFit="1" customWidth="1"/>
    <col min="12933" max="12935" width="16.140625" style="307" bestFit="1" customWidth="1"/>
    <col min="12936" max="12937" width="11.28515625" style="307" bestFit="1" customWidth="1"/>
    <col min="12938" max="12938" width="7.42578125" style="307" bestFit="1" customWidth="1"/>
    <col min="12939" max="12966" width="3.140625" style="307"/>
    <col min="12967" max="12967" width="11.28515625" style="307" bestFit="1" customWidth="1"/>
    <col min="12968" max="12969" width="3.28515625" style="307" bestFit="1" customWidth="1"/>
    <col min="12970" max="12970" width="5.5703125" style="307" bestFit="1" customWidth="1"/>
    <col min="12971" max="12972" width="3.28515625" style="307" bestFit="1" customWidth="1"/>
    <col min="12973" max="12973" width="5.5703125" style="307" bestFit="1" customWidth="1"/>
    <col min="12974" max="12975" width="3.28515625" style="307" bestFit="1" customWidth="1"/>
    <col min="12976" max="12976" width="5.5703125" style="307" bestFit="1" customWidth="1"/>
    <col min="12977" max="12993" width="3.140625" style="307"/>
    <col min="12994" max="12994" width="17.5703125" style="307" customWidth="1"/>
    <col min="12995" max="12995" width="29.5703125" style="307" bestFit="1" customWidth="1"/>
    <col min="12996" max="12996" width="11.7109375" style="307" bestFit="1" customWidth="1"/>
    <col min="12997" max="12997" width="8.85546875" style="307" bestFit="1" customWidth="1"/>
    <col min="12998" max="12998" width="11.28515625" style="307" bestFit="1" customWidth="1"/>
    <col min="12999" max="13000" width="8.85546875" style="307" bestFit="1" customWidth="1"/>
    <col min="13001" max="13001" width="7.5703125" style="307" bestFit="1" customWidth="1"/>
    <col min="13002" max="13076" width="3.140625" style="307"/>
    <col min="13077" max="13077" width="3.140625" style="307" customWidth="1"/>
    <col min="13078" max="13078" width="3.140625" style="307"/>
    <col min="13079" max="13079" width="3.140625" style="307" customWidth="1"/>
    <col min="13080" max="13097" width="3.140625" style="307"/>
    <col min="13098" max="13098" width="3.140625" style="307" customWidth="1"/>
    <col min="13099" max="13108" width="3.140625" style="307"/>
    <col min="13109" max="13109" width="3.140625" style="307" customWidth="1"/>
    <col min="13110" max="13118" width="3.140625" style="307"/>
    <col min="13119" max="13119" width="3.140625" style="307" customWidth="1"/>
    <col min="13120" max="13125" width="3.140625" style="307"/>
    <col min="13126" max="13126" width="3.140625" style="307" customWidth="1"/>
    <col min="13127" max="13127" width="3.140625" style="307"/>
    <col min="13128" max="13129" width="3.140625" style="307" customWidth="1"/>
    <col min="13130" max="13132" width="3.140625" style="307"/>
    <col min="13133" max="13133" width="3.140625" style="307" customWidth="1"/>
    <col min="13134" max="13135" width="3.140625" style="307"/>
    <col min="13136" max="13136" width="3.140625" style="307" customWidth="1"/>
    <col min="13137" max="13139" width="3.140625" style="307"/>
    <col min="13140" max="13140" width="3.5703125" style="307" bestFit="1" customWidth="1"/>
    <col min="13141" max="13154" width="3.140625" style="307"/>
    <col min="13155" max="13165" width="3.140625" style="307" customWidth="1"/>
    <col min="13166" max="13167" width="3.140625" style="307"/>
    <col min="13168" max="13168" width="3.140625" style="307" customWidth="1"/>
    <col min="13169" max="13169" width="3.28515625" style="307" customWidth="1"/>
    <col min="13170" max="13170" width="9.140625" style="307" bestFit="1" customWidth="1"/>
    <col min="13171" max="13171" width="10.28515625" style="307" bestFit="1" customWidth="1"/>
    <col min="13172" max="13172" width="11.28515625" style="307" bestFit="1" customWidth="1"/>
    <col min="13173" max="13174" width="15" style="307" bestFit="1" customWidth="1"/>
    <col min="13175" max="13175" width="16.140625" style="307" bestFit="1" customWidth="1"/>
    <col min="13176" max="13176" width="14.140625" style="307" bestFit="1" customWidth="1"/>
    <col min="13177" max="13177" width="16.140625" style="307" bestFit="1" customWidth="1"/>
    <col min="13178" max="13179" width="11.28515625" style="307" bestFit="1" customWidth="1"/>
    <col min="13180" max="13180" width="7.42578125" style="307" bestFit="1" customWidth="1"/>
    <col min="13181" max="13182" width="3.140625" style="307"/>
    <col min="13183" max="13183" width="3.42578125" style="307" bestFit="1" customWidth="1"/>
    <col min="13184" max="13184" width="8.140625" style="307" bestFit="1" customWidth="1"/>
    <col min="13185" max="13185" width="9.7109375" style="307" customWidth="1"/>
    <col min="13186" max="13186" width="11.28515625" style="307" bestFit="1" customWidth="1"/>
    <col min="13187" max="13188" width="15" style="307" bestFit="1" customWidth="1"/>
    <col min="13189" max="13191" width="16.140625" style="307" bestFit="1" customWidth="1"/>
    <col min="13192" max="13193" width="11.28515625" style="307" bestFit="1" customWidth="1"/>
    <col min="13194" max="13194" width="7.42578125" style="307" bestFit="1" customWidth="1"/>
    <col min="13195" max="13222" width="3.140625" style="307"/>
    <col min="13223" max="13223" width="11.28515625" style="307" bestFit="1" customWidth="1"/>
    <col min="13224" max="13225" width="3.28515625" style="307" bestFit="1" customWidth="1"/>
    <col min="13226" max="13226" width="5.5703125" style="307" bestFit="1" customWidth="1"/>
    <col min="13227" max="13228" width="3.28515625" style="307" bestFit="1" customWidth="1"/>
    <col min="13229" max="13229" width="5.5703125" style="307" bestFit="1" customWidth="1"/>
    <col min="13230" max="13231" width="3.28515625" style="307" bestFit="1" customWidth="1"/>
    <col min="13232" max="13232" width="5.5703125" style="307" bestFit="1" customWidth="1"/>
    <col min="13233" max="13249" width="3.140625" style="307"/>
    <col min="13250" max="13250" width="17.5703125" style="307" customWidth="1"/>
    <col min="13251" max="13251" width="29.5703125" style="307" bestFit="1" customWidth="1"/>
    <col min="13252" max="13252" width="11.7109375" style="307" bestFit="1" customWidth="1"/>
    <col min="13253" max="13253" width="8.85546875" style="307" bestFit="1" customWidth="1"/>
    <col min="13254" max="13254" width="11.28515625" style="307" bestFit="1" customWidth="1"/>
    <col min="13255" max="13256" width="8.85546875" style="307" bestFit="1" customWidth="1"/>
    <col min="13257" max="13257" width="7.5703125" style="307" bestFit="1" customWidth="1"/>
    <col min="13258" max="13332" width="3.140625" style="307"/>
    <col min="13333" max="13333" width="3.140625" style="307" customWidth="1"/>
    <col min="13334" max="13334" width="3.140625" style="307"/>
    <col min="13335" max="13335" width="3.140625" style="307" customWidth="1"/>
    <col min="13336" max="13353" width="3.140625" style="307"/>
    <col min="13354" max="13354" width="3.140625" style="307" customWidth="1"/>
    <col min="13355" max="13364" width="3.140625" style="307"/>
    <col min="13365" max="13365" width="3.140625" style="307" customWidth="1"/>
    <col min="13366" max="13374" width="3.140625" style="307"/>
    <col min="13375" max="13375" width="3.140625" style="307" customWidth="1"/>
    <col min="13376" max="13381" width="3.140625" style="307"/>
    <col min="13382" max="13382" width="3.140625" style="307" customWidth="1"/>
    <col min="13383" max="13383" width="3.140625" style="307"/>
    <col min="13384" max="13385" width="3.140625" style="307" customWidth="1"/>
    <col min="13386" max="13388" width="3.140625" style="307"/>
    <col min="13389" max="13389" width="3.140625" style="307" customWidth="1"/>
    <col min="13390" max="13391" width="3.140625" style="307"/>
    <col min="13392" max="13392" width="3.140625" style="307" customWidth="1"/>
    <col min="13393" max="13395" width="3.140625" style="307"/>
    <col min="13396" max="13396" width="3.5703125" style="307" bestFit="1" customWidth="1"/>
    <col min="13397" max="13410" width="3.140625" style="307"/>
    <col min="13411" max="13421" width="3.140625" style="307" customWidth="1"/>
    <col min="13422" max="13423" width="3.140625" style="307"/>
    <col min="13424" max="13424" width="3.140625" style="307" customWidth="1"/>
    <col min="13425" max="13425" width="3.28515625" style="307" customWidth="1"/>
    <col min="13426" max="13426" width="9.140625" style="307" bestFit="1" customWidth="1"/>
    <col min="13427" max="13427" width="10.28515625" style="307" bestFit="1" customWidth="1"/>
    <col min="13428" max="13428" width="11.28515625" style="307" bestFit="1" customWidth="1"/>
    <col min="13429" max="13430" width="15" style="307" bestFit="1" customWidth="1"/>
    <col min="13431" max="13431" width="16.140625" style="307" bestFit="1" customWidth="1"/>
    <col min="13432" max="13432" width="14.140625" style="307" bestFit="1" customWidth="1"/>
    <col min="13433" max="13433" width="16.140625" style="307" bestFit="1" customWidth="1"/>
    <col min="13434" max="13435" width="11.28515625" style="307" bestFit="1" customWidth="1"/>
    <col min="13436" max="13436" width="7.42578125" style="307" bestFit="1" customWidth="1"/>
    <col min="13437" max="13438" width="3.140625" style="307"/>
    <col min="13439" max="13439" width="3.42578125" style="307" bestFit="1" customWidth="1"/>
    <col min="13440" max="13440" width="8.140625" style="307" bestFit="1" customWidth="1"/>
    <col min="13441" max="13441" width="9.7109375" style="307" customWidth="1"/>
    <col min="13442" max="13442" width="11.28515625" style="307" bestFit="1" customWidth="1"/>
    <col min="13443" max="13444" width="15" style="307" bestFit="1" customWidth="1"/>
    <col min="13445" max="13447" width="16.140625" style="307" bestFit="1" customWidth="1"/>
    <col min="13448" max="13449" width="11.28515625" style="307" bestFit="1" customWidth="1"/>
    <col min="13450" max="13450" width="7.42578125" style="307" bestFit="1" customWidth="1"/>
    <col min="13451" max="13478" width="3.140625" style="307"/>
    <col min="13479" max="13479" width="11.28515625" style="307" bestFit="1" customWidth="1"/>
    <col min="13480" max="13481" width="3.28515625" style="307" bestFit="1" customWidth="1"/>
    <col min="13482" max="13482" width="5.5703125" style="307" bestFit="1" customWidth="1"/>
    <col min="13483" max="13484" width="3.28515625" style="307" bestFit="1" customWidth="1"/>
    <col min="13485" max="13485" width="5.5703125" style="307" bestFit="1" customWidth="1"/>
    <col min="13486" max="13487" width="3.28515625" style="307" bestFit="1" customWidth="1"/>
    <col min="13488" max="13488" width="5.5703125" style="307" bestFit="1" customWidth="1"/>
    <col min="13489" max="13505" width="3.140625" style="307"/>
    <col min="13506" max="13506" width="17.5703125" style="307" customWidth="1"/>
    <col min="13507" max="13507" width="29.5703125" style="307" bestFit="1" customWidth="1"/>
    <col min="13508" max="13508" width="11.7109375" style="307" bestFit="1" customWidth="1"/>
    <col min="13509" max="13509" width="8.85546875" style="307" bestFit="1" customWidth="1"/>
    <col min="13510" max="13510" width="11.28515625" style="307" bestFit="1" customWidth="1"/>
    <col min="13511" max="13512" width="8.85546875" style="307" bestFit="1" customWidth="1"/>
    <col min="13513" max="13513" width="7.5703125" style="307" bestFit="1" customWidth="1"/>
    <col min="13514" max="13588" width="3.140625" style="307"/>
    <col min="13589" max="13589" width="3.140625" style="307" customWidth="1"/>
    <col min="13590" max="13590" width="3.140625" style="307"/>
    <col min="13591" max="13591" width="3.140625" style="307" customWidth="1"/>
    <col min="13592" max="13609" width="3.140625" style="307"/>
    <col min="13610" max="13610" width="3.140625" style="307" customWidth="1"/>
    <col min="13611" max="13620" width="3.140625" style="307"/>
    <col min="13621" max="13621" width="3.140625" style="307" customWidth="1"/>
    <col min="13622" max="13630" width="3.140625" style="307"/>
    <col min="13631" max="13631" width="3.140625" style="307" customWidth="1"/>
    <col min="13632" max="13637" width="3.140625" style="307"/>
    <col min="13638" max="13638" width="3.140625" style="307" customWidth="1"/>
    <col min="13639" max="13639" width="3.140625" style="307"/>
    <col min="13640" max="13641" width="3.140625" style="307" customWidth="1"/>
    <col min="13642" max="13644" width="3.140625" style="307"/>
    <col min="13645" max="13645" width="3.140625" style="307" customWidth="1"/>
    <col min="13646" max="13647" width="3.140625" style="307"/>
    <col min="13648" max="13648" width="3.140625" style="307" customWidth="1"/>
    <col min="13649" max="13651" width="3.140625" style="307"/>
    <col min="13652" max="13652" width="3.5703125" style="307" bestFit="1" customWidth="1"/>
    <col min="13653" max="13666" width="3.140625" style="307"/>
    <col min="13667" max="13677" width="3.140625" style="307" customWidth="1"/>
    <col min="13678" max="13679" width="3.140625" style="307"/>
    <col min="13680" max="13680" width="3.140625" style="307" customWidth="1"/>
    <col min="13681" max="13681" width="3.28515625" style="307" customWidth="1"/>
    <col min="13682" max="13682" width="9.140625" style="307" bestFit="1" customWidth="1"/>
    <col min="13683" max="13683" width="10.28515625" style="307" bestFit="1" customWidth="1"/>
    <col min="13684" max="13684" width="11.28515625" style="307" bestFit="1" customWidth="1"/>
    <col min="13685" max="13686" width="15" style="307" bestFit="1" customWidth="1"/>
    <col min="13687" max="13687" width="16.140625" style="307" bestFit="1" customWidth="1"/>
    <col min="13688" max="13688" width="14.140625" style="307" bestFit="1" customWidth="1"/>
    <col min="13689" max="13689" width="16.140625" style="307" bestFit="1" customWidth="1"/>
    <col min="13690" max="13691" width="11.28515625" style="307" bestFit="1" customWidth="1"/>
    <col min="13692" max="13692" width="7.42578125" style="307" bestFit="1" customWidth="1"/>
    <col min="13693" max="13694" width="3.140625" style="307"/>
    <col min="13695" max="13695" width="3.42578125" style="307" bestFit="1" customWidth="1"/>
    <col min="13696" max="13696" width="8.140625" style="307" bestFit="1" customWidth="1"/>
    <col min="13697" max="13697" width="9.7109375" style="307" customWidth="1"/>
    <col min="13698" max="13698" width="11.28515625" style="307" bestFit="1" customWidth="1"/>
    <col min="13699" max="13700" width="15" style="307" bestFit="1" customWidth="1"/>
    <col min="13701" max="13703" width="16.140625" style="307" bestFit="1" customWidth="1"/>
    <col min="13704" max="13705" width="11.28515625" style="307" bestFit="1" customWidth="1"/>
    <col min="13706" max="13706" width="7.42578125" style="307" bestFit="1" customWidth="1"/>
    <col min="13707" max="13734" width="3.140625" style="307"/>
    <col min="13735" max="13735" width="11.28515625" style="307" bestFit="1" customWidth="1"/>
    <col min="13736" max="13737" width="3.28515625" style="307" bestFit="1" customWidth="1"/>
    <col min="13738" max="13738" width="5.5703125" style="307" bestFit="1" customWidth="1"/>
    <col min="13739" max="13740" width="3.28515625" style="307" bestFit="1" customWidth="1"/>
    <col min="13741" max="13741" width="5.5703125" style="307" bestFit="1" customWidth="1"/>
    <col min="13742" max="13743" width="3.28515625" style="307" bestFit="1" customWidth="1"/>
    <col min="13744" max="13744" width="5.5703125" style="307" bestFit="1" customWidth="1"/>
    <col min="13745" max="13761" width="3.140625" style="307"/>
    <col min="13762" max="13762" width="17.5703125" style="307" customWidth="1"/>
    <col min="13763" max="13763" width="29.5703125" style="307" bestFit="1" customWidth="1"/>
    <col min="13764" max="13764" width="11.7109375" style="307" bestFit="1" customWidth="1"/>
    <col min="13765" max="13765" width="8.85546875" style="307" bestFit="1" customWidth="1"/>
    <col min="13766" max="13766" width="11.28515625" style="307" bestFit="1" customWidth="1"/>
    <col min="13767" max="13768" width="8.85546875" style="307" bestFit="1" customWidth="1"/>
    <col min="13769" max="13769" width="7.5703125" style="307" bestFit="1" customWidth="1"/>
    <col min="13770" max="13844" width="3.140625" style="307"/>
    <col min="13845" max="13845" width="3.140625" style="307" customWidth="1"/>
    <col min="13846" max="13846" width="3.140625" style="307"/>
    <col min="13847" max="13847" width="3.140625" style="307" customWidth="1"/>
    <col min="13848" max="13865" width="3.140625" style="307"/>
    <col min="13866" max="13866" width="3.140625" style="307" customWidth="1"/>
    <col min="13867" max="13876" width="3.140625" style="307"/>
    <col min="13877" max="13877" width="3.140625" style="307" customWidth="1"/>
    <col min="13878" max="13886" width="3.140625" style="307"/>
    <col min="13887" max="13887" width="3.140625" style="307" customWidth="1"/>
    <col min="13888" max="13893" width="3.140625" style="307"/>
    <col min="13894" max="13894" width="3.140625" style="307" customWidth="1"/>
    <col min="13895" max="13895" width="3.140625" style="307"/>
    <col min="13896" max="13897" width="3.140625" style="307" customWidth="1"/>
    <col min="13898" max="13900" width="3.140625" style="307"/>
    <col min="13901" max="13901" width="3.140625" style="307" customWidth="1"/>
    <col min="13902" max="13903" width="3.140625" style="307"/>
    <col min="13904" max="13904" width="3.140625" style="307" customWidth="1"/>
    <col min="13905" max="13907" width="3.140625" style="307"/>
    <col min="13908" max="13908" width="3.5703125" style="307" bestFit="1" customWidth="1"/>
    <col min="13909" max="13922" width="3.140625" style="307"/>
    <col min="13923" max="13933" width="3.140625" style="307" customWidth="1"/>
    <col min="13934" max="13935" width="3.140625" style="307"/>
    <col min="13936" max="13936" width="3.140625" style="307" customWidth="1"/>
    <col min="13937" max="13937" width="3.28515625" style="307" customWidth="1"/>
    <col min="13938" max="13938" width="9.140625" style="307" bestFit="1" customWidth="1"/>
    <col min="13939" max="13939" width="10.28515625" style="307" bestFit="1" customWidth="1"/>
    <col min="13940" max="13940" width="11.28515625" style="307" bestFit="1" customWidth="1"/>
    <col min="13941" max="13942" width="15" style="307" bestFit="1" customWidth="1"/>
    <col min="13943" max="13943" width="16.140625" style="307" bestFit="1" customWidth="1"/>
    <col min="13944" max="13944" width="14.140625" style="307" bestFit="1" customWidth="1"/>
    <col min="13945" max="13945" width="16.140625" style="307" bestFit="1" customWidth="1"/>
    <col min="13946" max="13947" width="11.28515625" style="307" bestFit="1" customWidth="1"/>
    <col min="13948" max="13948" width="7.42578125" style="307" bestFit="1" customWidth="1"/>
    <col min="13949" max="13950" width="3.140625" style="307"/>
    <col min="13951" max="13951" width="3.42578125" style="307" bestFit="1" customWidth="1"/>
    <col min="13952" max="13952" width="8.140625" style="307" bestFit="1" customWidth="1"/>
    <col min="13953" max="13953" width="9.7109375" style="307" customWidth="1"/>
    <col min="13954" max="13954" width="11.28515625" style="307" bestFit="1" customWidth="1"/>
    <col min="13955" max="13956" width="15" style="307" bestFit="1" customWidth="1"/>
    <col min="13957" max="13959" width="16.140625" style="307" bestFit="1" customWidth="1"/>
    <col min="13960" max="13961" width="11.28515625" style="307" bestFit="1" customWidth="1"/>
    <col min="13962" max="13962" width="7.42578125" style="307" bestFit="1" customWidth="1"/>
    <col min="13963" max="13990" width="3.140625" style="307"/>
    <col min="13991" max="13991" width="11.28515625" style="307" bestFit="1" customWidth="1"/>
    <col min="13992" max="13993" width="3.28515625" style="307" bestFit="1" customWidth="1"/>
    <col min="13994" max="13994" width="5.5703125" style="307" bestFit="1" customWidth="1"/>
    <col min="13995" max="13996" width="3.28515625" style="307" bestFit="1" customWidth="1"/>
    <col min="13997" max="13997" width="5.5703125" style="307" bestFit="1" customWidth="1"/>
    <col min="13998" max="13999" width="3.28515625" style="307" bestFit="1" customWidth="1"/>
    <col min="14000" max="14000" width="5.5703125" style="307" bestFit="1" customWidth="1"/>
    <col min="14001" max="14017" width="3.140625" style="307"/>
    <col min="14018" max="14018" width="17.5703125" style="307" customWidth="1"/>
    <col min="14019" max="14019" width="29.5703125" style="307" bestFit="1" customWidth="1"/>
    <col min="14020" max="14020" width="11.7109375" style="307" bestFit="1" customWidth="1"/>
    <col min="14021" max="14021" width="8.85546875" style="307" bestFit="1" customWidth="1"/>
    <col min="14022" max="14022" width="11.28515625" style="307" bestFit="1" customWidth="1"/>
    <col min="14023" max="14024" width="8.85546875" style="307" bestFit="1" customWidth="1"/>
    <col min="14025" max="14025" width="7.5703125" style="307" bestFit="1" customWidth="1"/>
    <col min="14026" max="14100" width="3.140625" style="307"/>
    <col min="14101" max="14101" width="3.140625" style="307" customWidth="1"/>
    <col min="14102" max="14102" width="3.140625" style="307"/>
    <col min="14103" max="14103" width="3.140625" style="307" customWidth="1"/>
    <col min="14104" max="14121" width="3.140625" style="307"/>
    <col min="14122" max="14122" width="3.140625" style="307" customWidth="1"/>
    <col min="14123" max="14132" width="3.140625" style="307"/>
    <col min="14133" max="14133" width="3.140625" style="307" customWidth="1"/>
    <col min="14134" max="14142" width="3.140625" style="307"/>
    <col min="14143" max="14143" width="3.140625" style="307" customWidth="1"/>
    <col min="14144" max="14149" width="3.140625" style="307"/>
    <col min="14150" max="14150" width="3.140625" style="307" customWidth="1"/>
    <col min="14151" max="14151" width="3.140625" style="307"/>
    <col min="14152" max="14153" width="3.140625" style="307" customWidth="1"/>
    <col min="14154" max="14156" width="3.140625" style="307"/>
    <col min="14157" max="14157" width="3.140625" style="307" customWidth="1"/>
    <col min="14158" max="14159" width="3.140625" style="307"/>
    <col min="14160" max="14160" width="3.140625" style="307" customWidth="1"/>
    <col min="14161" max="14163" width="3.140625" style="307"/>
    <col min="14164" max="14164" width="3.5703125" style="307" bestFit="1" customWidth="1"/>
    <col min="14165" max="14178" width="3.140625" style="307"/>
    <col min="14179" max="14189" width="3.140625" style="307" customWidth="1"/>
    <col min="14190" max="14191" width="3.140625" style="307"/>
    <col min="14192" max="14192" width="3.140625" style="307" customWidth="1"/>
    <col min="14193" max="14193" width="3.28515625" style="307" customWidth="1"/>
    <col min="14194" max="14194" width="9.140625" style="307" bestFit="1" customWidth="1"/>
    <col min="14195" max="14195" width="10.28515625" style="307" bestFit="1" customWidth="1"/>
    <col min="14196" max="14196" width="11.28515625" style="307" bestFit="1" customWidth="1"/>
    <col min="14197" max="14198" width="15" style="307" bestFit="1" customWidth="1"/>
    <col min="14199" max="14199" width="16.140625" style="307" bestFit="1" customWidth="1"/>
    <col min="14200" max="14200" width="14.140625" style="307" bestFit="1" customWidth="1"/>
    <col min="14201" max="14201" width="16.140625" style="307" bestFit="1" customWidth="1"/>
    <col min="14202" max="14203" width="11.28515625" style="307" bestFit="1" customWidth="1"/>
    <col min="14204" max="14204" width="7.42578125" style="307" bestFit="1" customWidth="1"/>
    <col min="14205" max="14206" width="3.140625" style="307"/>
    <col min="14207" max="14207" width="3.42578125" style="307" bestFit="1" customWidth="1"/>
    <col min="14208" max="14208" width="8.140625" style="307" bestFit="1" customWidth="1"/>
    <col min="14209" max="14209" width="9.7109375" style="307" customWidth="1"/>
    <col min="14210" max="14210" width="11.28515625" style="307" bestFit="1" customWidth="1"/>
    <col min="14211" max="14212" width="15" style="307" bestFit="1" customWidth="1"/>
    <col min="14213" max="14215" width="16.140625" style="307" bestFit="1" customWidth="1"/>
    <col min="14216" max="14217" width="11.28515625" style="307" bestFit="1" customWidth="1"/>
    <col min="14218" max="14218" width="7.42578125" style="307" bestFit="1" customWidth="1"/>
    <col min="14219" max="14246" width="3.140625" style="307"/>
    <col min="14247" max="14247" width="11.28515625" style="307" bestFit="1" customWidth="1"/>
    <col min="14248" max="14249" width="3.28515625" style="307" bestFit="1" customWidth="1"/>
    <col min="14250" max="14250" width="5.5703125" style="307" bestFit="1" customWidth="1"/>
    <col min="14251" max="14252" width="3.28515625" style="307" bestFit="1" customWidth="1"/>
    <col min="14253" max="14253" width="5.5703125" style="307" bestFit="1" customWidth="1"/>
    <col min="14254" max="14255" width="3.28515625" style="307" bestFit="1" customWidth="1"/>
    <col min="14256" max="14256" width="5.5703125" style="307" bestFit="1" customWidth="1"/>
    <col min="14257" max="14273" width="3.140625" style="307"/>
    <col min="14274" max="14274" width="17.5703125" style="307" customWidth="1"/>
    <col min="14275" max="14275" width="29.5703125" style="307" bestFit="1" customWidth="1"/>
    <col min="14276" max="14276" width="11.7109375" style="307" bestFit="1" customWidth="1"/>
    <col min="14277" max="14277" width="8.85546875" style="307" bestFit="1" customWidth="1"/>
    <col min="14278" max="14278" width="11.28515625" style="307" bestFit="1" customWidth="1"/>
    <col min="14279" max="14280" width="8.85546875" style="307" bestFit="1" customWidth="1"/>
    <col min="14281" max="14281" width="7.5703125" style="307" bestFit="1" customWidth="1"/>
    <col min="14282" max="14356" width="3.140625" style="307"/>
    <col min="14357" max="14357" width="3.140625" style="307" customWidth="1"/>
    <col min="14358" max="14358" width="3.140625" style="307"/>
    <col min="14359" max="14359" width="3.140625" style="307" customWidth="1"/>
    <col min="14360" max="14377" width="3.140625" style="307"/>
    <col min="14378" max="14378" width="3.140625" style="307" customWidth="1"/>
    <col min="14379" max="14388" width="3.140625" style="307"/>
    <col min="14389" max="14389" width="3.140625" style="307" customWidth="1"/>
    <col min="14390" max="14398" width="3.140625" style="307"/>
    <col min="14399" max="14399" width="3.140625" style="307" customWidth="1"/>
    <col min="14400" max="14405" width="3.140625" style="307"/>
    <col min="14406" max="14406" width="3.140625" style="307" customWidth="1"/>
    <col min="14407" max="14407" width="3.140625" style="307"/>
    <col min="14408" max="14409" width="3.140625" style="307" customWidth="1"/>
    <col min="14410" max="14412" width="3.140625" style="307"/>
    <col min="14413" max="14413" width="3.140625" style="307" customWidth="1"/>
    <col min="14414" max="14415" width="3.140625" style="307"/>
    <col min="14416" max="14416" width="3.140625" style="307" customWidth="1"/>
    <col min="14417" max="14419" width="3.140625" style="307"/>
    <col min="14420" max="14420" width="3.5703125" style="307" bestFit="1" customWidth="1"/>
    <col min="14421" max="14434" width="3.140625" style="307"/>
    <col min="14435" max="14445" width="3.140625" style="307" customWidth="1"/>
    <col min="14446" max="14447" width="3.140625" style="307"/>
    <col min="14448" max="14448" width="3.140625" style="307" customWidth="1"/>
    <col min="14449" max="14449" width="3.28515625" style="307" customWidth="1"/>
    <col min="14450" max="14450" width="9.140625" style="307" bestFit="1" customWidth="1"/>
    <col min="14451" max="14451" width="10.28515625" style="307" bestFit="1" customWidth="1"/>
    <col min="14452" max="14452" width="11.28515625" style="307" bestFit="1" customWidth="1"/>
    <col min="14453" max="14454" width="15" style="307" bestFit="1" customWidth="1"/>
    <col min="14455" max="14455" width="16.140625" style="307" bestFit="1" customWidth="1"/>
    <col min="14456" max="14456" width="14.140625" style="307" bestFit="1" customWidth="1"/>
    <col min="14457" max="14457" width="16.140625" style="307" bestFit="1" customWidth="1"/>
    <col min="14458" max="14459" width="11.28515625" style="307" bestFit="1" customWidth="1"/>
    <col min="14460" max="14460" width="7.42578125" style="307" bestFit="1" customWidth="1"/>
    <col min="14461" max="14462" width="3.140625" style="307"/>
    <col min="14463" max="14463" width="3.42578125" style="307" bestFit="1" customWidth="1"/>
    <col min="14464" max="14464" width="8.140625" style="307" bestFit="1" customWidth="1"/>
    <col min="14465" max="14465" width="9.7109375" style="307" customWidth="1"/>
    <col min="14466" max="14466" width="11.28515625" style="307" bestFit="1" customWidth="1"/>
    <col min="14467" max="14468" width="15" style="307" bestFit="1" customWidth="1"/>
    <col min="14469" max="14471" width="16.140625" style="307" bestFit="1" customWidth="1"/>
    <col min="14472" max="14473" width="11.28515625" style="307" bestFit="1" customWidth="1"/>
    <col min="14474" max="14474" width="7.42578125" style="307" bestFit="1" customWidth="1"/>
    <col min="14475" max="14502" width="3.140625" style="307"/>
    <col min="14503" max="14503" width="11.28515625" style="307" bestFit="1" customWidth="1"/>
    <col min="14504" max="14505" width="3.28515625" style="307" bestFit="1" customWidth="1"/>
    <col min="14506" max="14506" width="5.5703125" style="307" bestFit="1" customWidth="1"/>
    <col min="14507" max="14508" width="3.28515625" style="307" bestFit="1" customWidth="1"/>
    <col min="14509" max="14509" width="5.5703125" style="307" bestFit="1" customWidth="1"/>
    <col min="14510" max="14511" width="3.28515625" style="307" bestFit="1" customWidth="1"/>
    <col min="14512" max="14512" width="5.5703125" style="307" bestFit="1" customWidth="1"/>
    <col min="14513" max="14529" width="3.140625" style="307"/>
    <col min="14530" max="14530" width="17.5703125" style="307" customWidth="1"/>
    <col min="14531" max="14531" width="29.5703125" style="307" bestFit="1" customWidth="1"/>
    <col min="14532" max="14532" width="11.7109375" style="307" bestFit="1" customWidth="1"/>
    <col min="14533" max="14533" width="8.85546875" style="307" bestFit="1" customWidth="1"/>
    <col min="14534" max="14534" width="11.28515625" style="307" bestFit="1" customWidth="1"/>
    <col min="14535" max="14536" width="8.85546875" style="307" bestFit="1" customWidth="1"/>
    <col min="14537" max="14537" width="7.5703125" style="307" bestFit="1" customWidth="1"/>
    <col min="14538" max="14612" width="3.140625" style="307"/>
    <col min="14613" max="14613" width="3.140625" style="307" customWidth="1"/>
    <col min="14614" max="14614" width="3.140625" style="307"/>
    <col min="14615" max="14615" width="3.140625" style="307" customWidth="1"/>
    <col min="14616" max="14633" width="3.140625" style="307"/>
    <col min="14634" max="14634" width="3.140625" style="307" customWidth="1"/>
    <col min="14635" max="14644" width="3.140625" style="307"/>
    <col min="14645" max="14645" width="3.140625" style="307" customWidth="1"/>
    <col min="14646" max="14654" width="3.140625" style="307"/>
    <col min="14655" max="14655" width="3.140625" style="307" customWidth="1"/>
    <col min="14656" max="14661" width="3.140625" style="307"/>
    <col min="14662" max="14662" width="3.140625" style="307" customWidth="1"/>
    <col min="14663" max="14663" width="3.140625" style="307"/>
    <col min="14664" max="14665" width="3.140625" style="307" customWidth="1"/>
    <col min="14666" max="14668" width="3.140625" style="307"/>
    <col min="14669" max="14669" width="3.140625" style="307" customWidth="1"/>
    <col min="14670" max="14671" width="3.140625" style="307"/>
    <col min="14672" max="14672" width="3.140625" style="307" customWidth="1"/>
    <col min="14673" max="14675" width="3.140625" style="307"/>
    <col min="14676" max="14676" width="3.5703125" style="307" bestFit="1" customWidth="1"/>
    <col min="14677" max="14690" width="3.140625" style="307"/>
    <col min="14691" max="14701" width="3.140625" style="307" customWidth="1"/>
    <col min="14702" max="14703" width="3.140625" style="307"/>
    <col min="14704" max="14704" width="3.140625" style="307" customWidth="1"/>
    <col min="14705" max="14705" width="3.28515625" style="307" customWidth="1"/>
    <col min="14706" max="14706" width="9.140625" style="307" bestFit="1" customWidth="1"/>
    <col min="14707" max="14707" width="10.28515625" style="307" bestFit="1" customWidth="1"/>
    <col min="14708" max="14708" width="11.28515625" style="307" bestFit="1" customWidth="1"/>
    <col min="14709" max="14710" width="15" style="307" bestFit="1" customWidth="1"/>
    <col min="14711" max="14711" width="16.140625" style="307" bestFit="1" customWidth="1"/>
    <col min="14712" max="14712" width="14.140625" style="307" bestFit="1" customWidth="1"/>
    <col min="14713" max="14713" width="16.140625" style="307" bestFit="1" customWidth="1"/>
    <col min="14714" max="14715" width="11.28515625" style="307" bestFit="1" customWidth="1"/>
    <col min="14716" max="14716" width="7.42578125" style="307" bestFit="1" customWidth="1"/>
    <col min="14717" max="14718" width="3.140625" style="307"/>
    <col min="14719" max="14719" width="3.42578125" style="307" bestFit="1" customWidth="1"/>
    <col min="14720" max="14720" width="8.140625" style="307" bestFit="1" customWidth="1"/>
    <col min="14721" max="14721" width="9.7109375" style="307" customWidth="1"/>
    <col min="14722" max="14722" width="11.28515625" style="307" bestFit="1" customWidth="1"/>
    <col min="14723" max="14724" width="15" style="307" bestFit="1" customWidth="1"/>
    <col min="14725" max="14727" width="16.140625" style="307" bestFit="1" customWidth="1"/>
    <col min="14728" max="14729" width="11.28515625" style="307" bestFit="1" customWidth="1"/>
    <col min="14730" max="14730" width="7.42578125" style="307" bestFit="1" customWidth="1"/>
    <col min="14731" max="14758" width="3.140625" style="307"/>
    <col min="14759" max="14759" width="11.28515625" style="307" bestFit="1" customWidth="1"/>
    <col min="14760" max="14761" width="3.28515625" style="307" bestFit="1" customWidth="1"/>
    <col min="14762" max="14762" width="5.5703125" style="307" bestFit="1" customWidth="1"/>
    <col min="14763" max="14764" width="3.28515625" style="307" bestFit="1" customWidth="1"/>
    <col min="14765" max="14765" width="5.5703125" style="307" bestFit="1" customWidth="1"/>
    <col min="14766" max="14767" width="3.28515625" style="307" bestFit="1" customWidth="1"/>
    <col min="14768" max="14768" width="5.5703125" style="307" bestFit="1" customWidth="1"/>
    <col min="14769" max="14785" width="3.140625" style="307"/>
    <col min="14786" max="14786" width="17.5703125" style="307" customWidth="1"/>
    <col min="14787" max="14787" width="29.5703125" style="307" bestFit="1" customWidth="1"/>
    <col min="14788" max="14788" width="11.7109375" style="307" bestFit="1" customWidth="1"/>
    <col min="14789" max="14789" width="8.85546875" style="307" bestFit="1" customWidth="1"/>
    <col min="14790" max="14790" width="11.28515625" style="307" bestFit="1" customWidth="1"/>
    <col min="14791" max="14792" width="8.85546875" style="307" bestFit="1" customWidth="1"/>
    <col min="14793" max="14793" width="7.5703125" style="307" bestFit="1" customWidth="1"/>
    <col min="14794" max="14868" width="3.140625" style="307"/>
    <col min="14869" max="14869" width="3.140625" style="307" customWidth="1"/>
    <col min="14870" max="14870" width="3.140625" style="307"/>
    <col min="14871" max="14871" width="3.140625" style="307" customWidth="1"/>
    <col min="14872" max="14889" width="3.140625" style="307"/>
    <col min="14890" max="14890" width="3.140625" style="307" customWidth="1"/>
    <col min="14891" max="14900" width="3.140625" style="307"/>
    <col min="14901" max="14901" width="3.140625" style="307" customWidth="1"/>
    <col min="14902" max="14910" width="3.140625" style="307"/>
    <col min="14911" max="14911" width="3.140625" style="307" customWidth="1"/>
    <col min="14912" max="14917" width="3.140625" style="307"/>
    <col min="14918" max="14918" width="3.140625" style="307" customWidth="1"/>
    <col min="14919" max="14919" width="3.140625" style="307"/>
    <col min="14920" max="14921" width="3.140625" style="307" customWidth="1"/>
    <col min="14922" max="14924" width="3.140625" style="307"/>
    <col min="14925" max="14925" width="3.140625" style="307" customWidth="1"/>
    <col min="14926" max="14927" width="3.140625" style="307"/>
    <col min="14928" max="14928" width="3.140625" style="307" customWidth="1"/>
    <col min="14929" max="14931" width="3.140625" style="307"/>
    <col min="14932" max="14932" width="3.5703125" style="307" bestFit="1" customWidth="1"/>
    <col min="14933" max="14946" width="3.140625" style="307"/>
    <col min="14947" max="14957" width="3.140625" style="307" customWidth="1"/>
    <col min="14958" max="14959" width="3.140625" style="307"/>
    <col min="14960" max="14960" width="3.140625" style="307" customWidth="1"/>
    <col min="14961" max="14961" width="3.28515625" style="307" customWidth="1"/>
    <col min="14962" max="14962" width="9.140625" style="307" bestFit="1" customWidth="1"/>
    <col min="14963" max="14963" width="10.28515625" style="307" bestFit="1" customWidth="1"/>
    <col min="14964" max="14964" width="11.28515625" style="307" bestFit="1" customWidth="1"/>
    <col min="14965" max="14966" width="15" style="307" bestFit="1" customWidth="1"/>
    <col min="14967" max="14967" width="16.140625" style="307" bestFit="1" customWidth="1"/>
    <col min="14968" max="14968" width="14.140625" style="307" bestFit="1" customWidth="1"/>
    <col min="14969" max="14969" width="16.140625" style="307" bestFit="1" customWidth="1"/>
    <col min="14970" max="14971" width="11.28515625" style="307" bestFit="1" customWidth="1"/>
    <col min="14972" max="14972" width="7.42578125" style="307" bestFit="1" customWidth="1"/>
    <col min="14973" max="14974" width="3.140625" style="307"/>
    <col min="14975" max="14975" width="3.42578125" style="307" bestFit="1" customWidth="1"/>
    <col min="14976" max="14976" width="8.140625" style="307" bestFit="1" customWidth="1"/>
    <col min="14977" max="14977" width="9.7109375" style="307" customWidth="1"/>
    <col min="14978" max="14978" width="11.28515625" style="307" bestFit="1" customWidth="1"/>
    <col min="14979" max="14980" width="15" style="307" bestFit="1" customWidth="1"/>
    <col min="14981" max="14983" width="16.140625" style="307" bestFit="1" customWidth="1"/>
    <col min="14984" max="14985" width="11.28515625" style="307" bestFit="1" customWidth="1"/>
    <col min="14986" max="14986" width="7.42578125" style="307" bestFit="1" customWidth="1"/>
    <col min="14987" max="15014" width="3.140625" style="307"/>
    <col min="15015" max="15015" width="11.28515625" style="307" bestFit="1" customWidth="1"/>
    <col min="15016" max="15017" width="3.28515625" style="307" bestFit="1" customWidth="1"/>
    <col min="15018" max="15018" width="5.5703125" style="307" bestFit="1" customWidth="1"/>
    <col min="15019" max="15020" width="3.28515625" style="307" bestFit="1" customWidth="1"/>
    <col min="15021" max="15021" width="5.5703125" style="307" bestFit="1" customWidth="1"/>
    <col min="15022" max="15023" width="3.28515625" style="307" bestFit="1" customWidth="1"/>
    <col min="15024" max="15024" width="5.5703125" style="307" bestFit="1" customWidth="1"/>
    <col min="15025" max="15041" width="3.140625" style="307"/>
    <col min="15042" max="15042" width="17.5703125" style="307" customWidth="1"/>
    <col min="15043" max="15043" width="29.5703125" style="307" bestFit="1" customWidth="1"/>
    <col min="15044" max="15044" width="11.7109375" style="307" bestFit="1" customWidth="1"/>
    <col min="15045" max="15045" width="8.85546875" style="307" bestFit="1" customWidth="1"/>
    <col min="15046" max="15046" width="11.28515625" style="307" bestFit="1" customWidth="1"/>
    <col min="15047" max="15048" width="8.85546875" style="307" bestFit="1" customWidth="1"/>
    <col min="15049" max="15049" width="7.5703125" style="307" bestFit="1" customWidth="1"/>
    <col min="15050" max="15124" width="3.140625" style="307"/>
    <col min="15125" max="15125" width="3.140625" style="307" customWidth="1"/>
    <col min="15126" max="15126" width="3.140625" style="307"/>
    <col min="15127" max="15127" width="3.140625" style="307" customWidth="1"/>
    <col min="15128" max="15145" width="3.140625" style="307"/>
    <col min="15146" max="15146" width="3.140625" style="307" customWidth="1"/>
    <col min="15147" max="15156" width="3.140625" style="307"/>
    <col min="15157" max="15157" width="3.140625" style="307" customWidth="1"/>
    <col min="15158" max="15166" width="3.140625" style="307"/>
    <col min="15167" max="15167" width="3.140625" style="307" customWidth="1"/>
    <col min="15168" max="15173" width="3.140625" style="307"/>
    <col min="15174" max="15174" width="3.140625" style="307" customWidth="1"/>
    <col min="15175" max="15175" width="3.140625" style="307"/>
    <col min="15176" max="15177" width="3.140625" style="307" customWidth="1"/>
    <col min="15178" max="15180" width="3.140625" style="307"/>
    <col min="15181" max="15181" width="3.140625" style="307" customWidth="1"/>
    <col min="15182" max="15183" width="3.140625" style="307"/>
    <col min="15184" max="15184" width="3.140625" style="307" customWidth="1"/>
    <col min="15185" max="15187" width="3.140625" style="307"/>
    <col min="15188" max="15188" width="3.5703125" style="307" bestFit="1" customWidth="1"/>
    <col min="15189" max="15202" width="3.140625" style="307"/>
    <col min="15203" max="15213" width="3.140625" style="307" customWidth="1"/>
    <col min="15214" max="15215" width="3.140625" style="307"/>
    <col min="15216" max="15216" width="3.140625" style="307" customWidth="1"/>
    <col min="15217" max="15217" width="3.28515625" style="307" customWidth="1"/>
    <col min="15218" max="15218" width="9.140625" style="307" bestFit="1" customWidth="1"/>
    <col min="15219" max="15219" width="10.28515625" style="307" bestFit="1" customWidth="1"/>
    <col min="15220" max="15220" width="11.28515625" style="307" bestFit="1" customWidth="1"/>
    <col min="15221" max="15222" width="15" style="307" bestFit="1" customWidth="1"/>
    <col min="15223" max="15223" width="16.140625" style="307" bestFit="1" customWidth="1"/>
    <col min="15224" max="15224" width="14.140625" style="307" bestFit="1" customWidth="1"/>
    <col min="15225" max="15225" width="16.140625" style="307" bestFit="1" customWidth="1"/>
    <col min="15226" max="15227" width="11.28515625" style="307" bestFit="1" customWidth="1"/>
    <col min="15228" max="15228" width="7.42578125" style="307" bestFit="1" customWidth="1"/>
    <col min="15229" max="15230" width="3.140625" style="307"/>
    <col min="15231" max="15231" width="3.42578125" style="307" bestFit="1" customWidth="1"/>
    <col min="15232" max="15232" width="8.140625" style="307" bestFit="1" customWidth="1"/>
    <col min="15233" max="15233" width="9.7109375" style="307" customWidth="1"/>
    <col min="15234" max="15234" width="11.28515625" style="307" bestFit="1" customWidth="1"/>
    <col min="15235" max="15236" width="15" style="307" bestFit="1" customWidth="1"/>
    <col min="15237" max="15239" width="16.140625" style="307" bestFit="1" customWidth="1"/>
    <col min="15240" max="15241" width="11.28515625" style="307" bestFit="1" customWidth="1"/>
    <col min="15242" max="15242" width="7.42578125" style="307" bestFit="1" customWidth="1"/>
    <col min="15243" max="15270" width="3.140625" style="307"/>
    <col min="15271" max="15271" width="11.28515625" style="307" bestFit="1" customWidth="1"/>
    <col min="15272" max="15273" width="3.28515625" style="307" bestFit="1" customWidth="1"/>
    <col min="15274" max="15274" width="5.5703125" style="307" bestFit="1" customWidth="1"/>
    <col min="15275" max="15276" width="3.28515625" style="307" bestFit="1" customWidth="1"/>
    <col min="15277" max="15277" width="5.5703125" style="307" bestFit="1" customWidth="1"/>
    <col min="15278" max="15279" width="3.28515625" style="307" bestFit="1" customWidth="1"/>
    <col min="15280" max="15280" width="5.5703125" style="307" bestFit="1" customWidth="1"/>
    <col min="15281" max="15297" width="3.140625" style="307"/>
    <col min="15298" max="15298" width="17.5703125" style="307" customWidth="1"/>
    <col min="15299" max="15299" width="29.5703125" style="307" bestFit="1" customWidth="1"/>
    <col min="15300" max="15300" width="11.7109375" style="307" bestFit="1" customWidth="1"/>
    <col min="15301" max="15301" width="8.85546875" style="307" bestFit="1" customWidth="1"/>
    <col min="15302" max="15302" width="11.28515625" style="307" bestFit="1" customWidth="1"/>
    <col min="15303" max="15304" width="8.85546875" style="307" bestFit="1" customWidth="1"/>
    <col min="15305" max="15305" width="7.5703125" style="307" bestFit="1" customWidth="1"/>
    <col min="15306" max="15380" width="3.140625" style="307"/>
    <col min="15381" max="15381" width="3.140625" style="307" customWidth="1"/>
    <col min="15382" max="15382" width="3.140625" style="307"/>
    <col min="15383" max="15383" width="3.140625" style="307" customWidth="1"/>
    <col min="15384" max="15401" width="3.140625" style="307"/>
    <col min="15402" max="15402" width="3.140625" style="307" customWidth="1"/>
    <col min="15403" max="15412" width="3.140625" style="307"/>
    <col min="15413" max="15413" width="3.140625" style="307" customWidth="1"/>
    <col min="15414" max="15422" width="3.140625" style="307"/>
    <col min="15423" max="15423" width="3.140625" style="307" customWidth="1"/>
    <col min="15424" max="15429" width="3.140625" style="307"/>
    <col min="15430" max="15430" width="3.140625" style="307" customWidth="1"/>
    <col min="15431" max="15431" width="3.140625" style="307"/>
    <col min="15432" max="15433" width="3.140625" style="307" customWidth="1"/>
    <col min="15434" max="15436" width="3.140625" style="307"/>
    <col min="15437" max="15437" width="3.140625" style="307" customWidth="1"/>
    <col min="15438" max="15439" width="3.140625" style="307"/>
    <col min="15440" max="15440" width="3.140625" style="307" customWidth="1"/>
    <col min="15441" max="15443" width="3.140625" style="307"/>
    <col min="15444" max="15444" width="3.5703125" style="307" bestFit="1" customWidth="1"/>
    <col min="15445" max="15458" width="3.140625" style="307"/>
    <col min="15459" max="15469" width="3.140625" style="307" customWidth="1"/>
    <col min="15470" max="15471" width="3.140625" style="307"/>
    <col min="15472" max="15472" width="3.140625" style="307" customWidth="1"/>
    <col min="15473" max="15473" width="3.28515625" style="307" customWidth="1"/>
    <col min="15474" max="15474" width="9.140625" style="307" bestFit="1" customWidth="1"/>
    <col min="15475" max="15475" width="10.28515625" style="307" bestFit="1" customWidth="1"/>
    <col min="15476" max="15476" width="11.28515625" style="307" bestFit="1" customWidth="1"/>
    <col min="15477" max="15478" width="15" style="307" bestFit="1" customWidth="1"/>
    <col min="15479" max="15479" width="16.140625" style="307" bestFit="1" customWidth="1"/>
    <col min="15480" max="15480" width="14.140625" style="307" bestFit="1" customWidth="1"/>
    <col min="15481" max="15481" width="16.140625" style="307" bestFit="1" customWidth="1"/>
    <col min="15482" max="15483" width="11.28515625" style="307" bestFit="1" customWidth="1"/>
    <col min="15484" max="15484" width="7.42578125" style="307" bestFit="1" customWidth="1"/>
    <col min="15485" max="15486" width="3.140625" style="307"/>
    <col min="15487" max="15487" width="3.42578125" style="307" bestFit="1" customWidth="1"/>
    <col min="15488" max="15488" width="8.140625" style="307" bestFit="1" customWidth="1"/>
    <col min="15489" max="15489" width="9.7109375" style="307" customWidth="1"/>
    <col min="15490" max="15490" width="11.28515625" style="307" bestFit="1" customWidth="1"/>
    <col min="15491" max="15492" width="15" style="307" bestFit="1" customWidth="1"/>
    <col min="15493" max="15495" width="16.140625" style="307" bestFit="1" customWidth="1"/>
    <col min="15496" max="15497" width="11.28515625" style="307" bestFit="1" customWidth="1"/>
    <col min="15498" max="15498" width="7.42578125" style="307" bestFit="1" customWidth="1"/>
    <col min="15499" max="15526" width="3.140625" style="307"/>
    <col min="15527" max="15527" width="11.28515625" style="307" bestFit="1" customWidth="1"/>
    <col min="15528" max="15529" width="3.28515625" style="307" bestFit="1" customWidth="1"/>
    <col min="15530" max="15530" width="5.5703125" style="307" bestFit="1" customWidth="1"/>
    <col min="15531" max="15532" width="3.28515625" style="307" bestFit="1" customWidth="1"/>
    <col min="15533" max="15533" width="5.5703125" style="307" bestFit="1" customWidth="1"/>
    <col min="15534" max="15535" width="3.28515625" style="307" bestFit="1" customWidth="1"/>
    <col min="15536" max="15536" width="5.5703125" style="307" bestFit="1" customWidth="1"/>
    <col min="15537" max="15553" width="3.140625" style="307"/>
    <col min="15554" max="15554" width="17.5703125" style="307" customWidth="1"/>
    <col min="15555" max="15555" width="29.5703125" style="307" bestFit="1" customWidth="1"/>
    <col min="15556" max="15556" width="11.7109375" style="307" bestFit="1" customWidth="1"/>
    <col min="15557" max="15557" width="8.85546875" style="307" bestFit="1" customWidth="1"/>
    <col min="15558" max="15558" width="11.28515625" style="307" bestFit="1" customWidth="1"/>
    <col min="15559" max="15560" width="8.85546875" style="307" bestFit="1" customWidth="1"/>
    <col min="15561" max="15561" width="7.5703125" style="307" bestFit="1" customWidth="1"/>
    <col min="15562" max="15636" width="3.140625" style="307"/>
    <col min="15637" max="15637" width="3.140625" style="307" customWidth="1"/>
    <col min="15638" max="15638" width="3.140625" style="307"/>
    <col min="15639" max="15639" width="3.140625" style="307" customWidth="1"/>
    <col min="15640" max="15657" width="3.140625" style="307"/>
    <col min="15658" max="15658" width="3.140625" style="307" customWidth="1"/>
    <col min="15659" max="15668" width="3.140625" style="307"/>
    <col min="15669" max="15669" width="3.140625" style="307" customWidth="1"/>
    <col min="15670" max="15678" width="3.140625" style="307"/>
    <col min="15679" max="15679" width="3.140625" style="307" customWidth="1"/>
    <col min="15680" max="15685" width="3.140625" style="307"/>
    <col min="15686" max="15686" width="3.140625" style="307" customWidth="1"/>
    <col min="15687" max="15687" width="3.140625" style="307"/>
    <col min="15688" max="15689" width="3.140625" style="307" customWidth="1"/>
    <col min="15690" max="15692" width="3.140625" style="307"/>
    <col min="15693" max="15693" width="3.140625" style="307" customWidth="1"/>
    <col min="15694" max="15695" width="3.140625" style="307"/>
    <col min="15696" max="15696" width="3.140625" style="307" customWidth="1"/>
    <col min="15697" max="15699" width="3.140625" style="307"/>
    <col min="15700" max="15700" width="3.5703125" style="307" bestFit="1" customWidth="1"/>
    <col min="15701" max="15714" width="3.140625" style="307"/>
    <col min="15715" max="15725" width="3.140625" style="307" customWidth="1"/>
    <col min="15726" max="15727" width="3.140625" style="307"/>
    <col min="15728" max="15728" width="3.140625" style="307" customWidth="1"/>
    <col min="15729" max="15729" width="3.28515625" style="307" customWidth="1"/>
    <col min="15730" max="15730" width="9.140625" style="307" bestFit="1" customWidth="1"/>
    <col min="15731" max="15731" width="10.28515625" style="307" bestFit="1" customWidth="1"/>
    <col min="15732" max="15732" width="11.28515625" style="307" bestFit="1" customWidth="1"/>
    <col min="15733" max="15734" width="15" style="307" bestFit="1" customWidth="1"/>
    <col min="15735" max="15735" width="16.140625" style="307" bestFit="1" customWidth="1"/>
    <col min="15736" max="15736" width="14.140625" style="307" bestFit="1" customWidth="1"/>
    <col min="15737" max="15737" width="16.140625" style="307" bestFit="1" customWidth="1"/>
    <col min="15738" max="15739" width="11.28515625" style="307" bestFit="1" customWidth="1"/>
    <col min="15740" max="15740" width="7.42578125" style="307" bestFit="1" customWidth="1"/>
    <col min="15741" max="15742" width="3.140625" style="307"/>
    <col min="15743" max="15743" width="3.42578125" style="307" bestFit="1" customWidth="1"/>
    <col min="15744" max="15744" width="8.140625" style="307" bestFit="1" customWidth="1"/>
    <col min="15745" max="15745" width="9.7109375" style="307" customWidth="1"/>
    <col min="15746" max="15746" width="11.28515625" style="307" bestFit="1" customWidth="1"/>
    <col min="15747" max="15748" width="15" style="307" bestFit="1" customWidth="1"/>
    <col min="15749" max="15751" width="16.140625" style="307" bestFit="1" customWidth="1"/>
    <col min="15752" max="15753" width="11.28515625" style="307" bestFit="1" customWidth="1"/>
    <col min="15754" max="15754" width="7.42578125" style="307" bestFit="1" customWidth="1"/>
    <col min="15755" max="15782" width="3.140625" style="307"/>
    <col min="15783" max="15783" width="11.28515625" style="307" bestFit="1" customWidth="1"/>
    <col min="15784" max="15785" width="3.28515625" style="307" bestFit="1" customWidth="1"/>
    <col min="15786" max="15786" width="5.5703125" style="307" bestFit="1" customWidth="1"/>
    <col min="15787" max="15788" width="3.28515625" style="307" bestFit="1" customWidth="1"/>
    <col min="15789" max="15789" width="5.5703125" style="307" bestFit="1" customWidth="1"/>
    <col min="15790" max="15791" width="3.28515625" style="307" bestFit="1" customWidth="1"/>
    <col min="15792" max="15792" width="5.5703125" style="307" bestFit="1" customWidth="1"/>
    <col min="15793" max="15809" width="3.140625" style="307"/>
    <col min="15810" max="15810" width="17.5703125" style="307" customWidth="1"/>
    <col min="15811" max="15811" width="29.5703125" style="307" bestFit="1" customWidth="1"/>
    <col min="15812" max="15812" width="11.7109375" style="307" bestFit="1" customWidth="1"/>
    <col min="15813" max="15813" width="8.85546875" style="307" bestFit="1" customWidth="1"/>
    <col min="15814" max="15814" width="11.28515625" style="307" bestFit="1" customWidth="1"/>
    <col min="15815" max="15816" width="8.85546875" style="307" bestFit="1" customWidth="1"/>
    <col min="15817" max="15817" width="7.5703125" style="307" bestFit="1" customWidth="1"/>
    <col min="15818" max="15892" width="3.140625" style="307"/>
    <col min="15893" max="15893" width="3.140625" style="307" customWidth="1"/>
    <col min="15894" max="15894" width="3.140625" style="307"/>
    <col min="15895" max="15895" width="3.140625" style="307" customWidth="1"/>
    <col min="15896" max="15913" width="3.140625" style="307"/>
    <col min="15914" max="15914" width="3.140625" style="307" customWidth="1"/>
    <col min="15915" max="15924" width="3.140625" style="307"/>
    <col min="15925" max="15925" width="3.140625" style="307" customWidth="1"/>
    <col min="15926" max="15934" width="3.140625" style="307"/>
    <col min="15935" max="15935" width="3.140625" style="307" customWidth="1"/>
    <col min="15936" max="15941" width="3.140625" style="307"/>
    <col min="15942" max="15942" width="3.140625" style="307" customWidth="1"/>
    <col min="15943" max="15943" width="3.140625" style="307"/>
    <col min="15944" max="15945" width="3.140625" style="307" customWidth="1"/>
    <col min="15946" max="15948" width="3.140625" style="307"/>
    <col min="15949" max="15949" width="3.140625" style="307" customWidth="1"/>
    <col min="15950" max="15951" width="3.140625" style="307"/>
    <col min="15952" max="15952" width="3.140625" style="307" customWidth="1"/>
    <col min="15953" max="15955" width="3.140625" style="307"/>
    <col min="15956" max="15956" width="3.5703125" style="307" bestFit="1" customWidth="1"/>
    <col min="15957" max="15970" width="3.140625" style="307"/>
    <col min="15971" max="15981" width="3.140625" style="307" customWidth="1"/>
    <col min="15982" max="15983" width="3.140625" style="307"/>
    <col min="15984" max="15984" width="3.140625" style="307" customWidth="1"/>
    <col min="15985" max="15985" width="3.28515625" style="307" customWidth="1"/>
    <col min="15986" max="15986" width="9.140625" style="307" bestFit="1" customWidth="1"/>
    <col min="15987" max="15987" width="10.28515625" style="307" bestFit="1" customWidth="1"/>
    <col min="15988" max="15988" width="11.28515625" style="307" bestFit="1" customWidth="1"/>
    <col min="15989" max="15990" width="15" style="307" bestFit="1" customWidth="1"/>
    <col min="15991" max="15991" width="16.140625" style="307" bestFit="1" customWidth="1"/>
    <col min="15992" max="15992" width="14.140625" style="307" bestFit="1" customWidth="1"/>
    <col min="15993" max="15993" width="16.140625" style="307" bestFit="1" customWidth="1"/>
    <col min="15994" max="15995" width="11.28515625" style="307" bestFit="1" customWidth="1"/>
    <col min="15996" max="15996" width="7.42578125" style="307" bestFit="1" customWidth="1"/>
    <col min="15997" max="15998" width="3.140625" style="307"/>
    <col min="15999" max="15999" width="3.42578125" style="307" bestFit="1" customWidth="1"/>
    <col min="16000" max="16000" width="8.140625" style="307" bestFit="1" customWidth="1"/>
    <col min="16001" max="16001" width="9.7109375" style="307" customWidth="1"/>
    <col min="16002" max="16002" width="11.28515625" style="307" bestFit="1" customWidth="1"/>
    <col min="16003" max="16004" width="15" style="307" bestFit="1" customWidth="1"/>
    <col min="16005" max="16007" width="16.140625" style="307" bestFit="1" customWidth="1"/>
    <col min="16008" max="16009" width="11.28515625" style="307" bestFit="1" customWidth="1"/>
    <col min="16010" max="16010" width="7.42578125" style="307" bestFit="1" customWidth="1"/>
    <col min="16011" max="16038" width="3.140625" style="307"/>
    <col min="16039" max="16039" width="11.28515625" style="307" bestFit="1" customWidth="1"/>
    <col min="16040" max="16041" width="3.28515625" style="307" bestFit="1" customWidth="1"/>
    <col min="16042" max="16042" width="5.5703125" style="307" bestFit="1" customWidth="1"/>
    <col min="16043" max="16044" width="3.28515625" style="307" bestFit="1" customWidth="1"/>
    <col min="16045" max="16045" width="5.5703125" style="307" bestFit="1" customWidth="1"/>
    <col min="16046" max="16047" width="3.28515625" style="307" bestFit="1" customWidth="1"/>
    <col min="16048" max="16048" width="5.5703125" style="307" bestFit="1" customWidth="1"/>
    <col min="16049" max="16065" width="3.140625" style="307"/>
    <col min="16066" max="16066" width="17.5703125" style="307" customWidth="1"/>
    <col min="16067" max="16067" width="29.5703125" style="307" bestFit="1" customWidth="1"/>
    <col min="16068" max="16068" width="11.7109375" style="307" bestFit="1" customWidth="1"/>
    <col min="16069" max="16069" width="8.85546875" style="307" bestFit="1" customWidth="1"/>
    <col min="16070" max="16070" width="11.28515625" style="307" bestFit="1" customWidth="1"/>
    <col min="16071" max="16072" width="8.85546875" style="307" bestFit="1" customWidth="1"/>
    <col min="16073" max="16073" width="7.5703125" style="307" bestFit="1" customWidth="1"/>
    <col min="16074" max="16148" width="3.140625" style="307"/>
    <col min="16149" max="16149" width="3.140625" style="307" customWidth="1"/>
    <col min="16150" max="16150" width="3.140625" style="307"/>
    <col min="16151" max="16151" width="3.140625" style="307" customWidth="1"/>
    <col min="16152" max="16169" width="3.140625" style="307"/>
    <col min="16170" max="16170" width="3.140625" style="307" customWidth="1"/>
    <col min="16171" max="16180" width="3.140625" style="307"/>
    <col min="16181" max="16181" width="3.140625" style="307" customWidth="1"/>
    <col min="16182" max="16190" width="3.140625" style="307"/>
    <col min="16191" max="16191" width="3.140625" style="307" customWidth="1"/>
    <col min="16192" max="16197" width="3.140625" style="307"/>
    <col min="16198" max="16198" width="3.140625" style="307" customWidth="1"/>
    <col min="16199" max="16199" width="3.140625" style="307"/>
    <col min="16200" max="16201" width="3.140625" style="307" customWidth="1"/>
    <col min="16202" max="16204" width="3.140625" style="307"/>
    <col min="16205" max="16205" width="3.140625" style="307" customWidth="1"/>
    <col min="16206" max="16207" width="3.140625" style="307"/>
    <col min="16208" max="16208" width="3.140625" style="307" customWidth="1"/>
    <col min="16209" max="16211" width="3.140625" style="307"/>
    <col min="16212" max="16212" width="3.5703125" style="307" bestFit="1" customWidth="1"/>
    <col min="16213" max="16226" width="3.140625" style="307"/>
    <col min="16227" max="16237" width="3.140625" style="307" customWidth="1"/>
    <col min="16238" max="16239" width="3.140625" style="307"/>
    <col min="16240" max="16240" width="3.140625" style="307" customWidth="1"/>
    <col min="16241" max="16241" width="3.28515625" style="307" customWidth="1"/>
    <col min="16242" max="16242" width="9.140625" style="307" bestFit="1" customWidth="1"/>
    <col min="16243" max="16243" width="10.28515625" style="307" bestFit="1" customWidth="1"/>
    <col min="16244" max="16244" width="11.28515625" style="307" bestFit="1" customWidth="1"/>
    <col min="16245" max="16246" width="15" style="307" bestFit="1" customWidth="1"/>
    <col min="16247" max="16247" width="16.140625" style="307" bestFit="1" customWidth="1"/>
    <col min="16248" max="16248" width="14.140625" style="307" bestFit="1" customWidth="1"/>
    <col min="16249" max="16249" width="16.140625" style="307" bestFit="1" customWidth="1"/>
    <col min="16250" max="16251" width="11.28515625" style="307" bestFit="1" customWidth="1"/>
    <col min="16252" max="16252" width="7.42578125" style="307" bestFit="1" customWidth="1"/>
    <col min="16253" max="16254" width="3.140625" style="307"/>
    <col min="16255" max="16255" width="3.42578125" style="307" bestFit="1" customWidth="1"/>
    <col min="16256" max="16256" width="8.140625" style="307" bestFit="1" customWidth="1"/>
    <col min="16257" max="16257" width="9.7109375" style="307" customWidth="1"/>
    <col min="16258" max="16258" width="11.28515625" style="307" bestFit="1" customWidth="1"/>
    <col min="16259" max="16260" width="15" style="307" bestFit="1" customWidth="1"/>
    <col min="16261" max="16263" width="16.140625" style="307" bestFit="1" customWidth="1"/>
    <col min="16264" max="16265" width="11.28515625" style="307" bestFit="1" customWidth="1"/>
    <col min="16266" max="16266" width="7.42578125" style="307" bestFit="1" customWidth="1"/>
    <col min="16267" max="16294" width="3.140625" style="307"/>
    <col min="16295" max="16295" width="11.28515625" style="307" bestFit="1" customWidth="1"/>
    <col min="16296" max="16297" width="3.28515625" style="307" bestFit="1" customWidth="1"/>
    <col min="16298" max="16298" width="5.5703125" style="307" bestFit="1" customWidth="1"/>
    <col min="16299" max="16300" width="3.28515625" style="307" bestFit="1" customWidth="1"/>
    <col min="16301" max="16301" width="5.5703125" style="307" bestFit="1" customWidth="1"/>
    <col min="16302" max="16303" width="3.28515625" style="307" bestFit="1" customWidth="1"/>
    <col min="16304" max="16304" width="5.5703125" style="307" bestFit="1" customWidth="1"/>
    <col min="16305" max="16321" width="3.140625" style="307"/>
    <col min="16322" max="16322" width="17.5703125" style="307" customWidth="1"/>
    <col min="16323" max="16323" width="29.5703125" style="307" bestFit="1" customWidth="1"/>
    <col min="16324" max="16324" width="11.7109375" style="307" bestFit="1" customWidth="1"/>
    <col min="16325" max="16325" width="8.85546875" style="307" bestFit="1" customWidth="1"/>
    <col min="16326" max="16326" width="11.28515625" style="307" bestFit="1" customWidth="1"/>
    <col min="16327" max="16328" width="8.85546875" style="307" bestFit="1" customWidth="1"/>
    <col min="16329" max="16329" width="7.5703125" style="307" bestFit="1" customWidth="1"/>
    <col min="16330" max="16384" width="3.140625" style="307"/>
  </cols>
  <sheetData>
    <row r="1" spans="1:141" ht="12.75" customHeight="1" x14ac:dyDescent="0.25">
      <c r="A1" s="704" t="s">
        <v>604</v>
      </c>
      <c r="B1" s="704"/>
      <c r="C1" s="704"/>
      <c r="D1" s="704"/>
      <c r="E1" s="704"/>
      <c r="CP1" s="309"/>
      <c r="CQ1" s="309"/>
      <c r="CR1" s="309"/>
      <c r="CS1" s="309"/>
      <c r="CT1" s="309"/>
      <c r="CU1" s="309"/>
      <c r="CV1" s="309"/>
      <c r="CW1" s="309"/>
      <c r="CX1" s="309"/>
      <c r="CY1" s="309"/>
      <c r="CZ1" s="726"/>
      <c r="DA1" s="726"/>
      <c r="DB1" s="726"/>
      <c r="DC1" s="726"/>
      <c r="DD1" s="726"/>
      <c r="DE1" s="726"/>
      <c r="DF1" s="726"/>
      <c r="DG1" s="726"/>
      <c r="DH1" s="726"/>
      <c r="DI1" s="420"/>
      <c r="DJ1" s="420"/>
      <c r="DK1" s="420"/>
      <c r="DL1" s="420" t="s">
        <v>584</v>
      </c>
      <c r="DM1" s="420"/>
      <c r="DN1" s="420"/>
      <c r="DO1" s="420"/>
      <c r="DP1" s="420"/>
      <c r="DQ1" s="420"/>
      <c r="DR1" s="420"/>
      <c r="DS1" s="420"/>
      <c r="DT1" s="420"/>
      <c r="DU1" s="420"/>
      <c r="DV1" s="421"/>
      <c r="DW1" s="422"/>
      <c r="DX1" s="422"/>
      <c r="DY1" s="422"/>
      <c r="DZ1" s="420" t="s">
        <v>704</v>
      </c>
      <c r="EA1" s="422"/>
      <c r="EB1" s="422"/>
      <c r="EC1" s="422"/>
      <c r="ED1" s="422"/>
      <c r="EE1" s="422"/>
      <c r="EF1" s="422"/>
      <c r="EG1" s="422"/>
      <c r="EH1" s="422"/>
      <c r="EI1" s="422"/>
      <c r="EJ1" s="422"/>
      <c r="EK1" s="422"/>
    </row>
    <row r="2" spans="1:141" ht="12.75" customHeight="1" x14ac:dyDescent="0.25">
      <c r="A2" s="704"/>
      <c r="B2" s="704"/>
      <c r="C2" s="704"/>
      <c r="D2" s="704"/>
      <c r="E2" s="704"/>
      <c r="AZ2" s="704"/>
      <c r="BA2" s="704"/>
      <c r="BB2" s="704"/>
      <c r="BC2" s="704"/>
      <c r="BD2" s="704"/>
      <c r="CP2" s="742"/>
      <c r="CQ2" s="742"/>
      <c r="CR2" s="742"/>
      <c r="CS2" s="742"/>
      <c r="CT2" s="742"/>
      <c r="CU2" s="742"/>
      <c r="CV2" s="742"/>
      <c r="CW2" s="742"/>
      <c r="CX2" s="742"/>
      <c r="CY2" s="742"/>
      <c r="CZ2" s="742"/>
      <c r="DA2" s="742"/>
      <c r="DB2" s="742"/>
      <c r="DC2" s="742"/>
      <c r="DD2" s="742"/>
      <c r="DE2" s="742"/>
      <c r="DF2" s="742"/>
      <c r="DG2" s="742"/>
      <c r="DH2" s="742"/>
      <c r="DI2" s="420"/>
      <c r="DJ2" s="424" t="s">
        <v>585</v>
      </c>
      <c r="DK2" s="424"/>
      <c r="DL2" s="424"/>
      <c r="DM2" s="424"/>
      <c r="DN2" s="420"/>
      <c r="DO2" s="424"/>
      <c r="DP2" s="424"/>
      <c r="DQ2" s="424"/>
      <c r="DR2" s="424"/>
      <c r="DS2" s="420"/>
      <c r="DT2" s="420"/>
      <c r="DU2" s="420"/>
      <c r="DV2" s="421"/>
      <c r="DW2" s="420"/>
      <c r="DX2" s="424" t="s">
        <v>585</v>
      </c>
      <c r="DY2" s="424"/>
      <c r="DZ2" s="424"/>
      <c r="EA2" s="424"/>
      <c r="EB2" s="420"/>
      <c r="EC2" s="424"/>
      <c r="ED2" s="424"/>
      <c r="EE2" s="424"/>
      <c r="EF2" s="424"/>
      <c r="EG2" s="420"/>
      <c r="EH2" s="420"/>
      <c r="EI2" s="422"/>
      <c r="EJ2" s="422"/>
      <c r="EK2" s="422"/>
    </row>
    <row r="3" spans="1:141" ht="12.75" customHeight="1" x14ac:dyDescent="0.25">
      <c r="A3" s="704"/>
      <c r="B3" s="704"/>
      <c r="C3" s="704"/>
      <c r="D3" s="704"/>
      <c r="E3" s="704"/>
      <c r="AZ3" s="704"/>
      <c r="BA3" s="704"/>
      <c r="BB3" s="704"/>
      <c r="BC3" s="704"/>
      <c r="BD3" s="704"/>
      <c r="CP3" s="743"/>
      <c r="CQ3" s="743"/>
      <c r="CR3" s="743"/>
      <c r="CS3" s="743"/>
      <c r="CT3" s="743"/>
      <c r="CU3" s="743"/>
      <c r="CV3" s="743"/>
      <c r="CW3" s="743"/>
      <c r="CX3" s="743"/>
      <c r="CY3" s="743"/>
      <c r="CZ3" s="744"/>
      <c r="DA3" s="744"/>
      <c r="DB3" s="744"/>
      <c r="DC3" s="742"/>
      <c r="DD3" s="742"/>
      <c r="DE3" s="742"/>
      <c r="DF3" s="742"/>
      <c r="DG3" s="742"/>
      <c r="DH3" s="742"/>
      <c r="DI3" s="420"/>
      <c r="DJ3" s="425" t="s">
        <v>586</v>
      </c>
      <c r="DK3" s="425" t="s">
        <v>587</v>
      </c>
      <c r="DL3" s="425" t="s">
        <v>588</v>
      </c>
      <c r="DM3" s="425" t="s">
        <v>589</v>
      </c>
      <c r="DN3" s="420"/>
      <c r="DO3" s="420" t="s">
        <v>596</v>
      </c>
      <c r="DP3" s="424" t="s">
        <v>590</v>
      </c>
      <c r="DQ3" s="424" t="s">
        <v>591</v>
      </c>
      <c r="DR3" s="424" t="s">
        <v>592</v>
      </c>
      <c r="DS3" s="424" t="s">
        <v>593</v>
      </c>
      <c r="DT3" s="420"/>
      <c r="DU3" s="420"/>
      <c r="DV3" s="421"/>
      <c r="DW3" s="420"/>
      <c r="DX3" s="425" t="s">
        <v>586</v>
      </c>
      <c r="DY3" s="425" t="s">
        <v>587</v>
      </c>
      <c r="DZ3" s="425" t="s">
        <v>588</v>
      </c>
      <c r="EA3" s="425" t="s">
        <v>589</v>
      </c>
      <c r="EB3" s="420"/>
      <c r="EC3" s="420" t="s">
        <v>596</v>
      </c>
      <c r="ED3" s="424" t="s">
        <v>590</v>
      </c>
      <c r="EE3" s="424" t="s">
        <v>591</v>
      </c>
      <c r="EF3" s="424" t="s">
        <v>592</v>
      </c>
      <c r="EG3" s="424" t="s">
        <v>593</v>
      </c>
      <c r="EH3" s="420"/>
      <c r="EI3" s="422"/>
      <c r="EJ3" s="422"/>
      <c r="EK3" s="422"/>
    </row>
    <row r="4" spans="1:141" ht="12.75" customHeight="1" x14ac:dyDescent="0.25">
      <c r="A4" s="704"/>
      <c r="B4" s="704"/>
      <c r="C4" s="704"/>
      <c r="D4" s="704"/>
      <c r="E4" s="704"/>
      <c r="AZ4" s="704"/>
      <c r="BA4" s="704"/>
      <c r="BB4" s="704"/>
      <c r="BC4" s="704"/>
      <c r="BD4" s="704"/>
      <c r="CP4" s="743"/>
      <c r="CQ4" s="743"/>
      <c r="CR4" s="743"/>
      <c r="CS4" s="743"/>
      <c r="CT4" s="743"/>
      <c r="CU4" s="743"/>
      <c r="CV4" s="743"/>
      <c r="CW4" s="743"/>
      <c r="CX4" s="743"/>
      <c r="CY4" s="743"/>
      <c r="CZ4" s="726"/>
      <c r="DA4" s="726"/>
      <c r="DB4" s="726"/>
      <c r="DC4" s="742"/>
      <c r="DD4" s="742"/>
      <c r="DE4" s="742"/>
      <c r="DF4" s="742"/>
      <c r="DG4" s="742"/>
      <c r="DH4" s="742"/>
      <c r="DI4" s="420">
        <v>1</v>
      </c>
      <c r="DJ4" s="424" t="e">
        <f>IF(#REF!="",DJ5,#REF!)</f>
        <v>#REF!</v>
      </c>
      <c r="DK4" s="424" t="e">
        <f>IF(#REF!="",$DK$5,#REF!)</f>
        <v>#REF!</v>
      </c>
      <c r="DL4" s="424" t="e">
        <f>DK4^2</f>
        <v>#REF!</v>
      </c>
      <c r="DM4" s="424" t="e">
        <f t="shared" ref="DM4:DM10" si="0">DK4^3</f>
        <v>#REF!</v>
      </c>
      <c r="DN4" s="420" t="e">
        <f>DK4^4</f>
        <v>#REF!</v>
      </c>
      <c r="DO4" s="420" t="e">
        <f t="array" ref="DO4:DS4">LINEST(DJ4:DJ10,DK4:DN10)</f>
        <v>#VALUE!</v>
      </c>
      <c r="DP4" s="425" t="e">
        <v>#VALUE!</v>
      </c>
      <c r="DQ4" s="424" t="e">
        <v>#VALUE!</v>
      </c>
      <c r="DR4" s="424" t="e">
        <v>#VALUE!</v>
      </c>
      <c r="DS4" s="424" t="e">
        <v>#VALUE!</v>
      </c>
      <c r="DT4" s="420"/>
      <c r="DU4" s="420"/>
      <c r="DV4" s="421"/>
      <c r="DW4" s="420">
        <v>1</v>
      </c>
      <c r="DX4" s="424" t="e">
        <f>IF(#REF!="",DX5,#REF!)</f>
        <v>#REF!</v>
      </c>
      <c r="DY4" s="424" t="e">
        <f>IF(#REF!="",$DK$5,#REF!)</f>
        <v>#REF!</v>
      </c>
      <c r="DZ4" s="424" t="e">
        <f>DY4^2</f>
        <v>#REF!</v>
      </c>
      <c r="EA4" s="424" t="e">
        <f>DY4^3</f>
        <v>#REF!</v>
      </c>
      <c r="EB4" s="420" t="e">
        <f>DY4^4</f>
        <v>#REF!</v>
      </c>
      <c r="EC4" s="420" t="e">
        <f t="array" ref="EC4:EG4">LINEST(DX4:DX10,DY4:EB10)</f>
        <v>#VALUE!</v>
      </c>
      <c r="ED4" s="425" t="e">
        <v>#VALUE!</v>
      </c>
      <c r="EE4" s="424" t="e">
        <v>#VALUE!</v>
      </c>
      <c r="EF4" s="424" t="e">
        <v>#VALUE!</v>
      </c>
      <c r="EG4" s="424" t="e">
        <v>#VALUE!</v>
      </c>
      <c r="EH4" s="420">
        <v>-1500</v>
      </c>
      <c r="EI4" s="422"/>
      <c r="EJ4" s="422"/>
      <c r="EK4" s="422"/>
    </row>
    <row r="5" spans="1:141" ht="12.75" customHeight="1" x14ac:dyDescent="0.25">
      <c r="A5" s="704"/>
      <c r="B5" s="704"/>
      <c r="C5" s="704"/>
      <c r="D5" s="704"/>
      <c r="E5" s="704"/>
      <c r="AZ5" s="704"/>
      <c r="BA5" s="704"/>
      <c r="BB5" s="704"/>
      <c r="BC5" s="704"/>
      <c r="BD5" s="704"/>
      <c r="CP5" s="743"/>
      <c r="CQ5" s="743"/>
      <c r="CR5" s="743"/>
      <c r="CS5" s="743"/>
      <c r="CT5" s="743"/>
      <c r="CU5" s="743"/>
      <c r="CV5" s="743"/>
      <c r="CW5" s="743"/>
      <c r="CX5" s="743"/>
      <c r="CY5" s="743"/>
      <c r="CZ5" s="726"/>
      <c r="DA5" s="726"/>
      <c r="DB5" s="726"/>
      <c r="DC5" s="742"/>
      <c r="DD5" s="742"/>
      <c r="DE5" s="742"/>
      <c r="DF5" s="742"/>
      <c r="DG5" s="742"/>
      <c r="DH5" s="742"/>
      <c r="DI5" s="420">
        <v>2</v>
      </c>
      <c r="DJ5" s="424" t="e">
        <f>IF(#REF!="",DJ6,#REF!)</f>
        <v>#REF!</v>
      </c>
      <c r="DK5" s="424" t="e">
        <f>IF(#REF!="",$DK$6,#REF!)</f>
        <v>#REF!</v>
      </c>
      <c r="DL5" s="424" t="e">
        <f t="shared" ref="DL5:DL10" si="1">DK5^2</f>
        <v>#REF!</v>
      </c>
      <c r="DM5" s="424" t="e">
        <f t="shared" si="0"/>
        <v>#REF!</v>
      </c>
      <c r="DN5" s="420" t="e">
        <f t="shared" ref="DN5:DN10" si="2">DK5^4</f>
        <v>#REF!</v>
      </c>
      <c r="DO5" s="420"/>
      <c r="DP5" s="420"/>
      <c r="DQ5" s="420"/>
      <c r="DR5" s="420"/>
      <c r="DS5" s="420"/>
      <c r="DT5" s="420"/>
      <c r="DU5" s="420"/>
      <c r="DV5" s="421"/>
      <c r="DW5" s="420">
        <v>2</v>
      </c>
      <c r="DX5" s="424" t="e">
        <f>IF(#REF!="",DX6,#REF!)</f>
        <v>#REF!</v>
      </c>
      <c r="DY5" s="424" t="e">
        <f>IF(#REF!="",$DK$6,#REF!)</f>
        <v>#REF!</v>
      </c>
      <c r="DZ5" s="424" t="e">
        <f t="shared" ref="DZ5:DZ10" si="3">DY5^2</f>
        <v>#REF!</v>
      </c>
      <c r="EA5" s="424" t="e">
        <f t="shared" ref="EA5:EA10" si="4">DY5^3</f>
        <v>#REF!</v>
      </c>
      <c r="EB5" s="420" t="e">
        <f t="shared" ref="EB5:EB10" si="5">DY5^4</f>
        <v>#REF!</v>
      </c>
      <c r="EC5" s="420"/>
      <c r="ED5" s="420"/>
      <c r="EE5" s="420"/>
      <c r="EF5" s="420"/>
      <c r="EG5" s="420"/>
      <c r="EH5" s="420"/>
      <c r="EI5" s="422"/>
      <c r="EJ5" s="422"/>
      <c r="EK5" s="422"/>
    </row>
    <row r="6" spans="1:141" ht="12.75" customHeight="1" x14ac:dyDescent="0.25">
      <c r="A6" s="704"/>
      <c r="B6" s="704"/>
      <c r="C6" s="704"/>
      <c r="D6" s="704"/>
      <c r="E6" s="704"/>
      <c r="AZ6" s="704"/>
      <c r="BA6" s="704"/>
      <c r="BB6" s="704"/>
      <c r="BC6" s="704"/>
      <c r="BD6" s="704"/>
      <c r="DI6" s="420">
        <v>3</v>
      </c>
      <c r="DJ6" s="424" t="e">
        <f>#REF!</f>
        <v>#REF!</v>
      </c>
      <c r="DK6" s="424" t="e">
        <f>#REF!</f>
        <v>#REF!</v>
      </c>
      <c r="DL6" s="424" t="e">
        <f t="shared" si="1"/>
        <v>#REF!</v>
      </c>
      <c r="DM6" s="424" t="e">
        <f t="shared" si="0"/>
        <v>#REF!</v>
      </c>
      <c r="DN6" s="420" t="e">
        <f t="shared" si="2"/>
        <v>#REF!</v>
      </c>
      <c r="DO6" s="420"/>
      <c r="DP6" s="420"/>
      <c r="DQ6" s="420"/>
      <c r="DR6" s="420"/>
      <c r="DS6" s="420"/>
      <c r="DT6" s="420"/>
      <c r="DU6" s="420"/>
      <c r="DV6" s="421"/>
      <c r="DW6" s="420">
        <v>3</v>
      </c>
      <c r="DX6" s="424" t="e">
        <f>#REF!</f>
        <v>#REF!</v>
      </c>
      <c r="DY6" s="424" t="e">
        <f>#REF!</f>
        <v>#REF!</v>
      </c>
      <c r="DZ6" s="424" t="e">
        <f t="shared" si="3"/>
        <v>#REF!</v>
      </c>
      <c r="EA6" s="424" t="e">
        <f t="shared" si="4"/>
        <v>#REF!</v>
      </c>
      <c r="EB6" s="420" t="e">
        <f t="shared" si="5"/>
        <v>#REF!</v>
      </c>
      <c r="EC6" s="420"/>
      <c r="ED6" s="420"/>
      <c r="EE6" s="420"/>
      <c r="EF6" s="420"/>
      <c r="EG6" s="420"/>
      <c r="EH6" s="420"/>
      <c r="EI6" s="422"/>
      <c r="EJ6" s="422"/>
      <c r="EK6" s="422"/>
    </row>
    <row r="7" spans="1:141" ht="12.75" customHeight="1" x14ac:dyDescent="0.25">
      <c r="A7" s="704"/>
      <c r="B7" s="704"/>
      <c r="C7" s="704"/>
      <c r="D7" s="704"/>
      <c r="E7" s="704"/>
      <c r="AZ7" s="704"/>
      <c r="BA7" s="704"/>
      <c r="BB7" s="704"/>
      <c r="BC7" s="704"/>
      <c r="BD7" s="704"/>
      <c r="DI7" s="420">
        <v>4</v>
      </c>
      <c r="DJ7" s="424" t="e">
        <f>#REF!</f>
        <v>#REF!</v>
      </c>
      <c r="DK7" s="424" t="e">
        <f>#REF!</f>
        <v>#REF!</v>
      </c>
      <c r="DL7" s="424" t="e">
        <f t="shared" si="1"/>
        <v>#REF!</v>
      </c>
      <c r="DM7" s="424" t="e">
        <f t="shared" si="0"/>
        <v>#REF!</v>
      </c>
      <c r="DN7" s="420" t="e">
        <f t="shared" si="2"/>
        <v>#REF!</v>
      </c>
      <c r="DO7" s="420" t="s">
        <v>591</v>
      </c>
      <c r="DP7" s="420" t="s">
        <v>592</v>
      </c>
      <c r="DQ7" s="420" t="s">
        <v>593</v>
      </c>
      <c r="DR7" s="420"/>
      <c r="DS7" s="420"/>
      <c r="DT7" s="420"/>
      <c r="DU7" s="420"/>
      <c r="DV7" s="421"/>
      <c r="DW7" s="420">
        <v>4</v>
      </c>
      <c r="DX7" s="424" t="e">
        <f>#REF!</f>
        <v>#REF!</v>
      </c>
      <c r="DY7" s="424" t="e">
        <f>#REF!</f>
        <v>#REF!</v>
      </c>
      <c r="DZ7" s="424" t="e">
        <f t="shared" si="3"/>
        <v>#REF!</v>
      </c>
      <c r="EA7" s="424" t="e">
        <f t="shared" si="4"/>
        <v>#REF!</v>
      </c>
      <c r="EB7" s="420" t="e">
        <f t="shared" si="5"/>
        <v>#REF!</v>
      </c>
      <c r="EC7" s="420" t="s">
        <v>591</v>
      </c>
      <c r="ED7" s="420" t="s">
        <v>592</v>
      </c>
      <c r="EE7" s="420" t="s">
        <v>593</v>
      </c>
      <c r="EF7" s="420"/>
      <c r="EG7" s="420"/>
      <c r="EH7" s="420"/>
      <c r="EI7" s="422"/>
      <c r="EJ7" s="422"/>
      <c r="EK7" s="422"/>
    </row>
    <row r="8" spans="1:141" ht="12.75" customHeight="1" x14ac:dyDescent="0.25">
      <c r="A8" s="704"/>
      <c r="B8" s="704"/>
      <c r="C8" s="704"/>
      <c r="D8" s="704"/>
      <c r="E8" s="704"/>
      <c r="AC8" s="307">
        <v>85.311761041320494</v>
      </c>
      <c r="AM8" s="307">
        <v>88.932490510963291</v>
      </c>
      <c r="AO8" s="307">
        <v>88.932490510963291</v>
      </c>
      <c r="AZ8" s="704"/>
      <c r="BA8" s="704"/>
      <c r="BB8" s="704"/>
      <c r="BC8" s="704"/>
      <c r="BD8" s="704"/>
      <c r="DI8" s="420">
        <v>5</v>
      </c>
      <c r="DJ8" s="424" t="e">
        <f>#REF!</f>
        <v>#REF!</v>
      </c>
      <c r="DK8" s="424" t="e">
        <f>#REF!</f>
        <v>#REF!</v>
      </c>
      <c r="DL8" s="424" t="e">
        <f t="shared" si="1"/>
        <v>#REF!</v>
      </c>
      <c r="DM8" s="424" t="e">
        <f t="shared" si="0"/>
        <v>#REF!</v>
      </c>
      <c r="DN8" s="420" t="e">
        <f t="shared" si="2"/>
        <v>#REF!</v>
      </c>
      <c r="DO8" s="424" t="e">
        <f t="array" ref="DO8:DQ8">LINEST(DJ6:DJ8,DK6:DL8)</f>
        <v>#VALUE!</v>
      </c>
      <c r="DP8" s="424" t="e">
        <v>#VALUE!</v>
      </c>
      <c r="DQ8" s="424" t="e">
        <v>#VALUE!</v>
      </c>
      <c r="DR8" s="420"/>
      <c r="DS8" s="420"/>
      <c r="DT8" s="420"/>
      <c r="DU8" s="420"/>
      <c r="DV8" s="421"/>
      <c r="DW8" s="420">
        <v>5</v>
      </c>
      <c r="DX8" s="424" t="e">
        <f>#REF!</f>
        <v>#REF!</v>
      </c>
      <c r="DY8" s="424" t="e">
        <f>#REF!</f>
        <v>#REF!</v>
      </c>
      <c r="DZ8" s="424" t="e">
        <f t="shared" si="3"/>
        <v>#REF!</v>
      </c>
      <c r="EA8" s="424" t="e">
        <f t="shared" si="4"/>
        <v>#REF!</v>
      </c>
      <c r="EB8" s="420" t="e">
        <f t="shared" si="5"/>
        <v>#REF!</v>
      </c>
      <c r="EC8" s="424" t="e">
        <f t="array" ref="EC8:EE8">LINEST(DX6:DX8,DY6:DZ8)</f>
        <v>#VALUE!</v>
      </c>
      <c r="ED8" s="424" t="e">
        <v>#VALUE!</v>
      </c>
      <c r="EE8" s="424" t="e">
        <v>#VALUE!</v>
      </c>
      <c r="EF8" s="420"/>
      <c r="EG8" s="420"/>
      <c r="EH8" s="420"/>
      <c r="EI8" s="422"/>
      <c r="EJ8" s="422"/>
      <c r="EK8" s="422"/>
    </row>
    <row r="9" spans="1:141" ht="12.75" customHeight="1" x14ac:dyDescent="0.25">
      <c r="A9" s="704"/>
      <c r="B9" s="704"/>
      <c r="C9" s="704"/>
      <c r="D9" s="704"/>
      <c r="E9" s="704"/>
      <c r="AZ9" s="704"/>
      <c r="BA9" s="704"/>
      <c r="BB9" s="704"/>
      <c r="BC9" s="704"/>
      <c r="BD9" s="704"/>
      <c r="DI9" s="420">
        <v>6</v>
      </c>
      <c r="DJ9" s="424" t="e">
        <f>IF(#REF!="",DJ8,#REF!)</f>
        <v>#REF!</v>
      </c>
      <c r="DK9" s="424" t="e">
        <f>IF(#REF!="",$DK$8,#REF!)</f>
        <v>#REF!</v>
      </c>
      <c r="DL9" s="424" t="e">
        <f t="shared" si="1"/>
        <v>#REF!</v>
      </c>
      <c r="DM9" s="424" t="e">
        <f t="shared" si="0"/>
        <v>#REF!</v>
      </c>
      <c r="DN9" s="420" t="e">
        <f t="shared" si="2"/>
        <v>#REF!</v>
      </c>
      <c r="DO9" s="420"/>
      <c r="DP9" s="420"/>
      <c r="DQ9" s="420"/>
      <c r="DR9" s="420"/>
      <c r="DS9" s="420"/>
      <c r="DT9" s="420"/>
      <c r="DU9" s="420"/>
      <c r="DV9" s="421"/>
      <c r="DW9" s="420">
        <v>6</v>
      </c>
      <c r="DX9" s="424" t="e">
        <f>IF(#REF!="",DX8,#REF!)</f>
        <v>#REF!</v>
      </c>
      <c r="DY9" s="424" t="e">
        <f>IF(#REF!="",$DK$8,#REF!)</f>
        <v>#REF!</v>
      </c>
      <c r="DZ9" s="424" t="e">
        <f t="shared" si="3"/>
        <v>#REF!</v>
      </c>
      <c r="EA9" s="424" t="e">
        <f t="shared" si="4"/>
        <v>#REF!</v>
      </c>
      <c r="EB9" s="420" t="e">
        <f t="shared" si="5"/>
        <v>#REF!</v>
      </c>
      <c r="EC9" s="420"/>
      <c r="ED9" s="420"/>
      <c r="EE9" s="420"/>
      <c r="EF9" s="420"/>
      <c r="EG9" s="420"/>
      <c r="EH9" s="420"/>
      <c r="EI9" s="422"/>
      <c r="EJ9" s="422"/>
      <c r="EK9" s="422"/>
    </row>
    <row r="10" spans="1:141" ht="12.75" customHeight="1" x14ac:dyDescent="0.25">
      <c r="A10" s="704"/>
      <c r="B10" s="704"/>
      <c r="C10" s="704"/>
      <c r="D10" s="704"/>
      <c r="E10" s="704"/>
      <c r="AZ10" s="704"/>
      <c r="BA10" s="704"/>
      <c r="BB10" s="704"/>
      <c r="BC10" s="704"/>
      <c r="BD10" s="704"/>
      <c r="DI10" s="420">
        <v>7</v>
      </c>
      <c r="DJ10" s="424" t="e">
        <f>IF(#REF!="",DJ9,#REF!)</f>
        <v>#REF!</v>
      </c>
      <c r="DK10" s="424" t="e">
        <f>IF(#REF!="",$DK$9,#REF!)</f>
        <v>#REF!</v>
      </c>
      <c r="DL10" s="424" t="e">
        <f t="shared" si="1"/>
        <v>#REF!</v>
      </c>
      <c r="DM10" s="424" t="e">
        <f t="shared" si="0"/>
        <v>#REF!</v>
      </c>
      <c r="DN10" s="420" t="e">
        <f t="shared" si="2"/>
        <v>#REF!</v>
      </c>
      <c r="DO10" s="420"/>
      <c r="DP10" s="420"/>
      <c r="DQ10" s="420"/>
      <c r="DR10" s="420"/>
      <c r="DS10" s="420"/>
      <c r="DT10" s="420"/>
      <c r="DU10" s="420"/>
      <c r="DV10" s="421"/>
      <c r="DW10" s="420">
        <v>7</v>
      </c>
      <c r="DX10" s="424" t="e">
        <f>IF(#REF!="",DX9,#REF!)</f>
        <v>#REF!</v>
      </c>
      <c r="DY10" s="424" t="e">
        <f>IF(#REF!="",$DK$9,#REF!)</f>
        <v>#REF!</v>
      </c>
      <c r="DZ10" s="424" t="e">
        <f t="shared" si="3"/>
        <v>#REF!</v>
      </c>
      <c r="EA10" s="424" t="e">
        <f t="shared" si="4"/>
        <v>#REF!</v>
      </c>
      <c r="EB10" s="420" t="e">
        <f t="shared" si="5"/>
        <v>#REF!</v>
      </c>
      <c r="EC10" s="420"/>
      <c r="ED10" s="420"/>
      <c r="EE10" s="420"/>
      <c r="EF10" s="420"/>
      <c r="EG10" s="420"/>
      <c r="EH10" s="420"/>
      <c r="EI10" s="422"/>
      <c r="EJ10" s="422"/>
      <c r="EK10" s="422"/>
    </row>
    <row r="11" spans="1:141" ht="12.75" customHeight="1" x14ac:dyDescent="0.25">
      <c r="A11" s="704"/>
      <c r="B11" s="704"/>
      <c r="C11" s="704"/>
      <c r="D11" s="704"/>
      <c r="E11" s="704"/>
      <c r="AZ11" s="704"/>
      <c r="BA11" s="704"/>
      <c r="BB11" s="704"/>
      <c r="BC11" s="704"/>
      <c r="BD11" s="704"/>
      <c r="DI11" s="420"/>
      <c r="DJ11" s="420"/>
      <c r="DK11" s="420"/>
      <c r="DL11" s="420" t="s">
        <v>595</v>
      </c>
      <c r="DM11" s="420"/>
      <c r="DN11" s="420"/>
      <c r="DO11" s="420"/>
      <c r="DP11" s="420"/>
      <c r="DQ11" s="420"/>
      <c r="DR11" s="420"/>
      <c r="DS11" s="420"/>
      <c r="DT11" s="420"/>
      <c r="DU11" s="420"/>
      <c r="DV11" s="421"/>
      <c r="DW11" s="422"/>
      <c r="DX11" s="422"/>
      <c r="DY11" s="422"/>
      <c r="DZ11" s="422"/>
      <c r="EA11" s="422"/>
      <c r="EB11" s="422"/>
      <c r="EC11" s="422"/>
      <c r="ED11" s="422"/>
      <c r="EE11" s="422"/>
      <c r="EF11" s="422"/>
      <c r="EG11" s="422"/>
      <c r="EH11" s="422"/>
      <c r="EI11" s="422"/>
      <c r="EJ11" s="422"/>
      <c r="EK11" s="422"/>
    </row>
    <row r="12" spans="1:141" ht="12.75" customHeight="1" x14ac:dyDescent="0.25">
      <c r="A12" s="704"/>
      <c r="B12" s="704"/>
      <c r="C12" s="704"/>
      <c r="D12" s="704"/>
      <c r="E12" s="704"/>
      <c r="AZ12" s="704"/>
      <c r="BA12" s="704"/>
      <c r="BB12" s="704"/>
      <c r="BC12" s="704"/>
      <c r="BD12" s="704"/>
      <c r="DI12" s="420"/>
      <c r="DJ12" s="424" t="s">
        <v>585</v>
      </c>
      <c r="DK12" s="424"/>
      <c r="DL12" s="424"/>
      <c r="DM12" s="424"/>
      <c r="DN12" s="420"/>
      <c r="DO12" s="424"/>
      <c r="DP12" s="424"/>
      <c r="DQ12" s="424"/>
      <c r="DR12" s="424"/>
      <c r="DS12" s="424"/>
      <c r="DT12" s="420"/>
      <c r="DU12" s="420"/>
      <c r="DV12" s="421"/>
      <c r="DW12" s="422"/>
      <c r="DX12" s="422"/>
      <c r="DY12" s="422"/>
      <c r="DZ12" s="420" t="s">
        <v>705</v>
      </c>
      <c r="EA12" s="422"/>
      <c r="EB12" s="422"/>
      <c r="EC12" s="422"/>
      <c r="ED12" s="422"/>
      <c r="EE12" s="422"/>
      <c r="EF12" s="422"/>
      <c r="EG12" s="422"/>
      <c r="EH12" s="422"/>
      <c r="EI12" s="422"/>
      <c r="EJ12" s="422"/>
      <c r="EK12" s="422"/>
    </row>
    <row r="13" spans="1:141" ht="12.75" customHeight="1" x14ac:dyDescent="0.25">
      <c r="A13" s="704"/>
      <c r="B13" s="704"/>
      <c r="C13" s="704"/>
      <c r="D13" s="704"/>
      <c r="E13" s="704"/>
      <c r="AZ13" s="704"/>
      <c r="BA13" s="704"/>
      <c r="BB13" s="704"/>
      <c r="BC13" s="704"/>
      <c r="BD13" s="704"/>
      <c r="DI13" s="420"/>
      <c r="DJ13" s="425" t="s">
        <v>586</v>
      </c>
      <c r="DK13" s="425"/>
      <c r="DL13" s="425"/>
      <c r="DM13" s="425"/>
      <c r="DN13" s="420"/>
      <c r="DO13" s="420" t="s">
        <v>596</v>
      </c>
      <c r="DP13" s="424" t="s">
        <v>590</v>
      </c>
      <c r="DQ13" s="424" t="s">
        <v>591</v>
      </c>
      <c r="DR13" s="424" t="s">
        <v>592</v>
      </c>
      <c r="DS13" s="424" t="s">
        <v>593</v>
      </c>
      <c r="DT13" s="420"/>
      <c r="DU13" s="420"/>
      <c r="DV13" s="421"/>
      <c r="DW13" s="420"/>
      <c r="DX13" s="425" t="s">
        <v>586</v>
      </c>
      <c r="DY13" s="425" t="s">
        <v>587</v>
      </c>
      <c r="DZ13" s="425" t="s">
        <v>588</v>
      </c>
      <c r="EA13" s="425" t="s">
        <v>589</v>
      </c>
      <c r="EB13" s="420"/>
      <c r="EC13" s="420" t="s">
        <v>596</v>
      </c>
      <c r="ED13" s="424" t="s">
        <v>590</v>
      </c>
      <c r="EE13" s="424" t="s">
        <v>591</v>
      </c>
      <c r="EF13" s="424" t="s">
        <v>592</v>
      </c>
      <c r="EG13" s="424" t="s">
        <v>593</v>
      </c>
      <c r="EH13" s="420"/>
      <c r="EI13" s="422"/>
      <c r="EJ13" s="422"/>
      <c r="EK13" s="422"/>
    </row>
    <row r="14" spans="1:141" ht="12.75" customHeight="1" x14ac:dyDescent="0.25">
      <c r="A14" s="704"/>
      <c r="B14" s="704"/>
      <c r="C14" s="704"/>
      <c r="D14" s="704"/>
      <c r="E14" s="704"/>
      <c r="AZ14" s="704"/>
      <c r="BA14" s="704"/>
      <c r="BB14" s="704"/>
      <c r="BC14" s="704"/>
      <c r="BD14" s="704"/>
      <c r="DI14" s="420">
        <v>1</v>
      </c>
      <c r="DJ14" s="424" t="e">
        <f>IF(#REF!="",DJ15,#REF!)</f>
        <v>#REF!</v>
      </c>
      <c r="DK14" s="424" t="e">
        <f>IF(#REF!="",$DK$5,#REF!)</f>
        <v>#REF!</v>
      </c>
      <c r="DL14" s="424" t="e">
        <f>DK14^2</f>
        <v>#REF!</v>
      </c>
      <c r="DM14" s="424" t="e">
        <f>DK14^3</f>
        <v>#REF!</v>
      </c>
      <c r="DN14" s="420" t="e">
        <f>DK14^4</f>
        <v>#REF!</v>
      </c>
      <c r="DO14" s="420" t="e">
        <f t="array" ref="DO14:DS14">LINEST(DJ14:DJ20,DK14:DN20)</f>
        <v>#VALUE!</v>
      </c>
      <c r="DP14" s="425" t="e">
        <v>#VALUE!</v>
      </c>
      <c r="DQ14" s="424" t="e">
        <v>#VALUE!</v>
      </c>
      <c r="DR14" s="424" t="e">
        <v>#VALUE!</v>
      </c>
      <c r="DS14" s="424" t="e">
        <v>#VALUE!</v>
      </c>
      <c r="DT14" s="420"/>
      <c r="DU14" s="420"/>
      <c r="DV14" s="421"/>
      <c r="DW14" s="420">
        <v>1</v>
      </c>
      <c r="DX14" s="424" t="e">
        <f>IF(#REF!="",DX15,#REF!)</f>
        <v>#REF!</v>
      </c>
      <c r="DY14" s="424" t="e">
        <f>IF(#REF!="",$DK$5,#REF!)</f>
        <v>#REF!</v>
      </c>
      <c r="DZ14" s="424" t="e">
        <f>DY14^2</f>
        <v>#REF!</v>
      </c>
      <c r="EA14" s="424" t="e">
        <f>DY14^3</f>
        <v>#REF!</v>
      </c>
      <c r="EB14" s="420" t="e">
        <f>DY14^4</f>
        <v>#REF!</v>
      </c>
      <c r="EC14" s="420" t="e">
        <f t="array" ref="EC14:EG14">LINEST(DX14:DX20,DY14:EB20)</f>
        <v>#VALUE!</v>
      </c>
      <c r="ED14" s="425" t="e">
        <v>#VALUE!</v>
      </c>
      <c r="EE14" s="424" t="e">
        <v>#VALUE!</v>
      </c>
      <c r="EF14" s="424" t="e">
        <v>#VALUE!</v>
      </c>
      <c r="EG14" s="424" t="e">
        <v>#VALUE!</v>
      </c>
      <c r="EH14" s="420">
        <v>-1500</v>
      </c>
      <c r="EI14" s="422"/>
      <c r="EJ14" s="422"/>
      <c r="EK14" s="422"/>
    </row>
    <row r="15" spans="1:141" ht="12.75" customHeight="1" x14ac:dyDescent="0.25">
      <c r="A15" s="704"/>
      <c r="B15" s="704"/>
      <c r="C15" s="704"/>
      <c r="D15" s="704"/>
      <c r="E15" s="704"/>
      <c r="AZ15" s="704"/>
      <c r="BA15" s="704"/>
      <c r="BB15" s="704"/>
      <c r="BC15" s="704"/>
      <c r="BD15" s="704"/>
      <c r="DI15" s="420">
        <v>2</v>
      </c>
      <c r="DJ15" s="424" t="e">
        <f>IF(#REF!="",DJ16,#REF!)</f>
        <v>#REF!</v>
      </c>
      <c r="DK15" s="424" t="e">
        <f>IF(#REF!="",$DK$6,#REF!)</f>
        <v>#REF!</v>
      </c>
      <c r="DL15" s="424" t="e">
        <f t="shared" ref="DL15:DL20" si="6">DK15^2</f>
        <v>#REF!</v>
      </c>
      <c r="DM15" s="424" t="e">
        <f t="shared" ref="DM15:DM20" si="7">DK15^3</f>
        <v>#REF!</v>
      </c>
      <c r="DN15" s="420" t="e">
        <f t="shared" ref="DN15:DN20" si="8">DK15^4</f>
        <v>#REF!</v>
      </c>
      <c r="DO15" s="420"/>
      <c r="DP15" s="420"/>
      <c r="DQ15" s="420"/>
      <c r="DR15" s="420"/>
      <c r="DS15" s="420"/>
      <c r="DT15" s="420"/>
      <c r="DU15" s="420"/>
      <c r="DV15" s="421"/>
      <c r="DW15" s="420">
        <v>2</v>
      </c>
      <c r="DX15" s="424" t="e">
        <f>IF(#REF!="",DX16,#REF!)</f>
        <v>#REF!</v>
      </c>
      <c r="DY15" s="424" t="e">
        <f>IF(#REF!="",$DK$6,#REF!)</f>
        <v>#REF!</v>
      </c>
      <c r="DZ15" s="424" t="e">
        <f t="shared" ref="DZ15:DZ20" si="9">DY15^2</f>
        <v>#REF!</v>
      </c>
      <c r="EA15" s="424" t="e">
        <f t="shared" ref="EA15:EA20" si="10">DY15^3</f>
        <v>#REF!</v>
      </c>
      <c r="EB15" s="420" t="e">
        <f t="shared" ref="EB15:EB20" si="11">DY15^4</f>
        <v>#REF!</v>
      </c>
      <c r="EC15" s="420"/>
      <c r="ED15" s="420"/>
      <c r="EE15" s="420"/>
      <c r="EF15" s="420"/>
      <c r="EG15" s="420"/>
      <c r="EH15" s="420"/>
      <c r="EI15" s="422"/>
      <c r="EJ15" s="422"/>
      <c r="EK15" s="422"/>
    </row>
    <row r="16" spans="1:141" ht="12.75" customHeight="1" x14ac:dyDescent="0.25">
      <c r="A16" s="704"/>
      <c r="B16" s="704"/>
      <c r="C16" s="704"/>
      <c r="D16" s="704"/>
      <c r="E16" s="704"/>
      <c r="AZ16" s="704"/>
      <c r="BA16" s="704"/>
      <c r="BB16" s="704"/>
      <c r="BC16" s="704"/>
      <c r="BD16" s="704"/>
      <c r="DI16" s="420">
        <v>3</v>
      </c>
      <c r="DJ16" s="424" t="e">
        <f>#REF!</f>
        <v>#REF!</v>
      </c>
      <c r="DK16" s="424" t="e">
        <f>#REF!</f>
        <v>#REF!</v>
      </c>
      <c r="DL16" s="424" t="e">
        <f t="shared" si="6"/>
        <v>#REF!</v>
      </c>
      <c r="DM16" s="424" t="e">
        <f t="shared" si="7"/>
        <v>#REF!</v>
      </c>
      <c r="DN16" s="420" t="e">
        <f t="shared" si="8"/>
        <v>#REF!</v>
      </c>
      <c r="DO16" s="424"/>
      <c r="DP16" s="424"/>
      <c r="DQ16" s="424"/>
      <c r="DR16" s="424"/>
      <c r="DS16" s="420"/>
      <c r="DT16" s="420"/>
      <c r="DU16" s="420"/>
      <c r="DV16" s="421"/>
      <c r="DW16" s="420">
        <v>3</v>
      </c>
      <c r="DX16" s="424" t="e">
        <f>#REF!</f>
        <v>#REF!</v>
      </c>
      <c r="DY16" s="424" t="e">
        <f>#REF!</f>
        <v>#REF!</v>
      </c>
      <c r="DZ16" s="424" t="e">
        <f t="shared" si="9"/>
        <v>#REF!</v>
      </c>
      <c r="EA16" s="424" t="e">
        <f t="shared" si="10"/>
        <v>#REF!</v>
      </c>
      <c r="EB16" s="420" t="e">
        <f t="shared" si="11"/>
        <v>#REF!</v>
      </c>
      <c r="EC16" s="420"/>
      <c r="ED16" s="420"/>
      <c r="EE16" s="420"/>
      <c r="EF16" s="420"/>
      <c r="EG16" s="420"/>
      <c r="EH16" s="420"/>
      <c r="EI16" s="422"/>
      <c r="EJ16" s="422"/>
      <c r="EK16" s="422"/>
    </row>
    <row r="17" spans="10:141" ht="12.75" customHeight="1" x14ac:dyDescent="0.25">
      <c r="AZ17" s="704"/>
      <c r="BA17" s="704"/>
      <c r="BB17" s="704"/>
      <c r="BC17" s="704"/>
      <c r="BD17" s="704"/>
      <c r="CN17" s="310"/>
      <c r="DI17" s="420">
        <v>4</v>
      </c>
      <c r="DJ17" s="424" t="e">
        <f>#REF!</f>
        <v>#REF!</v>
      </c>
      <c r="DK17" s="424" t="e">
        <f>#REF!</f>
        <v>#REF!</v>
      </c>
      <c r="DL17" s="424" t="e">
        <f t="shared" si="6"/>
        <v>#REF!</v>
      </c>
      <c r="DM17" s="424" t="e">
        <f t="shared" si="7"/>
        <v>#REF!</v>
      </c>
      <c r="DN17" s="420" t="e">
        <f t="shared" si="8"/>
        <v>#REF!</v>
      </c>
      <c r="DO17" s="420" t="s">
        <v>591</v>
      </c>
      <c r="DP17" s="420" t="s">
        <v>592</v>
      </c>
      <c r="DQ17" s="420" t="s">
        <v>593</v>
      </c>
      <c r="DR17" s="420"/>
      <c r="DS17" s="420"/>
      <c r="DT17" s="420"/>
      <c r="DU17" s="420"/>
      <c r="DV17" s="421"/>
      <c r="DW17" s="420">
        <v>4</v>
      </c>
      <c r="DX17" s="424" t="e">
        <f>#REF!</f>
        <v>#REF!</v>
      </c>
      <c r="DY17" s="424" t="e">
        <f>#REF!</f>
        <v>#REF!</v>
      </c>
      <c r="DZ17" s="424" t="e">
        <f t="shared" si="9"/>
        <v>#REF!</v>
      </c>
      <c r="EA17" s="424" t="e">
        <f t="shared" si="10"/>
        <v>#REF!</v>
      </c>
      <c r="EB17" s="420" t="e">
        <f t="shared" si="11"/>
        <v>#REF!</v>
      </c>
      <c r="EC17" s="420" t="s">
        <v>591</v>
      </c>
      <c r="ED17" s="420" t="s">
        <v>592</v>
      </c>
      <c r="EE17" s="420" t="s">
        <v>593</v>
      </c>
      <c r="EF17" s="420"/>
      <c r="EG17" s="420"/>
      <c r="EH17" s="420"/>
      <c r="EI17" s="422"/>
      <c r="EJ17" s="422"/>
      <c r="EK17" s="422"/>
    </row>
    <row r="18" spans="10:141" s="423" customFormat="1" ht="12.75" customHeight="1" x14ac:dyDescent="0.25">
      <c r="P18" s="728" t="s">
        <v>617</v>
      </c>
      <c r="Q18" s="729"/>
      <c r="R18" s="729"/>
      <c r="S18" s="729"/>
      <c r="T18" s="729"/>
      <c r="U18" s="435">
        <v>4</v>
      </c>
      <c r="AK18" s="728" t="s">
        <v>617</v>
      </c>
      <c r="AL18" s="729"/>
      <c r="AM18" s="729"/>
      <c r="AN18" s="729"/>
      <c r="AO18" s="729"/>
      <c r="AP18" s="435">
        <v>4</v>
      </c>
      <c r="BF18" s="728" t="s">
        <v>617</v>
      </c>
      <c r="BG18" s="729"/>
      <c r="BH18" s="729"/>
      <c r="BI18" s="729"/>
      <c r="BJ18" s="729"/>
      <c r="BK18" s="435">
        <v>4</v>
      </c>
      <c r="CA18" s="728" t="s">
        <v>617</v>
      </c>
      <c r="CB18" s="729"/>
      <c r="CC18" s="729"/>
      <c r="CD18" s="729"/>
      <c r="CE18" s="729"/>
      <c r="CF18" s="435">
        <v>4</v>
      </c>
      <c r="CG18" s="436"/>
      <c r="CH18" s="436"/>
      <c r="CI18" s="436"/>
      <c r="CJ18" s="436"/>
      <c r="CK18" s="436"/>
      <c r="CL18" s="437"/>
      <c r="CM18" s="437"/>
      <c r="CN18" s="438"/>
      <c r="CO18" s="426"/>
      <c r="CP18" s="426"/>
      <c r="CQ18" s="426"/>
      <c r="CR18" s="426"/>
      <c r="CS18" s="426"/>
      <c r="CT18" s="426"/>
      <c r="CU18" s="426"/>
      <c r="CV18" s="426"/>
      <c r="CW18" s="426"/>
      <c r="CX18" s="426"/>
      <c r="CY18" s="426"/>
      <c r="CZ18" s="426"/>
      <c r="DA18" s="426"/>
      <c r="DB18" s="426"/>
      <c r="DC18" s="426"/>
      <c r="DD18" s="426"/>
      <c r="DE18" s="426"/>
      <c r="DF18" s="426"/>
      <c r="DG18" s="426"/>
      <c r="DH18" s="426"/>
      <c r="DI18" s="420">
        <v>5</v>
      </c>
      <c r="DJ18" s="424" t="e">
        <f>#REF!</f>
        <v>#REF!</v>
      </c>
      <c r="DK18" s="424" t="e">
        <f>#REF!</f>
        <v>#REF!</v>
      </c>
      <c r="DL18" s="424" t="e">
        <f t="shared" si="6"/>
        <v>#REF!</v>
      </c>
      <c r="DM18" s="424" t="e">
        <f t="shared" si="7"/>
        <v>#REF!</v>
      </c>
      <c r="DN18" s="420" t="e">
        <f t="shared" si="8"/>
        <v>#REF!</v>
      </c>
      <c r="DO18" s="424" t="e">
        <f t="array" ref="DO18:DQ18">LINEST(DJ16:DJ18,DK16:DL18)</f>
        <v>#VALUE!</v>
      </c>
      <c r="DP18" s="424" t="e">
        <v>#VALUE!</v>
      </c>
      <c r="DQ18" s="424" t="e">
        <v>#VALUE!</v>
      </c>
      <c r="DR18" s="420"/>
      <c r="DS18" s="420"/>
      <c r="DT18" s="420"/>
      <c r="DU18" s="420"/>
      <c r="DV18" s="421"/>
      <c r="DW18" s="420">
        <v>5</v>
      </c>
      <c r="DX18" s="424" t="e">
        <f>#REF!</f>
        <v>#REF!</v>
      </c>
      <c r="DY18" s="424" t="e">
        <f>#REF!</f>
        <v>#REF!</v>
      </c>
      <c r="DZ18" s="424" t="e">
        <f t="shared" si="9"/>
        <v>#REF!</v>
      </c>
      <c r="EA18" s="424" t="e">
        <f t="shared" si="10"/>
        <v>#REF!</v>
      </c>
      <c r="EB18" s="420" t="e">
        <f t="shared" si="11"/>
        <v>#REF!</v>
      </c>
      <c r="EC18" s="424" t="e">
        <f t="array" ref="EC18:EE18">LINEST(DX16:DX18,DY16:DZ18)</f>
        <v>#VALUE!</v>
      </c>
      <c r="ED18" s="424" t="e">
        <v>#VALUE!</v>
      </c>
      <c r="EE18" s="424" t="e">
        <v>#VALUE!</v>
      </c>
      <c r="EF18" s="420"/>
      <c r="EG18" s="420"/>
      <c r="EH18" s="420"/>
      <c r="EI18" s="422"/>
      <c r="EJ18" s="422"/>
      <c r="EK18" s="422"/>
    </row>
    <row r="19" spans="10:141" s="423" customFormat="1" ht="12.75" customHeight="1" x14ac:dyDescent="0.25">
      <c r="CG19" s="436"/>
      <c r="CH19" s="436"/>
      <c r="CI19" s="436"/>
      <c r="CJ19" s="436"/>
      <c r="CK19" s="436"/>
      <c r="CL19" s="437"/>
      <c r="CM19" s="437"/>
      <c r="CN19" s="438"/>
      <c r="CO19" s="426"/>
      <c r="CP19" s="426"/>
      <c r="CQ19" s="426"/>
      <c r="CR19" s="426"/>
      <c r="CS19" s="426"/>
      <c r="CT19" s="426"/>
      <c r="CU19" s="426"/>
      <c r="CV19" s="426"/>
      <c r="CW19" s="426"/>
      <c r="CX19" s="426"/>
      <c r="CY19" s="426"/>
      <c r="CZ19" s="426"/>
      <c r="DA19" s="426"/>
      <c r="DB19" s="426"/>
      <c r="DC19" s="426"/>
      <c r="DD19" s="426"/>
      <c r="DE19" s="426"/>
      <c r="DF19" s="426"/>
      <c r="DG19" s="426"/>
      <c r="DH19" s="426"/>
      <c r="DI19" s="420">
        <v>6</v>
      </c>
      <c r="DJ19" s="424" t="e">
        <f>IF(#REF!="",DJ18,#REF!)</f>
        <v>#REF!</v>
      </c>
      <c r="DK19" s="424" t="e">
        <f>IF(#REF!="",$DK$8,#REF!)</f>
        <v>#REF!</v>
      </c>
      <c r="DL19" s="424" t="e">
        <f t="shared" si="6"/>
        <v>#REF!</v>
      </c>
      <c r="DM19" s="424" t="e">
        <f t="shared" si="7"/>
        <v>#REF!</v>
      </c>
      <c r="DN19" s="420" t="e">
        <f t="shared" si="8"/>
        <v>#REF!</v>
      </c>
      <c r="DO19" s="420"/>
      <c r="DP19" s="420"/>
      <c r="DQ19" s="420"/>
      <c r="DR19" s="420"/>
      <c r="DS19" s="420"/>
      <c r="DT19" s="420"/>
      <c r="DU19" s="420"/>
      <c r="DV19" s="421"/>
      <c r="DW19" s="420">
        <v>6</v>
      </c>
      <c r="DX19" s="424" t="e">
        <f>IF(#REF!="",DX18,#REF!)</f>
        <v>#REF!</v>
      </c>
      <c r="DY19" s="424" t="e">
        <f>IF(#REF!="",$DK$8,#REF!)</f>
        <v>#REF!</v>
      </c>
      <c r="DZ19" s="424" t="e">
        <f t="shared" si="9"/>
        <v>#REF!</v>
      </c>
      <c r="EA19" s="424" t="e">
        <f t="shared" si="10"/>
        <v>#REF!</v>
      </c>
      <c r="EB19" s="420" t="e">
        <f t="shared" si="11"/>
        <v>#REF!</v>
      </c>
      <c r="EC19" s="420"/>
      <c r="ED19" s="420"/>
      <c r="EE19" s="420"/>
      <c r="EF19" s="420"/>
      <c r="EG19" s="420"/>
      <c r="EH19" s="420"/>
      <c r="EI19" s="422"/>
      <c r="EJ19" s="422"/>
      <c r="EK19" s="422"/>
    </row>
    <row r="20" spans="10:141" s="423" customFormat="1" ht="12.75" customHeight="1" x14ac:dyDescent="0.25">
      <c r="P20" s="725" t="s">
        <v>878</v>
      </c>
      <c r="Q20" s="724"/>
      <c r="R20" s="724"/>
      <c r="S20" s="724"/>
      <c r="T20" s="724"/>
      <c r="U20" s="439">
        <v>1</v>
      </c>
      <c r="AK20" s="725" t="s">
        <v>878</v>
      </c>
      <c r="AL20" s="724"/>
      <c r="AM20" s="724"/>
      <c r="AN20" s="724"/>
      <c r="AO20" s="724"/>
      <c r="AP20" s="439">
        <v>1</v>
      </c>
      <c r="BF20" s="725" t="s">
        <v>878</v>
      </c>
      <c r="BG20" s="724"/>
      <c r="BH20" s="724"/>
      <c r="BI20" s="724"/>
      <c r="BJ20" s="724"/>
      <c r="BK20" s="439">
        <v>1</v>
      </c>
      <c r="CA20" s="725" t="s">
        <v>878</v>
      </c>
      <c r="CB20" s="724"/>
      <c r="CC20" s="724"/>
      <c r="CD20" s="724"/>
      <c r="CE20" s="724"/>
      <c r="CF20" s="439">
        <v>1</v>
      </c>
      <c r="CL20" s="437"/>
      <c r="CM20" s="437"/>
      <c r="CN20" s="438"/>
      <c r="CO20" s="426"/>
      <c r="CP20" s="426"/>
      <c r="CQ20" s="426"/>
      <c r="CR20" s="426"/>
      <c r="CS20" s="426"/>
      <c r="CT20" s="426"/>
      <c r="CU20" s="426"/>
      <c r="CV20" s="426"/>
      <c r="CW20" s="426"/>
      <c r="CX20" s="426"/>
      <c r="CY20" s="426"/>
      <c r="CZ20" s="426"/>
      <c r="DA20" s="426"/>
      <c r="DB20" s="426"/>
      <c r="DC20" s="426"/>
      <c r="DD20" s="426"/>
      <c r="DE20" s="426"/>
      <c r="DF20" s="426"/>
      <c r="DG20" s="426"/>
      <c r="DH20" s="426"/>
      <c r="DI20" s="420">
        <v>7</v>
      </c>
      <c r="DJ20" s="424" t="e">
        <f>IF(#REF!="",DJ19,#REF!)</f>
        <v>#REF!</v>
      </c>
      <c r="DK20" s="424" t="e">
        <f>IF(#REF!="",$DK$9,#REF!)</f>
        <v>#REF!</v>
      </c>
      <c r="DL20" s="424" t="e">
        <f t="shared" si="6"/>
        <v>#REF!</v>
      </c>
      <c r="DM20" s="424" t="e">
        <f t="shared" si="7"/>
        <v>#REF!</v>
      </c>
      <c r="DN20" s="420" t="e">
        <f t="shared" si="8"/>
        <v>#REF!</v>
      </c>
      <c r="DO20" s="420"/>
      <c r="DP20" s="420"/>
      <c r="DQ20" s="420"/>
      <c r="DR20" s="420"/>
      <c r="DS20" s="420"/>
      <c r="DT20" s="420"/>
      <c r="DU20" s="420"/>
      <c r="DV20" s="421"/>
      <c r="DW20" s="420">
        <v>7</v>
      </c>
      <c r="DX20" s="424" t="e">
        <f>IF(#REF!="",DX19,#REF!)</f>
        <v>#REF!</v>
      </c>
      <c r="DY20" s="424" t="e">
        <f>IF(#REF!="",$DK$9,#REF!)</f>
        <v>#REF!</v>
      </c>
      <c r="DZ20" s="424" t="e">
        <f t="shared" si="9"/>
        <v>#REF!</v>
      </c>
      <c r="EA20" s="424" t="e">
        <f t="shared" si="10"/>
        <v>#REF!</v>
      </c>
      <c r="EB20" s="420" t="e">
        <f t="shared" si="11"/>
        <v>#REF!</v>
      </c>
      <c r="EC20" s="420"/>
      <c r="ED20" s="420"/>
      <c r="EE20" s="420"/>
      <c r="EF20" s="420"/>
      <c r="EG20" s="420"/>
      <c r="EH20" s="420"/>
      <c r="EI20" s="422"/>
      <c r="EJ20" s="422"/>
      <c r="EK20" s="422"/>
    </row>
    <row r="21" spans="10:141" ht="12.75" customHeight="1" x14ac:dyDescent="0.25">
      <c r="BG21" s="313"/>
      <c r="CL21" s="312"/>
      <c r="CM21" s="312"/>
      <c r="CN21" s="310"/>
      <c r="DI21" s="420"/>
      <c r="DJ21" s="420"/>
      <c r="DK21" s="420"/>
      <c r="DL21" s="420" t="s">
        <v>582</v>
      </c>
      <c r="DM21" s="420"/>
      <c r="DN21" s="420"/>
      <c r="DO21" s="420"/>
      <c r="DP21" s="420"/>
      <c r="DQ21" s="420"/>
      <c r="DR21" s="420"/>
      <c r="DS21" s="420"/>
      <c r="DT21" s="420"/>
      <c r="DU21" s="420"/>
      <c r="DV21" s="421"/>
      <c r="DW21" s="422"/>
      <c r="DX21" s="422"/>
      <c r="DY21" s="422"/>
      <c r="DZ21" s="422"/>
      <c r="EA21" s="422"/>
      <c r="EB21" s="422"/>
      <c r="EC21" s="422"/>
      <c r="ED21" s="422"/>
      <c r="EE21" s="422"/>
      <c r="EF21" s="422"/>
      <c r="EG21" s="422"/>
      <c r="EH21" s="422"/>
      <c r="EI21" s="422"/>
      <c r="EJ21" s="422"/>
      <c r="EK21" s="422"/>
    </row>
    <row r="22" spans="10:141" ht="12.75" customHeight="1" x14ac:dyDescent="0.25">
      <c r="BG22" s="313"/>
      <c r="CL22" s="312"/>
      <c r="CM22" s="312"/>
      <c r="CN22" s="310"/>
      <c r="DI22" s="420"/>
      <c r="DJ22" s="424" t="s">
        <v>585</v>
      </c>
      <c r="DK22" s="424"/>
      <c r="DL22" s="424"/>
      <c r="DM22" s="424"/>
      <c r="DN22" s="420"/>
      <c r="DO22" s="424"/>
      <c r="DP22" s="424"/>
      <c r="DQ22" s="424"/>
      <c r="DR22" s="424"/>
      <c r="DS22" s="420"/>
      <c r="DT22" s="420"/>
      <c r="DU22" s="420"/>
      <c r="DV22" s="421"/>
      <c r="DW22" s="422"/>
      <c r="DX22" s="422"/>
      <c r="DY22" s="422"/>
      <c r="DZ22" s="420" t="s">
        <v>706</v>
      </c>
      <c r="EA22" s="422"/>
      <c r="EB22" s="422"/>
      <c r="EC22" s="422"/>
      <c r="ED22" s="422"/>
      <c r="EE22" s="422"/>
      <c r="EF22" s="422"/>
      <c r="EG22" s="422"/>
      <c r="EH22" s="422"/>
      <c r="EI22" s="422"/>
      <c r="EJ22" s="422"/>
      <c r="EK22" s="422"/>
    </row>
    <row r="23" spans="10:141" ht="12.75" customHeight="1" x14ac:dyDescent="0.25">
      <c r="BG23" s="313"/>
      <c r="BH23" s="314"/>
      <c r="BI23" s="314"/>
      <c r="BJ23" s="314"/>
      <c r="BK23" s="314"/>
      <c r="BL23" s="314"/>
      <c r="BM23" s="314"/>
      <c r="BN23" s="314"/>
      <c r="BO23" s="314"/>
      <c r="BP23" s="314"/>
      <c r="BQ23" s="314"/>
      <c r="BR23" s="315"/>
      <c r="BS23" s="314"/>
      <c r="BT23" s="314"/>
      <c r="BU23" s="314"/>
      <c r="BV23" s="314"/>
      <c r="BW23" s="314"/>
      <c r="BX23" s="314"/>
      <c r="BY23" s="314"/>
      <c r="BZ23" s="314"/>
      <c r="CA23" s="316"/>
      <c r="CB23" s="316"/>
      <c r="CC23" s="317"/>
      <c r="CD23" s="317"/>
      <c r="CE23" s="317"/>
      <c r="CF23" s="311"/>
      <c r="CG23" s="311"/>
      <c r="CH23" s="311"/>
      <c r="CI23" s="311"/>
      <c r="CJ23" s="311"/>
      <c r="CK23" s="311"/>
      <c r="CL23" s="312"/>
      <c r="CM23" s="312"/>
      <c r="CN23" s="310"/>
      <c r="DI23" s="420"/>
      <c r="DJ23" s="425" t="s">
        <v>586</v>
      </c>
      <c r="DK23" s="425"/>
      <c r="DL23" s="425"/>
      <c r="DM23" s="425"/>
      <c r="DN23" s="420"/>
      <c r="DO23" s="420" t="s">
        <v>596</v>
      </c>
      <c r="DP23" s="424" t="s">
        <v>590</v>
      </c>
      <c r="DQ23" s="424" t="s">
        <v>591</v>
      </c>
      <c r="DR23" s="424" t="s">
        <v>592</v>
      </c>
      <c r="DS23" s="424" t="s">
        <v>593</v>
      </c>
      <c r="DT23" s="420"/>
      <c r="DU23" s="420"/>
      <c r="DV23" s="421"/>
      <c r="DW23" s="420"/>
      <c r="DX23" s="425" t="s">
        <v>586</v>
      </c>
      <c r="DY23" s="425" t="s">
        <v>587</v>
      </c>
      <c r="DZ23" s="425" t="s">
        <v>588</v>
      </c>
      <c r="EA23" s="425" t="s">
        <v>589</v>
      </c>
      <c r="EB23" s="420"/>
      <c r="EC23" s="420" t="s">
        <v>596</v>
      </c>
      <c r="ED23" s="424" t="s">
        <v>590</v>
      </c>
      <c r="EE23" s="424" t="s">
        <v>591</v>
      </c>
      <c r="EF23" s="424" t="s">
        <v>592</v>
      </c>
      <c r="EG23" s="424" t="s">
        <v>593</v>
      </c>
      <c r="EH23" s="422"/>
      <c r="EI23" s="422"/>
      <c r="EJ23" s="422"/>
      <c r="EK23" s="422"/>
    </row>
    <row r="24" spans="10:141" ht="12.75" customHeight="1" x14ac:dyDescent="0.25">
      <c r="BG24" s="313"/>
      <c r="BH24" s="314"/>
      <c r="BI24" s="314"/>
      <c r="BJ24" s="314"/>
      <c r="BK24" s="314"/>
      <c r="BL24" s="314"/>
      <c r="BM24" s="314"/>
      <c r="BN24" s="314"/>
      <c r="BO24" s="314"/>
      <c r="BP24" s="314"/>
      <c r="BQ24" s="314"/>
      <c r="BR24" s="315"/>
      <c r="BS24" s="314"/>
      <c r="BT24" s="314"/>
      <c r="BU24" s="314"/>
      <c r="BV24" s="314"/>
      <c r="BW24" s="314"/>
      <c r="BX24" s="314"/>
      <c r="BY24" s="314"/>
      <c r="BZ24" s="314"/>
      <c r="CA24" s="316"/>
      <c r="CB24" s="316"/>
      <c r="CC24" s="317"/>
      <c r="CD24" s="317"/>
      <c r="CE24" s="317"/>
      <c r="CF24" s="311"/>
      <c r="CG24" s="311"/>
      <c r="CH24" s="311"/>
      <c r="CI24" s="311"/>
      <c r="CJ24" s="311"/>
      <c r="CK24" s="311"/>
      <c r="CL24" s="312"/>
      <c r="CM24" s="312"/>
      <c r="CN24" s="310"/>
      <c r="DI24" s="420">
        <v>1</v>
      </c>
      <c r="DJ24" s="424" t="e">
        <f>IF(#REF!="",DJ25,#REF!)</f>
        <v>#REF!</v>
      </c>
      <c r="DK24" s="424" t="e">
        <f>IF(#REF!="",$DK$5,#REF!)</f>
        <v>#REF!</v>
      </c>
      <c r="DL24" s="424" t="e">
        <f>DK24^2</f>
        <v>#REF!</v>
      </c>
      <c r="DM24" s="424" t="e">
        <f>DK24^3</f>
        <v>#REF!</v>
      </c>
      <c r="DN24" s="420" t="e">
        <f>DK24^4</f>
        <v>#REF!</v>
      </c>
      <c r="DO24" s="420" t="e">
        <f t="array" ref="DO24:DS24">LINEST(DJ24:DJ30,DK24:DN30)</f>
        <v>#VALUE!</v>
      </c>
      <c r="DP24" s="425" t="e">
        <v>#VALUE!</v>
      </c>
      <c r="DQ24" s="424" t="e">
        <v>#VALUE!</v>
      </c>
      <c r="DR24" s="424" t="e">
        <v>#VALUE!</v>
      </c>
      <c r="DS24" s="424" t="e">
        <v>#VALUE!</v>
      </c>
      <c r="DT24" s="420"/>
      <c r="DU24" s="420"/>
      <c r="DV24" s="421"/>
      <c r="DW24" s="420">
        <v>1</v>
      </c>
      <c r="DX24" s="424" t="e">
        <f>IF(#REF!="",DX25,#REF!)</f>
        <v>#REF!</v>
      </c>
      <c r="DY24" s="424" t="e">
        <f>IF(#REF!="",$DK$5,#REF!)</f>
        <v>#REF!</v>
      </c>
      <c r="DZ24" s="424" t="e">
        <f>DY24^2</f>
        <v>#REF!</v>
      </c>
      <c r="EA24" s="424" t="e">
        <f>DY24^3</f>
        <v>#REF!</v>
      </c>
      <c r="EB24" s="420" t="e">
        <f>DY24^4</f>
        <v>#REF!</v>
      </c>
      <c r="EC24" s="420" t="e">
        <f t="array" ref="EC24:EG24">LINEST(DX24:DX30,DY24:EB30)</f>
        <v>#VALUE!</v>
      </c>
      <c r="ED24" s="425" t="e">
        <v>#VALUE!</v>
      </c>
      <c r="EE24" s="424" t="e">
        <v>#VALUE!</v>
      </c>
      <c r="EF24" s="424" t="e">
        <v>#VALUE!</v>
      </c>
      <c r="EG24" s="424" t="e">
        <v>#VALUE!</v>
      </c>
      <c r="EH24" s="422"/>
      <c r="EI24" s="422"/>
      <c r="EJ24" s="422"/>
      <c r="EK24" s="422"/>
    </row>
    <row r="25" spans="10:141" ht="12.75" customHeight="1" x14ac:dyDescent="0.25">
      <c r="L25" s="735" t="s">
        <v>547</v>
      </c>
      <c r="M25" s="736"/>
      <c r="N25" s="736"/>
      <c r="O25" s="736"/>
      <c r="P25" s="736"/>
      <c r="Q25" s="736"/>
      <c r="R25" s="736"/>
      <c r="S25" s="736"/>
      <c r="T25" s="736"/>
      <c r="U25" s="736"/>
      <c r="V25" s="318"/>
      <c r="W25" s="736" t="s">
        <v>548</v>
      </c>
      <c r="X25" s="736"/>
      <c r="Y25" s="736"/>
      <c r="Z25" s="736"/>
      <c r="AA25" s="736" t="s">
        <v>549</v>
      </c>
      <c r="AB25" s="736"/>
      <c r="AC25" s="736"/>
      <c r="AD25" s="736"/>
      <c r="AE25" s="736" t="s">
        <v>508</v>
      </c>
      <c r="AF25" s="736"/>
      <c r="AG25" s="736" t="s">
        <v>561</v>
      </c>
      <c r="AH25" s="736"/>
      <c r="AI25" s="736"/>
      <c r="AJ25" s="736"/>
      <c r="AK25" s="736"/>
      <c r="AL25" s="736"/>
      <c r="AM25" s="736"/>
      <c r="AN25" s="736"/>
      <c r="AO25" s="738"/>
      <c r="BG25" s="313"/>
      <c r="BH25" s="314"/>
      <c r="BI25" s="314"/>
      <c r="BJ25" s="314"/>
      <c r="BK25" s="314"/>
      <c r="BL25" s="314"/>
      <c r="BM25" s="314"/>
      <c r="BN25" s="314"/>
      <c r="BO25" s="314"/>
      <c r="BP25" s="314"/>
      <c r="BQ25" s="314"/>
      <c r="BR25" s="315"/>
      <c r="BS25" s="314"/>
      <c r="BT25" s="314"/>
      <c r="BU25" s="314"/>
      <c r="BV25" s="314"/>
      <c r="BW25" s="314"/>
      <c r="BX25" s="314"/>
      <c r="BY25" s="314"/>
      <c r="BZ25" s="314"/>
      <c r="CA25" s="316"/>
      <c r="CB25" s="316"/>
      <c r="CC25" s="317"/>
      <c r="CD25" s="317"/>
      <c r="CE25" s="317"/>
      <c r="CF25" s="311"/>
      <c r="CG25" s="311"/>
      <c r="CH25" s="311"/>
      <c r="CI25" s="311"/>
      <c r="CJ25" s="311"/>
      <c r="CK25" s="311"/>
      <c r="CL25" s="312"/>
      <c r="CM25" s="312"/>
      <c r="CN25" s="310"/>
      <c r="DI25" s="420">
        <v>2</v>
      </c>
      <c r="DJ25" s="424" t="e">
        <f>IF(#REF!="",DJ26,#REF!)</f>
        <v>#REF!</v>
      </c>
      <c r="DK25" s="424" t="e">
        <f>IF(#REF!="",$DK$6,#REF!)</f>
        <v>#REF!</v>
      </c>
      <c r="DL25" s="424" t="e">
        <f t="shared" ref="DL25:DL30" si="12">DK25^2</f>
        <v>#REF!</v>
      </c>
      <c r="DM25" s="424" t="e">
        <f t="shared" ref="DM25:DM30" si="13">DK25^3</f>
        <v>#REF!</v>
      </c>
      <c r="DN25" s="420" t="e">
        <f t="shared" ref="DN25:DN30" si="14">DK25^4</f>
        <v>#REF!</v>
      </c>
      <c r="DO25" s="420"/>
      <c r="DP25" s="420"/>
      <c r="DQ25" s="420"/>
      <c r="DR25" s="420"/>
      <c r="DS25" s="420"/>
      <c r="DT25" s="420"/>
      <c r="DU25" s="420"/>
      <c r="DV25" s="421"/>
      <c r="DW25" s="420">
        <v>2</v>
      </c>
      <c r="DX25" s="424" t="e">
        <f>IF(#REF!="",DX26,#REF!)</f>
        <v>#REF!</v>
      </c>
      <c r="DY25" s="424" t="e">
        <f>IF(#REF!="",$DK$6,#REF!)</f>
        <v>#REF!</v>
      </c>
      <c r="DZ25" s="424" t="e">
        <f t="shared" ref="DZ25:DZ30" si="15">DY25^2</f>
        <v>#REF!</v>
      </c>
      <c r="EA25" s="424" t="e">
        <f t="shared" ref="EA25:EA30" si="16">DY25^3</f>
        <v>#REF!</v>
      </c>
      <c r="EB25" s="420" t="e">
        <f t="shared" ref="EB25:EB30" si="17">DY25^4</f>
        <v>#REF!</v>
      </c>
      <c r="EC25" s="420"/>
      <c r="ED25" s="420"/>
      <c r="EE25" s="420"/>
      <c r="EF25" s="420"/>
      <c r="EG25" s="420"/>
      <c r="EH25" s="422"/>
      <c r="EI25" s="422"/>
      <c r="EJ25" s="422"/>
      <c r="EK25" s="422"/>
    </row>
    <row r="26" spans="10:141" ht="12.75" customHeight="1" x14ac:dyDescent="0.25">
      <c r="L26" s="717" t="s">
        <v>535</v>
      </c>
      <c r="M26" s="692"/>
      <c r="N26" s="692"/>
      <c r="O26" s="692"/>
      <c r="P26" s="692"/>
      <c r="Q26" s="692"/>
      <c r="R26" s="692"/>
      <c r="S26" s="692"/>
      <c r="T26" s="692"/>
      <c r="U26" s="692"/>
      <c r="V26" s="319" t="s">
        <v>545</v>
      </c>
      <c r="W26" s="692" t="e">
        <f>IF(U18=2,EC18*AA37^2+ED18*AA37+EE18,EC14*AA37^4+ED14*AA37^3+EE14*AA37^2+EF14*AA37+EG14)</f>
        <v>#VALUE!</v>
      </c>
      <c r="X26" s="692"/>
      <c r="Y26" s="692"/>
      <c r="Z26" s="692"/>
      <c r="AA26" s="692" t="e">
        <f>IF(U18=2,EC8*AA37^2+ED8*AA37+EE8,EC4*AA37^4+ED4*AA37^3+EE4*AA37^2+EF4*AA37+EG4)</f>
        <v>#VALUE!</v>
      </c>
      <c r="AB26" s="692"/>
      <c r="AC26" s="692"/>
      <c r="AD26" s="692"/>
      <c r="AE26" s="692" t="s">
        <v>277</v>
      </c>
      <c r="AF26" s="692"/>
      <c r="AG26" s="696">
        <v>1.5676790037235748</v>
      </c>
      <c r="AH26" s="722"/>
      <c r="AI26" s="722"/>
      <c r="AJ26" s="697" t="s">
        <v>551</v>
      </c>
      <c r="AK26" s="697"/>
      <c r="AL26" s="697"/>
      <c r="AM26" s="697"/>
      <c r="AN26" s="697"/>
      <c r="AO26" s="698"/>
      <c r="DI26" s="420">
        <v>3</v>
      </c>
      <c r="DJ26" s="424" t="e">
        <f>#REF!</f>
        <v>#REF!</v>
      </c>
      <c r="DK26" s="424" t="e">
        <f>#REF!</f>
        <v>#REF!</v>
      </c>
      <c r="DL26" s="424" t="e">
        <f t="shared" si="12"/>
        <v>#REF!</v>
      </c>
      <c r="DM26" s="424" t="e">
        <f t="shared" si="13"/>
        <v>#REF!</v>
      </c>
      <c r="DN26" s="420" t="e">
        <f t="shared" si="14"/>
        <v>#REF!</v>
      </c>
      <c r="DO26" s="420"/>
      <c r="DP26" s="420"/>
      <c r="DQ26" s="420"/>
      <c r="DR26" s="420"/>
      <c r="DS26" s="420"/>
      <c r="DT26" s="420"/>
      <c r="DU26" s="420"/>
      <c r="DV26" s="421"/>
      <c r="DW26" s="420">
        <v>3</v>
      </c>
      <c r="DX26" s="424" t="e">
        <f>#REF!</f>
        <v>#REF!</v>
      </c>
      <c r="DY26" s="424" t="e">
        <f>#REF!</f>
        <v>#REF!</v>
      </c>
      <c r="DZ26" s="424" t="e">
        <f t="shared" si="15"/>
        <v>#REF!</v>
      </c>
      <c r="EA26" s="424" t="e">
        <f t="shared" si="16"/>
        <v>#REF!</v>
      </c>
      <c r="EB26" s="420" t="e">
        <f t="shared" si="17"/>
        <v>#REF!</v>
      </c>
      <c r="EC26" s="420"/>
      <c r="ED26" s="420"/>
      <c r="EE26" s="420"/>
      <c r="EF26" s="420"/>
      <c r="EG26" s="420"/>
      <c r="EH26" s="422"/>
      <c r="EI26" s="422"/>
      <c r="EJ26" s="422"/>
      <c r="EK26" s="422"/>
    </row>
    <row r="27" spans="10:141" ht="12.75" customHeight="1" x14ac:dyDescent="0.25">
      <c r="L27" s="717" t="s">
        <v>536</v>
      </c>
      <c r="M27" s="692"/>
      <c r="N27" s="692"/>
      <c r="O27" s="692"/>
      <c r="P27" s="692"/>
      <c r="Q27" s="692"/>
      <c r="R27" s="692"/>
      <c r="S27" s="692"/>
      <c r="T27" s="692"/>
      <c r="U27" s="692"/>
      <c r="V27" s="320" t="s">
        <v>538</v>
      </c>
      <c r="W27" s="692" t="e">
        <f>#REF!</f>
        <v>#REF!</v>
      </c>
      <c r="X27" s="692"/>
      <c r="Y27" s="692"/>
      <c r="Z27" s="692"/>
      <c r="AA27" s="692" t="e">
        <f>#REF!</f>
        <v>#REF!</v>
      </c>
      <c r="AB27" s="692"/>
      <c r="AC27" s="692"/>
      <c r="AD27" s="692"/>
      <c r="AE27" s="692" t="s">
        <v>277</v>
      </c>
      <c r="AF27" s="692"/>
      <c r="AG27" s="741">
        <v>3.377423560732451E-3</v>
      </c>
      <c r="AH27" s="721"/>
      <c r="AI27" s="721"/>
      <c r="AJ27" s="697">
        <v>-9.6455232030720595E-2</v>
      </c>
      <c r="AK27" s="697"/>
      <c r="AL27" s="697"/>
      <c r="AM27" s="697">
        <v>0.12195416544240653</v>
      </c>
      <c r="AN27" s="697"/>
      <c r="AO27" s="698"/>
      <c r="DI27" s="420">
        <v>4</v>
      </c>
      <c r="DJ27" s="424" t="e">
        <f>#REF!</f>
        <v>#REF!</v>
      </c>
      <c r="DK27" s="424" t="e">
        <f>#REF!</f>
        <v>#REF!</v>
      </c>
      <c r="DL27" s="424" t="e">
        <f t="shared" si="12"/>
        <v>#REF!</v>
      </c>
      <c r="DM27" s="424" t="e">
        <f t="shared" si="13"/>
        <v>#REF!</v>
      </c>
      <c r="DN27" s="420" t="e">
        <f t="shared" si="14"/>
        <v>#REF!</v>
      </c>
      <c r="DO27" s="420" t="s">
        <v>591</v>
      </c>
      <c r="DP27" s="420" t="s">
        <v>592</v>
      </c>
      <c r="DQ27" s="420" t="s">
        <v>593</v>
      </c>
      <c r="DR27" s="420"/>
      <c r="DS27" s="420"/>
      <c r="DT27" s="420"/>
      <c r="DU27" s="420"/>
      <c r="DV27" s="421"/>
      <c r="DW27" s="420">
        <v>4</v>
      </c>
      <c r="DX27" s="424" t="e">
        <f>#REF!</f>
        <v>#REF!</v>
      </c>
      <c r="DY27" s="424" t="e">
        <f>#REF!</f>
        <v>#REF!</v>
      </c>
      <c r="DZ27" s="424" t="e">
        <f t="shared" si="15"/>
        <v>#REF!</v>
      </c>
      <c r="EA27" s="424" t="e">
        <f t="shared" si="16"/>
        <v>#REF!</v>
      </c>
      <c r="EB27" s="420" t="e">
        <f t="shared" si="17"/>
        <v>#REF!</v>
      </c>
      <c r="EC27" s="420" t="s">
        <v>591</v>
      </c>
      <c r="ED27" s="420" t="s">
        <v>592</v>
      </c>
      <c r="EE27" s="420" t="s">
        <v>593</v>
      </c>
      <c r="EF27" s="420"/>
      <c r="EG27" s="420"/>
      <c r="EH27" s="422"/>
      <c r="EI27" s="422"/>
      <c r="EJ27" s="422"/>
      <c r="EK27" s="422"/>
    </row>
    <row r="28" spans="10:141" ht="12.75" customHeight="1" x14ac:dyDescent="0.25">
      <c r="L28" s="717" t="s">
        <v>537</v>
      </c>
      <c r="M28" s="692"/>
      <c r="N28" s="692"/>
      <c r="O28" s="692"/>
      <c r="P28" s="692"/>
      <c r="Q28" s="692"/>
      <c r="R28" s="692"/>
      <c r="S28" s="692"/>
      <c r="T28" s="692"/>
      <c r="U28" s="692"/>
      <c r="V28" s="320" t="s">
        <v>539</v>
      </c>
      <c r="W28" s="718" t="e">
        <f>#REF!</f>
        <v>#REF!</v>
      </c>
      <c r="X28" s="718"/>
      <c r="Y28" s="718"/>
      <c r="Z28" s="718"/>
      <c r="AA28" s="718" t="e">
        <f>#REF!</f>
        <v>#REF!</v>
      </c>
      <c r="AB28" s="718"/>
      <c r="AC28" s="718"/>
      <c r="AD28" s="718"/>
      <c r="AE28" s="692" t="s">
        <v>277</v>
      </c>
      <c r="AF28" s="692"/>
      <c r="AG28" s="719">
        <v>0.11079527849275853</v>
      </c>
      <c r="AH28" s="705"/>
      <c r="AI28" s="705"/>
      <c r="AJ28" s="697">
        <v>0.1</v>
      </c>
      <c r="AK28" s="697"/>
      <c r="AL28" s="697"/>
      <c r="AM28" s="697">
        <v>86.02605424144528</v>
      </c>
      <c r="AN28" s="697"/>
      <c r="AO28" s="698"/>
      <c r="CP28" s="321"/>
      <c r="DI28" s="420">
        <v>5</v>
      </c>
      <c r="DJ28" s="424" t="e">
        <f>#REF!</f>
        <v>#REF!</v>
      </c>
      <c r="DK28" s="424" t="e">
        <f>#REF!</f>
        <v>#REF!</v>
      </c>
      <c r="DL28" s="424" t="e">
        <f t="shared" si="12"/>
        <v>#REF!</v>
      </c>
      <c r="DM28" s="424" t="e">
        <f t="shared" si="13"/>
        <v>#REF!</v>
      </c>
      <c r="DN28" s="420" t="e">
        <f t="shared" si="14"/>
        <v>#REF!</v>
      </c>
      <c r="DO28" s="424" t="e">
        <f t="array" ref="DO28:DQ28">LINEST(DJ26:DJ28,DK26:DL28)</f>
        <v>#VALUE!</v>
      </c>
      <c r="DP28" s="424" t="e">
        <v>#VALUE!</v>
      </c>
      <c r="DQ28" s="424" t="e">
        <v>#VALUE!</v>
      </c>
      <c r="DR28" s="420"/>
      <c r="DS28" s="420"/>
      <c r="DT28" s="420"/>
      <c r="DU28" s="420"/>
      <c r="DV28" s="421"/>
      <c r="DW28" s="420">
        <v>5</v>
      </c>
      <c r="DX28" s="424" t="e">
        <f>#REF!</f>
        <v>#REF!</v>
      </c>
      <c r="DY28" s="424" t="e">
        <f>#REF!</f>
        <v>#REF!</v>
      </c>
      <c r="DZ28" s="424" t="e">
        <f t="shared" si="15"/>
        <v>#REF!</v>
      </c>
      <c r="EA28" s="424" t="e">
        <f t="shared" si="16"/>
        <v>#REF!</v>
      </c>
      <c r="EB28" s="420" t="e">
        <f t="shared" si="17"/>
        <v>#REF!</v>
      </c>
      <c r="EC28" s="424" t="e">
        <f t="array" ref="EC28:EE28">LINEST(DX26:DX28,DY26:DZ28)</f>
        <v>#VALUE!</v>
      </c>
      <c r="ED28" s="424" t="e">
        <v>#VALUE!</v>
      </c>
      <c r="EE28" s="424" t="e">
        <v>#VALUE!</v>
      </c>
      <c r="EF28" s="420"/>
      <c r="EG28" s="420"/>
      <c r="EH28" s="422"/>
      <c r="EI28" s="422"/>
      <c r="EJ28" s="422"/>
      <c r="EK28" s="422"/>
    </row>
    <row r="29" spans="10:141" ht="12.75" customHeight="1" x14ac:dyDescent="0.25">
      <c r="J29" s="322"/>
      <c r="K29" s="322"/>
      <c r="L29" s="322"/>
      <c r="M29" s="322"/>
      <c r="N29" s="322"/>
      <c r="O29" s="322"/>
      <c r="P29" s="322"/>
      <c r="Q29" s="322"/>
      <c r="R29" s="322"/>
      <c r="S29" s="322"/>
      <c r="T29" s="322"/>
      <c r="U29" s="322"/>
      <c r="V29" s="322"/>
      <c r="W29" s="322"/>
      <c r="X29" s="322"/>
      <c r="Y29" s="322"/>
      <c r="Z29" s="322"/>
      <c r="AA29" s="322"/>
      <c r="AB29" s="322"/>
      <c r="AC29" s="322"/>
      <c r="AD29" s="322"/>
      <c r="AE29" s="322"/>
      <c r="AF29" s="322"/>
      <c r="AG29" s="322"/>
      <c r="AH29" s="322"/>
      <c r="AI29" s="322"/>
      <c r="AJ29" s="322"/>
      <c r="AK29" s="322"/>
      <c r="AL29" s="322"/>
      <c r="AM29" s="322"/>
      <c r="AN29" s="322"/>
      <c r="AO29" s="322"/>
      <c r="AP29" s="322"/>
      <c r="AQ29" s="322"/>
      <c r="DI29" s="420">
        <v>6</v>
      </c>
      <c r="DJ29" s="424" t="e">
        <f>IF(#REF!="",DJ28,#REF!)</f>
        <v>#REF!</v>
      </c>
      <c r="DK29" s="424" t="e">
        <f>IF(#REF!="",$DK$8,#REF!)</f>
        <v>#REF!</v>
      </c>
      <c r="DL29" s="424" t="e">
        <f t="shared" si="12"/>
        <v>#REF!</v>
      </c>
      <c r="DM29" s="424" t="e">
        <f t="shared" si="13"/>
        <v>#REF!</v>
      </c>
      <c r="DN29" s="420" t="e">
        <f t="shared" si="14"/>
        <v>#REF!</v>
      </c>
      <c r="DO29" s="420"/>
      <c r="DP29" s="420"/>
      <c r="DQ29" s="420"/>
      <c r="DR29" s="420"/>
      <c r="DS29" s="420"/>
      <c r="DT29" s="420"/>
      <c r="DU29" s="420"/>
      <c r="DV29" s="421"/>
      <c r="DW29" s="420">
        <v>6</v>
      </c>
      <c r="DX29" s="424" t="e">
        <f>IF(#REF!="",DX28,#REF!)</f>
        <v>#REF!</v>
      </c>
      <c r="DY29" s="424" t="e">
        <f>IF(#REF!="",$DK$8,#REF!)</f>
        <v>#REF!</v>
      </c>
      <c r="DZ29" s="424" t="e">
        <f t="shared" si="15"/>
        <v>#REF!</v>
      </c>
      <c r="EA29" s="424" t="e">
        <f t="shared" si="16"/>
        <v>#REF!</v>
      </c>
      <c r="EB29" s="420" t="e">
        <f t="shared" si="17"/>
        <v>#REF!</v>
      </c>
      <c r="EC29" s="420"/>
      <c r="ED29" s="420"/>
      <c r="EE29" s="420"/>
      <c r="EF29" s="420"/>
      <c r="EG29" s="420"/>
      <c r="EH29" s="422"/>
      <c r="EI29" s="422"/>
      <c r="EJ29" s="422"/>
      <c r="EK29" s="422"/>
    </row>
    <row r="30" spans="10:141" ht="12.75" customHeight="1" x14ac:dyDescent="0.25">
      <c r="J30" s="322"/>
      <c r="K30" s="322"/>
      <c r="L30" s="706" t="s">
        <v>547</v>
      </c>
      <c r="M30" s="697"/>
      <c r="N30" s="697"/>
      <c r="O30" s="697"/>
      <c r="P30" s="697"/>
      <c r="Q30" s="697"/>
      <c r="R30" s="697"/>
      <c r="S30" s="697"/>
      <c r="T30" s="697"/>
      <c r="U30" s="697"/>
      <c r="V30" s="323"/>
      <c r="W30" s="697" t="s">
        <v>548</v>
      </c>
      <c r="X30" s="697"/>
      <c r="Y30" s="697"/>
      <c r="Z30" s="697"/>
      <c r="AA30" s="697" t="s">
        <v>550</v>
      </c>
      <c r="AB30" s="697"/>
      <c r="AC30" s="697"/>
      <c r="AD30" s="697"/>
      <c r="AE30" s="697" t="s">
        <v>508</v>
      </c>
      <c r="AF30" s="697"/>
      <c r="AG30" s="697" t="s">
        <v>552</v>
      </c>
      <c r="AH30" s="697"/>
      <c r="AI30" s="697"/>
      <c r="AJ30" s="697"/>
      <c r="AK30" s="697"/>
      <c r="AL30" s="697"/>
      <c r="AM30" s="697"/>
      <c r="AN30" s="697"/>
      <c r="AO30" s="698"/>
      <c r="AP30" s="322"/>
      <c r="AQ30" s="322"/>
      <c r="CP30" s="321"/>
      <c r="DI30" s="420">
        <v>7</v>
      </c>
      <c r="DJ30" s="424" t="e">
        <f>IF(#REF!="",DJ29,#REF!)</f>
        <v>#REF!</v>
      </c>
      <c r="DK30" s="424" t="e">
        <f>IF(#REF!="",$DK$9,#REF!)</f>
        <v>#REF!</v>
      </c>
      <c r="DL30" s="424" t="e">
        <f t="shared" si="12"/>
        <v>#REF!</v>
      </c>
      <c r="DM30" s="424" t="e">
        <f t="shared" si="13"/>
        <v>#REF!</v>
      </c>
      <c r="DN30" s="420" t="e">
        <f t="shared" si="14"/>
        <v>#REF!</v>
      </c>
      <c r="DO30" s="420"/>
      <c r="DP30" s="420"/>
      <c r="DQ30" s="420"/>
      <c r="DR30" s="420"/>
      <c r="DS30" s="420"/>
      <c r="DT30" s="420"/>
      <c r="DU30" s="420"/>
      <c r="DV30" s="421"/>
      <c r="DW30" s="420">
        <v>7</v>
      </c>
      <c r="DX30" s="424" t="e">
        <f>IF(#REF!="",DX29,#REF!)</f>
        <v>#REF!</v>
      </c>
      <c r="DY30" s="424" t="e">
        <f>IF(#REF!="",$DK$9,#REF!)</f>
        <v>#REF!</v>
      </c>
      <c r="DZ30" s="424" t="e">
        <f t="shared" si="15"/>
        <v>#REF!</v>
      </c>
      <c r="EA30" s="424" t="e">
        <f t="shared" si="16"/>
        <v>#REF!</v>
      </c>
      <c r="EB30" s="420" t="e">
        <f t="shared" si="17"/>
        <v>#REF!</v>
      </c>
      <c r="EC30" s="420"/>
      <c r="ED30" s="420"/>
      <c r="EE30" s="420"/>
      <c r="EF30" s="420"/>
      <c r="EG30" s="420"/>
      <c r="EH30" s="422"/>
      <c r="EI30" s="422"/>
      <c r="EJ30" s="422"/>
      <c r="EK30" s="422"/>
    </row>
    <row r="31" spans="10:141" ht="12.75" customHeight="1" x14ac:dyDescent="0.2">
      <c r="J31" s="322"/>
      <c r="K31" s="322"/>
      <c r="L31" s="690" t="s">
        <v>560</v>
      </c>
      <c r="M31" s="691"/>
      <c r="N31" s="691"/>
      <c r="O31" s="691"/>
      <c r="P31" s="691"/>
      <c r="Q31" s="691"/>
      <c r="R31" s="691"/>
      <c r="S31" s="691"/>
      <c r="T31" s="691"/>
      <c r="U31" s="691"/>
      <c r="V31" s="324" t="s">
        <v>559</v>
      </c>
      <c r="W31" s="691">
        <f>FD!T21</f>
        <v>184800</v>
      </c>
      <c r="X31" s="691"/>
      <c r="Y31" s="691"/>
      <c r="Z31" s="691"/>
      <c r="AA31" s="692">
        <f>W31</f>
        <v>184800</v>
      </c>
      <c r="AB31" s="692"/>
      <c r="AC31" s="692"/>
      <c r="AD31" s="692"/>
      <c r="AE31" s="693" t="s">
        <v>283</v>
      </c>
      <c r="AF31" s="693"/>
      <c r="AG31" s="707">
        <v>1</v>
      </c>
      <c r="AH31" s="702"/>
      <c r="AI31" s="702"/>
      <c r="AJ31" s="697" t="s">
        <v>558</v>
      </c>
      <c r="AK31" s="697"/>
      <c r="AL31" s="697"/>
      <c r="AM31" s="697"/>
      <c r="AN31" s="697"/>
      <c r="AO31" s="698"/>
      <c r="AP31" s="322"/>
      <c r="AQ31" s="322"/>
      <c r="DI31" s="420"/>
      <c r="DJ31" s="420"/>
      <c r="DK31" s="420"/>
      <c r="DL31" s="420" t="s">
        <v>598</v>
      </c>
      <c r="DM31" s="420"/>
      <c r="DN31" s="420"/>
      <c r="DO31" s="420"/>
      <c r="DP31" s="420"/>
      <c r="DQ31" s="420"/>
      <c r="DR31" s="420"/>
      <c r="DS31" s="420"/>
      <c r="DT31" s="420"/>
      <c r="DU31" s="420"/>
      <c r="DV31" s="421"/>
      <c r="DW31" s="422"/>
      <c r="DX31" s="422"/>
      <c r="DY31" s="422"/>
      <c r="DZ31" s="422"/>
      <c r="EA31" s="422"/>
      <c r="EB31" s="422"/>
      <c r="EC31" s="422"/>
      <c r="ED31" s="422"/>
      <c r="EE31" s="422"/>
      <c r="EF31" s="422"/>
      <c r="EG31" s="422"/>
      <c r="EH31" s="422"/>
      <c r="EI31" s="422"/>
      <c r="EJ31" s="422"/>
      <c r="EK31" s="422"/>
    </row>
    <row r="32" spans="10:141" ht="12.75" customHeight="1" x14ac:dyDescent="0.25">
      <c r="J32" s="322"/>
      <c r="K32" s="322"/>
      <c r="L32" s="690" t="s">
        <v>528</v>
      </c>
      <c r="M32" s="691"/>
      <c r="N32" s="691"/>
      <c r="O32" s="691"/>
      <c r="P32" s="691"/>
      <c r="Q32" s="691"/>
      <c r="R32" s="691"/>
      <c r="S32" s="691"/>
      <c r="T32" s="691"/>
      <c r="U32" s="691"/>
      <c r="V32" s="324" t="s">
        <v>529</v>
      </c>
      <c r="W32" s="691">
        <f>FD!T41/100</f>
        <v>0.82200000000000006</v>
      </c>
      <c r="X32" s="691"/>
      <c r="Y32" s="691"/>
      <c r="Z32" s="691"/>
      <c r="AA32" s="691" t="e">
        <f>IF(CF18=2,DO18*AA37^2+DP18*AA37+DQ18,DO14*AA37^4+DP14*AA37^3+DQ14*AA37^2+DR14*AA37+DS14)</f>
        <v>#VALUE!</v>
      </c>
      <c r="AB32" s="691"/>
      <c r="AC32" s="691"/>
      <c r="AD32" s="691"/>
      <c r="AE32" s="693" t="s">
        <v>277</v>
      </c>
      <c r="AF32" s="693"/>
      <c r="AG32" s="714"/>
      <c r="AH32" s="714"/>
      <c r="AI32" s="714"/>
      <c r="AJ32" s="697"/>
      <c r="AK32" s="697"/>
      <c r="AL32" s="697"/>
      <c r="AM32" s="697"/>
      <c r="AN32" s="697"/>
      <c r="AO32" s="698"/>
      <c r="AP32" s="322"/>
      <c r="AQ32" s="322"/>
      <c r="DI32" s="420"/>
      <c r="DJ32" s="424" t="s">
        <v>585</v>
      </c>
      <c r="DK32" s="424"/>
      <c r="DL32" s="424"/>
      <c r="DM32" s="424"/>
      <c r="DN32" s="420"/>
      <c r="DO32" s="424"/>
      <c r="DP32" s="424"/>
      <c r="DQ32" s="424"/>
      <c r="DR32" s="424"/>
      <c r="DS32" s="420"/>
      <c r="DT32" s="420"/>
      <c r="DU32" s="420"/>
      <c r="DV32" s="421"/>
      <c r="DW32" s="422"/>
      <c r="DX32" s="422"/>
      <c r="DY32" s="422"/>
      <c r="DZ32" s="422"/>
      <c r="EA32" s="422"/>
      <c r="EB32" s="422"/>
      <c r="EC32" s="422"/>
      <c r="ED32" s="422"/>
      <c r="EE32" s="422"/>
      <c r="EF32" s="422"/>
      <c r="EG32" s="422"/>
      <c r="EH32" s="422"/>
      <c r="EI32" s="422"/>
      <c r="EJ32" s="422"/>
      <c r="EK32" s="422"/>
    </row>
    <row r="33" spans="1:211" ht="12.75" customHeight="1" x14ac:dyDescent="0.25">
      <c r="J33" s="322"/>
      <c r="K33" s="322"/>
      <c r="L33" s="690" t="s">
        <v>582</v>
      </c>
      <c r="M33" s="691"/>
      <c r="N33" s="691"/>
      <c r="O33" s="691"/>
      <c r="P33" s="691"/>
      <c r="Q33" s="691"/>
      <c r="R33" s="691"/>
      <c r="S33" s="691"/>
      <c r="T33" s="691"/>
      <c r="U33" s="691"/>
      <c r="V33" s="324" t="s">
        <v>531</v>
      </c>
      <c r="W33" s="691">
        <f>FD!T35</f>
        <v>0.1</v>
      </c>
      <c r="X33" s="691"/>
      <c r="Y33" s="691"/>
      <c r="Z33" s="691"/>
      <c r="AA33" s="691" t="e">
        <f>IF(AP18=2,DO28*AA37^2+DP28*AA37+DQ28,DO24*AA37^4+DP24*AA37^3+DQ24*AA37^2+DR24*AA37+DS24)</f>
        <v>#VALUE!</v>
      </c>
      <c r="AB33" s="691"/>
      <c r="AC33" s="691"/>
      <c r="AD33" s="691"/>
      <c r="AE33" s="693" t="s">
        <v>532</v>
      </c>
      <c r="AF33" s="693"/>
      <c r="AG33" s="696">
        <v>99898.473461518588</v>
      </c>
      <c r="AH33" s="702"/>
      <c r="AI33" s="702"/>
      <c r="AJ33" s="697" t="s">
        <v>883</v>
      </c>
      <c r="AK33" s="697"/>
      <c r="AL33" s="697"/>
      <c r="AM33" s="697"/>
      <c r="AN33" s="697"/>
      <c r="AO33" s="698"/>
      <c r="AP33" s="322"/>
      <c r="AQ33" s="322"/>
      <c r="DI33" s="420"/>
      <c r="DJ33" s="425" t="s">
        <v>586</v>
      </c>
      <c r="DK33" s="425"/>
      <c r="DL33" s="425"/>
      <c r="DM33" s="425"/>
      <c r="DN33" s="420"/>
      <c r="DO33" s="420" t="s">
        <v>596</v>
      </c>
      <c r="DP33" s="424" t="s">
        <v>590</v>
      </c>
      <c r="DQ33" s="424" t="s">
        <v>591</v>
      </c>
      <c r="DR33" s="424" t="s">
        <v>592</v>
      </c>
      <c r="DS33" s="424" t="s">
        <v>593</v>
      </c>
      <c r="DT33" s="420"/>
      <c r="DU33" s="420"/>
      <c r="DV33" s="421"/>
      <c r="DW33" s="422"/>
      <c r="DX33" s="422"/>
      <c r="DY33" s="422"/>
      <c r="DZ33" s="422"/>
      <c r="EA33" s="422"/>
      <c r="EB33" s="422"/>
      <c r="EC33" s="422"/>
      <c r="ED33" s="422"/>
      <c r="EE33" s="422"/>
      <c r="EF33" s="422"/>
      <c r="EG33" s="422"/>
      <c r="EH33" s="422"/>
      <c r="EI33" s="422"/>
      <c r="EJ33" s="422"/>
      <c r="EK33" s="422"/>
    </row>
    <row r="34" spans="1:211" ht="12.75" customHeight="1" x14ac:dyDescent="0.25">
      <c r="J34" s="322"/>
      <c r="K34" s="322"/>
      <c r="L34" s="690" t="s">
        <v>298</v>
      </c>
      <c r="M34" s="691"/>
      <c r="N34" s="691"/>
      <c r="O34" s="691"/>
      <c r="P34" s="691"/>
      <c r="Q34" s="691"/>
      <c r="R34" s="691"/>
      <c r="S34" s="691"/>
      <c r="T34" s="691"/>
      <c r="U34" s="691"/>
      <c r="V34" s="324" t="s">
        <v>513</v>
      </c>
      <c r="W34" s="691">
        <f>FD!T31</f>
        <v>76.09</v>
      </c>
      <c r="X34" s="691"/>
      <c r="Y34" s="691"/>
      <c r="Z34" s="691"/>
      <c r="AA34" s="691" t="e">
        <f>IF(U18=2,DO38*AA37^2+DP38*AA37+DQ38,DO34*AA37^4+DP34*AA37^3+DQ34*AA37^2+DR34*AA37+DS34)*10</f>
        <v>#VALUE!</v>
      </c>
      <c r="AB34" s="691"/>
      <c r="AC34" s="691"/>
      <c r="AD34" s="691"/>
      <c r="AE34" s="693" t="s">
        <v>600</v>
      </c>
      <c r="AF34" s="693"/>
      <c r="AG34" s="739"/>
      <c r="AH34" s="740"/>
      <c r="AI34" s="740"/>
      <c r="AJ34" s="697"/>
      <c r="AK34" s="697"/>
      <c r="AL34" s="697"/>
      <c r="AM34" s="697"/>
      <c r="AN34" s="697"/>
      <c r="AO34" s="698"/>
      <c r="AP34" s="322"/>
      <c r="AQ34" s="322"/>
      <c r="DI34" s="420">
        <v>1</v>
      </c>
      <c r="DJ34" s="424" t="e">
        <f>IF(#REF!="",DJ35,#REF!)</f>
        <v>#REF!</v>
      </c>
      <c r="DK34" s="424" t="e">
        <f>IF(#REF!="",$DK$5,#REF!)</f>
        <v>#REF!</v>
      </c>
      <c r="DL34" s="424" t="e">
        <f>DK34^2</f>
        <v>#REF!</v>
      </c>
      <c r="DM34" s="424" t="e">
        <f>DK34^3</f>
        <v>#REF!</v>
      </c>
      <c r="DN34" s="420" t="e">
        <f>DK34^4</f>
        <v>#REF!</v>
      </c>
      <c r="DO34" s="420" t="e">
        <f t="array" ref="DO34:DS34">LINEST(DJ34:DJ40,DK34:DN40)</f>
        <v>#VALUE!</v>
      </c>
      <c r="DP34" s="425" t="e">
        <v>#VALUE!</v>
      </c>
      <c r="DQ34" s="424" t="e">
        <v>#VALUE!</v>
      </c>
      <c r="DR34" s="424" t="e">
        <v>#VALUE!</v>
      </c>
      <c r="DS34" s="424" t="e">
        <v>#VALUE!</v>
      </c>
      <c r="DT34" s="420"/>
      <c r="DU34" s="420"/>
      <c r="DV34" s="421"/>
      <c r="DW34" s="422"/>
      <c r="DX34" s="422"/>
      <c r="DY34" s="422"/>
      <c r="DZ34" s="422"/>
      <c r="EA34" s="422"/>
      <c r="EB34" s="422"/>
      <c r="EC34" s="422"/>
      <c r="ED34" s="422"/>
      <c r="EE34" s="422"/>
      <c r="EF34" s="422"/>
      <c r="EG34" s="422"/>
      <c r="EH34" s="422"/>
      <c r="EI34" s="422"/>
      <c r="EJ34" s="422"/>
      <c r="EK34" s="422"/>
    </row>
    <row r="35" spans="1:211" ht="12.75" customHeight="1" x14ac:dyDescent="0.25">
      <c r="J35" s="322"/>
      <c r="K35" s="322"/>
      <c r="L35" s="690" t="s">
        <v>594</v>
      </c>
      <c r="M35" s="691"/>
      <c r="N35" s="691"/>
      <c r="O35" s="691"/>
      <c r="P35" s="691"/>
      <c r="Q35" s="691"/>
      <c r="R35" s="691"/>
      <c r="S35" s="691"/>
      <c r="T35" s="691"/>
      <c r="U35" s="691"/>
      <c r="V35" s="324" t="s">
        <v>520</v>
      </c>
      <c r="W35" s="691">
        <f>FD!T38</f>
        <v>12795</v>
      </c>
      <c r="X35" s="691"/>
      <c r="Y35" s="691"/>
      <c r="Z35" s="691"/>
      <c r="AA35" s="691">
        <f>FD!Z38</f>
        <v>12795</v>
      </c>
      <c r="AB35" s="691"/>
      <c r="AC35" s="691"/>
      <c r="AD35" s="691"/>
      <c r="AE35" s="693" t="s">
        <v>171</v>
      </c>
      <c r="AF35" s="693"/>
      <c r="AG35" s="711"/>
      <c r="AH35" s="688"/>
      <c r="AI35" s="688"/>
      <c r="AJ35" s="697"/>
      <c r="AK35" s="697"/>
      <c r="AL35" s="697"/>
      <c r="AM35" s="697"/>
      <c r="AN35" s="697"/>
      <c r="AO35" s="698"/>
      <c r="AP35" s="322"/>
      <c r="AQ35" s="322"/>
      <c r="DI35" s="420">
        <v>2</v>
      </c>
      <c r="DJ35" s="424" t="e">
        <f>IF(#REF!="",DJ36,#REF!)</f>
        <v>#REF!</v>
      </c>
      <c r="DK35" s="424" t="e">
        <f>IF(#REF!="",$DK$6,#REF!)</f>
        <v>#REF!</v>
      </c>
      <c r="DL35" s="424" t="e">
        <f t="shared" ref="DL35:DL40" si="18">DK35^2</f>
        <v>#REF!</v>
      </c>
      <c r="DM35" s="424" t="e">
        <f t="shared" ref="DM35:DM40" si="19">DK35^3</f>
        <v>#REF!</v>
      </c>
      <c r="DN35" s="420" t="e">
        <f t="shared" ref="DN35:DN40" si="20">DK35^4</f>
        <v>#REF!</v>
      </c>
      <c r="DO35" s="420"/>
      <c r="DP35" s="420"/>
      <c r="DQ35" s="420"/>
      <c r="DR35" s="420"/>
      <c r="DS35" s="420"/>
      <c r="DT35" s="420"/>
      <c r="DU35" s="420"/>
      <c r="DV35" s="421"/>
      <c r="DW35" s="422"/>
      <c r="DX35" s="422"/>
      <c r="DY35" s="422"/>
      <c r="DZ35" s="422"/>
      <c r="EA35" s="422"/>
      <c r="EB35" s="422"/>
      <c r="EC35" s="422"/>
      <c r="ED35" s="422"/>
      <c r="EE35" s="422"/>
      <c r="EF35" s="422"/>
      <c r="EG35" s="422"/>
      <c r="EH35" s="422"/>
      <c r="EI35" s="422"/>
      <c r="EJ35" s="422"/>
      <c r="EK35" s="422"/>
    </row>
    <row r="36" spans="1:211" ht="12.75" customHeight="1" x14ac:dyDescent="0.25">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DI36" s="420">
        <v>3</v>
      </c>
      <c r="DJ36" s="424" t="e">
        <f>#REF!</f>
        <v>#REF!</v>
      </c>
      <c r="DK36" s="424" t="e">
        <f>#REF!</f>
        <v>#REF!</v>
      </c>
      <c r="DL36" s="424" t="e">
        <f t="shared" si="18"/>
        <v>#REF!</v>
      </c>
      <c r="DM36" s="424" t="e">
        <f t="shared" si="19"/>
        <v>#REF!</v>
      </c>
      <c r="DN36" s="420" t="e">
        <f t="shared" si="20"/>
        <v>#REF!</v>
      </c>
      <c r="DO36" s="420"/>
      <c r="DP36" s="420"/>
      <c r="DQ36" s="420"/>
      <c r="DR36" s="420"/>
      <c r="DS36" s="420"/>
      <c r="DT36" s="420"/>
      <c r="DU36" s="420"/>
      <c r="DV36" s="421"/>
      <c r="DW36" s="422"/>
      <c r="DX36" s="422"/>
      <c r="DY36" s="422"/>
      <c r="DZ36" s="422"/>
      <c r="EA36" s="422"/>
      <c r="EB36" s="422"/>
      <c r="EC36" s="422"/>
      <c r="ED36" s="422"/>
      <c r="EE36" s="422"/>
      <c r="EF36" s="422"/>
      <c r="EG36" s="422"/>
      <c r="EH36" s="422"/>
      <c r="EI36" s="422"/>
      <c r="EJ36" s="422"/>
      <c r="EK36" s="422"/>
    </row>
    <row r="37" spans="1:211" ht="12.75" customHeight="1" x14ac:dyDescent="0.25">
      <c r="J37" s="322"/>
      <c r="K37" s="322"/>
      <c r="L37" s="690" t="s">
        <v>553</v>
      </c>
      <c r="M37" s="691"/>
      <c r="N37" s="691"/>
      <c r="O37" s="691"/>
      <c r="P37" s="691"/>
      <c r="Q37" s="691"/>
      <c r="R37" s="691"/>
      <c r="S37" s="691"/>
      <c r="T37" s="691"/>
      <c r="U37" s="691"/>
      <c r="V37" s="324" t="s">
        <v>554</v>
      </c>
      <c r="W37" s="691">
        <f>FD!Z29</f>
        <v>13258.97685626633</v>
      </c>
      <c r="X37" s="691"/>
      <c r="Y37" s="691"/>
      <c r="Z37" s="691"/>
      <c r="AA37" s="692">
        <f>W37</f>
        <v>13258.97685626633</v>
      </c>
      <c r="AB37" s="692"/>
      <c r="AC37" s="692"/>
      <c r="AD37" s="692"/>
      <c r="AE37" s="693" t="s">
        <v>555</v>
      </c>
      <c r="AF37" s="693"/>
      <c r="AG37" s="709"/>
      <c r="AH37" s="714"/>
      <c r="AI37" s="714"/>
      <c r="AJ37" s="697"/>
      <c r="AK37" s="697"/>
      <c r="AL37" s="697"/>
      <c r="AM37" s="697"/>
      <c r="AN37" s="697"/>
      <c r="AO37" s="698"/>
      <c r="AP37" s="322"/>
      <c r="AQ37" s="322"/>
      <c r="BU37" s="733"/>
      <c r="BV37" s="733"/>
      <c r="BW37" s="733"/>
      <c r="BX37" s="733"/>
      <c r="BY37" s="733"/>
      <c r="BZ37" s="313"/>
      <c r="DI37" s="420">
        <v>4</v>
      </c>
      <c r="DJ37" s="424" t="e">
        <f>#REF!</f>
        <v>#REF!</v>
      </c>
      <c r="DK37" s="424" t="e">
        <f>#REF!</f>
        <v>#REF!</v>
      </c>
      <c r="DL37" s="424" t="e">
        <f t="shared" si="18"/>
        <v>#REF!</v>
      </c>
      <c r="DM37" s="424" t="e">
        <f t="shared" si="19"/>
        <v>#REF!</v>
      </c>
      <c r="DN37" s="420" t="e">
        <f t="shared" si="20"/>
        <v>#REF!</v>
      </c>
      <c r="DO37" s="420" t="s">
        <v>591</v>
      </c>
      <c r="DP37" s="420" t="s">
        <v>592</v>
      </c>
      <c r="DQ37" s="420" t="s">
        <v>593</v>
      </c>
      <c r="DR37" s="420"/>
      <c r="DS37" s="420"/>
      <c r="DT37" s="420"/>
      <c r="DU37" s="420"/>
      <c r="DV37" s="421"/>
      <c r="DW37" s="422"/>
      <c r="DX37" s="422"/>
      <c r="DY37" s="422"/>
      <c r="DZ37" s="422"/>
      <c r="EA37" s="422"/>
      <c r="EB37" s="422"/>
      <c r="EC37" s="422"/>
      <c r="ED37" s="422"/>
      <c r="EE37" s="422"/>
      <c r="EF37" s="422"/>
      <c r="EG37" s="422"/>
      <c r="EH37" s="422"/>
      <c r="EI37" s="422"/>
      <c r="EJ37" s="422"/>
      <c r="EK37" s="422"/>
    </row>
    <row r="38" spans="1:211" ht="12.75" customHeight="1" x14ac:dyDescent="0.25">
      <c r="J38" s="322"/>
      <c r="K38" s="322"/>
      <c r="L38" s="690" t="s">
        <v>526</v>
      </c>
      <c r="M38" s="691"/>
      <c r="N38" s="691"/>
      <c r="O38" s="691"/>
      <c r="P38" s="691"/>
      <c r="Q38" s="691"/>
      <c r="R38" s="691"/>
      <c r="S38" s="691"/>
      <c r="T38" s="691"/>
      <c r="U38" s="691"/>
      <c r="V38" s="324" t="s">
        <v>527</v>
      </c>
      <c r="W38" s="691">
        <f>FD!T40/1000</f>
        <v>14.609</v>
      </c>
      <c r="X38" s="691"/>
      <c r="Y38" s="691"/>
      <c r="Z38" s="691"/>
      <c r="AA38" s="691" t="e">
        <f>IF(BK18=2,DO8*AA37^2+DP8*AA37+DQ8,DO4*AA37^4+DP4*AA37^3+DQ4*AA37^2+DR4*AA37+DS4)</f>
        <v>#VALUE!</v>
      </c>
      <c r="AB38" s="691"/>
      <c r="AC38" s="691"/>
      <c r="AD38" s="691"/>
      <c r="AE38" s="693" t="s">
        <v>517</v>
      </c>
      <c r="AF38" s="693"/>
      <c r="AG38" s="734"/>
      <c r="AH38" s="710"/>
      <c r="AI38" s="710"/>
      <c r="AJ38" s="697"/>
      <c r="AK38" s="697"/>
      <c r="AL38" s="697"/>
      <c r="AM38" s="697"/>
      <c r="AN38" s="697"/>
      <c r="AO38" s="698"/>
      <c r="AP38" s="322"/>
      <c r="AQ38" s="322"/>
      <c r="BU38" s="313"/>
      <c r="BV38" s="313"/>
      <c r="BW38" s="313"/>
      <c r="BX38" s="313"/>
      <c r="BY38" s="313"/>
      <c r="BZ38" s="313"/>
      <c r="DI38" s="420">
        <v>5</v>
      </c>
      <c r="DJ38" s="424" t="e">
        <f>#REF!</f>
        <v>#REF!</v>
      </c>
      <c r="DK38" s="424" t="e">
        <f>#REF!</f>
        <v>#REF!</v>
      </c>
      <c r="DL38" s="424" t="e">
        <f t="shared" si="18"/>
        <v>#REF!</v>
      </c>
      <c r="DM38" s="424" t="e">
        <f t="shared" si="19"/>
        <v>#REF!</v>
      </c>
      <c r="DN38" s="420" t="e">
        <f t="shared" si="20"/>
        <v>#REF!</v>
      </c>
      <c r="DO38" s="424" t="e">
        <f t="array" ref="DO38:DQ38">LINEST(DJ36:DJ38,DK36:DL38)</f>
        <v>#VALUE!</v>
      </c>
      <c r="DP38" s="424" t="e">
        <v>#VALUE!</v>
      </c>
      <c r="DQ38" s="424" t="e">
        <v>#VALUE!</v>
      </c>
      <c r="DR38" s="420"/>
      <c r="DS38" s="420"/>
      <c r="DT38" s="420"/>
      <c r="DU38" s="420"/>
      <c r="DV38" s="421"/>
      <c r="DW38" s="422"/>
      <c r="DX38" s="422"/>
      <c r="DY38" s="422"/>
      <c r="DZ38" s="422"/>
      <c r="EA38" s="422"/>
      <c r="EB38" s="422"/>
      <c r="EC38" s="422"/>
      <c r="ED38" s="422"/>
      <c r="EE38" s="422"/>
      <c r="EF38" s="422"/>
      <c r="EG38" s="422"/>
      <c r="EH38" s="422"/>
      <c r="EI38" s="422"/>
      <c r="EJ38" s="422"/>
      <c r="EK38" s="422"/>
    </row>
    <row r="39" spans="1:211" ht="12.75" customHeight="1" x14ac:dyDescent="0.25">
      <c r="J39" s="322"/>
      <c r="K39" s="322"/>
      <c r="L39" s="690" t="s">
        <v>580</v>
      </c>
      <c r="M39" s="691"/>
      <c r="N39" s="691"/>
      <c r="O39" s="691"/>
      <c r="P39" s="691"/>
      <c r="Q39" s="691"/>
      <c r="R39" s="691"/>
      <c r="S39" s="691"/>
      <c r="T39" s="691"/>
      <c r="U39" s="691"/>
      <c r="V39" s="324" t="s">
        <v>581</v>
      </c>
      <c r="W39" s="691">
        <v>60.305005103242635</v>
      </c>
      <c r="X39" s="691"/>
      <c r="Y39" s="691"/>
      <c r="Z39" s="691"/>
      <c r="AA39" s="691" t="e">
        <v>#VALUE!</v>
      </c>
      <c r="AB39" s="691"/>
      <c r="AC39" s="691"/>
      <c r="AD39" s="691"/>
      <c r="AE39" s="693" t="s">
        <v>532</v>
      </c>
      <c r="AF39" s="693"/>
      <c r="AG39" s="711"/>
      <c r="AH39" s="688"/>
      <c r="AI39" s="688"/>
      <c r="AJ39" s="697"/>
      <c r="AK39" s="697"/>
      <c r="AL39" s="697"/>
      <c r="AM39" s="697"/>
      <c r="AN39" s="697"/>
      <c r="AO39" s="698"/>
      <c r="AP39" s="322"/>
      <c r="AQ39" s="322"/>
      <c r="BU39" s="730"/>
      <c r="BV39" s="730"/>
      <c r="BW39" s="730"/>
      <c r="BX39" s="730"/>
      <c r="BY39" s="730"/>
      <c r="BZ39" s="294"/>
      <c r="DI39" s="420">
        <v>6</v>
      </c>
      <c r="DJ39" s="424" t="e">
        <f>IF(#REF!="",DJ38,#REF!)</f>
        <v>#REF!</v>
      </c>
      <c r="DK39" s="424" t="e">
        <f>IF(#REF!="",$DK$8,#REF!)</f>
        <v>#REF!</v>
      </c>
      <c r="DL39" s="424" t="e">
        <f t="shared" si="18"/>
        <v>#REF!</v>
      </c>
      <c r="DM39" s="424" t="e">
        <f t="shared" si="19"/>
        <v>#REF!</v>
      </c>
      <c r="DN39" s="420" t="e">
        <f t="shared" si="20"/>
        <v>#REF!</v>
      </c>
      <c r="DO39" s="420"/>
      <c r="DP39" s="420"/>
      <c r="DQ39" s="420"/>
      <c r="DR39" s="420"/>
      <c r="DS39" s="420"/>
      <c r="DT39" s="420"/>
      <c r="DU39" s="420"/>
      <c r="DV39" s="421"/>
      <c r="DW39" s="422"/>
      <c r="DX39" s="422"/>
      <c r="DY39" s="422"/>
      <c r="DZ39" s="422"/>
      <c r="EA39" s="422"/>
      <c r="EB39" s="422"/>
      <c r="EC39" s="422"/>
      <c r="ED39" s="422"/>
      <c r="EE39" s="422"/>
      <c r="EF39" s="422"/>
      <c r="EG39" s="422"/>
      <c r="EH39" s="422"/>
      <c r="EI39" s="422"/>
      <c r="EJ39" s="422"/>
      <c r="EK39" s="422"/>
    </row>
    <row r="40" spans="1:211" ht="12.75" customHeight="1" x14ac:dyDescent="0.25">
      <c r="J40" s="322"/>
      <c r="K40" s="325"/>
      <c r="L40" s="690" t="s">
        <v>297</v>
      </c>
      <c r="M40" s="691"/>
      <c r="N40" s="691"/>
      <c r="O40" s="691"/>
      <c r="P40" s="691"/>
      <c r="Q40" s="691"/>
      <c r="R40" s="691"/>
      <c r="S40" s="691"/>
      <c r="T40" s="691"/>
      <c r="U40" s="691"/>
      <c r="V40" s="324" t="s">
        <v>512</v>
      </c>
      <c r="W40" s="691">
        <v>396.84999999999997</v>
      </c>
      <c r="X40" s="691"/>
      <c r="Y40" s="691"/>
      <c r="Z40" s="691"/>
      <c r="AA40" s="691" t="e">
        <f>IF(U18=2,DO48*AA37^2+DP48*AA37+DQ48,DO44*AA37^4+DP44*AA37^3+DQ44*AA37^2+DR44*AA37+DS44)</f>
        <v>#VALUE!</v>
      </c>
      <c r="AB40" s="691"/>
      <c r="AC40" s="691"/>
      <c r="AD40" s="691"/>
      <c r="AE40" s="693" t="s">
        <v>290</v>
      </c>
      <c r="AF40" s="693"/>
      <c r="AG40" s="709"/>
      <c r="AH40" s="710"/>
      <c r="AI40" s="710"/>
      <c r="AJ40" s="697"/>
      <c r="AK40" s="697"/>
      <c r="AL40" s="697"/>
      <c r="AM40" s="697"/>
      <c r="AN40" s="697"/>
      <c r="AO40" s="698"/>
      <c r="AP40" s="326"/>
      <c r="AQ40" s="327"/>
      <c r="BU40" s="313"/>
      <c r="BV40" s="313"/>
      <c r="BW40" s="313"/>
      <c r="BX40" s="313"/>
      <c r="BY40" s="313"/>
      <c r="BZ40" s="313"/>
      <c r="DI40" s="420">
        <v>7</v>
      </c>
      <c r="DJ40" s="424" t="e">
        <f>IF(#REF!="",DJ39,#REF!)</f>
        <v>#REF!</v>
      </c>
      <c r="DK40" s="424" t="e">
        <f>IF(#REF!="",$DK$9,#REF!)</f>
        <v>#REF!</v>
      </c>
      <c r="DL40" s="424" t="e">
        <f t="shared" si="18"/>
        <v>#REF!</v>
      </c>
      <c r="DM40" s="424" t="e">
        <f t="shared" si="19"/>
        <v>#REF!</v>
      </c>
      <c r="DN40" s="420" t="e">
        <f t="shared" si="20"/>
        <v>#REF!</v>
      </c>
      <c r="DO40" s="420"/>
      <c r="DP40" s="420"/>
      <c r="DQ40" s="420"/>
      <c r="DR40" s="420"/>
      <c r="DS40" s="420"/>
      <c r="DT40" s="420"/>
      <c r="DU40" s="420"/>
      <c r="DV40" s="421"/>
      <c r="DW40" s="422"/>
      <c r="DX40" s="422"/>
      <c r="DY40" s="422"/>
      <c r="DZ40" s="422"/>
      <c r="EA40" s="422"/>
      <c r="EB40" s="422"/>
      <c r="EC40" s="422"/>
      <c r="ED40" s="422"/>
      <c r="EE40" s="422"/>
      <c r="EF40" s="422"/>
      <c r="EG40" s="422"/>
      <c r="EH40" s="422"/>
      <c r="EI40" s="422"/>
      <c r="EJ40" s="422"/>
      <c r="EK40" s="422"/>
    </row>
    <row r="41" spans="1:211" ht="12.75" customHeight="1" x14ac:dyDescent="0.25">
      <c r="J41" s="322"/>
      <c r="K41" s="322"/>
      <c r="L41" s="322"/>
      <c r="M41" s="322"/>
      <c r="N41" s="322"/>
      <c r="O41" s="322"/>
      <c r="P41" s="322"/>
      <c r="Q41" s="322"/>
      <c r="R41" s="322"/>
      <c r="S41" s="322"/>
      <c r="T41" s="322"/>
      <c r="U41" s="322"/>
      <c r="V41" s="322"/>
      <c r="W41" s="322"/>
      <c r="X41" s="322"/>
      <c r="Y41" s="322"/>
      <c r="Z41" s="322"/>
      <c r="AA41" s="322"/>
      <c r="AB41" s="322"/>
      <c r="AC41" s="322"/>
      <c r="AD41" s="322"/>
      <c r="AE41" s="322"/>
      <c r="AF41" s="322"/>
      <c r="AG41" s="322"/>
      <c r="AH41" s="322"/>
      <c r="AI41" s="322"/>
      <c r="AJ41" s="322"/>
      <c r="AK41" s="322"/>
      <c r="AL41" s="322"/>
      <c r="AM41" s="322"/>
      <c r="AN41" s="322"/>
      <c r="AO41" s="322"/>
      <c r="AP41" s="322"/>
      <c r="AQ41" s="322"/>
      <c r="BU41" s="328"/>
      <c r="DI41" s="420"/>
      <c r="DJ41" s="420"/>
      <c r="DK41" s="420"/>
      <c r="DL41" s="420" t="s">
        <v>613</v>
      </c>
      <c r="DM41" s="420"/>
      <c r="DN41" s="420"/>
      <c r="DO41" s="420"/>
      <c r="DP41" s="420"/>
      <c r="DQ41" s="420"/>
      <c r="DR41" s="420"/>
      <c r="DS41" s="420"/>
      <c r="DT41" s="420"/>
      <c r="DU41" s="420"/>
      <c r="DV41" s="421"/>
      <c r="DW41" s="422"/>
      <c r="DX41" s="422"/>
      <c r="DY41" s="422"/>
      <c r="DZ41" s="422"/>
      <c r="EA41" s="422"/>
      <c r="EB41" s="422"/>
      <c r="EC41" s="422"/>
      <c r="ED41" s="422"/>
      <c r="EE41" s="422"/>
      <c r="EF41" s="422"/>
      <c r="EG41" s="422"/>
      <c r="EH41" s="422"/>
      <c r="EI41" s="422"/>
      <c r="EJ41" s="422"/>
      <c r="EK41" s="422"/>
    </row>
    <row r="42" spans="1:211" ht="12.75" customHeight="1" x14ac:dyDescent="0.25">
      <c r="J42" s="322"/>
      <c r="K42" s="322"/>
      <c r="L42" s="322"/>
      <c r="M42" s="322"/>
      <c r="N42" s="322"/>
      <c r="O42" s="322"/>
      <c r="P42" s="322"/>
      <c r="Q42" s="322"/>
      <c r="R42" s="322"/>
      <c r="S42" s="322"/>
      <c r="T42" s="322"/>
      <c r="U42" s="322"/>
      <c r="V42" s="322"/>
      <c r="W42" s="322"/>
      <c r="X42" s="322"/>
      <c r="Y42" s="322"/>
      <c r="Z42" s="322"/>
      <c r="AA42" s="322"/>
      <c r="AB42" s="322"/>
      <c r="AC42" s="322"/>
      <c r="AD42" s="322"/>
      <c r="AE42" s="322"/>
      <c r="AF42" s="322"/>
      <c r="AG42" s="322"/>
      <c r="AH42" s="322"/>
      <c r="AI42" s="322"/>
      <c r="AJ42" s="322"/>
      <c r="AK42" s="322"/>
      <c r="AL42" s="322"/>
      <c r="AM42" s="322"/>
      <c r="AN42" s="322"/>
      <c r="AO42" s="322"/>
      <c r="AP42" s="322"/>
      <c r="AQ42" s="322"/>
      <c r="DI42" s="420"/>
      <c r="DJ42" s="424" t="s">
        <v>585</v>
      </c>
      <c r="DK42" s="424"/>
      <c r="DL42" s="424"/>
      <c r="DM42" s="424"/>
      <c r="DN42" s="420"/>
      <c r="DO42" s="424"/>
      <c r="DP42" s="424"/>
      <c r="DQ42" s="424"/>
      <c r="DR42" s="424"/>
      <c r="DS42" s="420"/>
      <c r="DT42" s="420"/>
      <c r="DU42" s="420"/>
      <c r="DV42" s="421"/>
      <c r="DW42" s="422"/>
      <c r="DX42" s="422"/>
      <c r="DY42" s="422"/>
      <c r="DZ42" s="422"/>
      <c r="EA42" s="422"/>
      <c r="EB42" s="422"/>
      <c r="EC42" s="422"/>
      <c r="ED42" s="422"/>
      <c r="EE42" s="422"/>
      <c r="EF42" s="422"/>
      <c r="EG42" s="422"/>
      <c r="EH42" s="422"/>
      <c r="EI42" s="422"/>
      <c r="EJ42" s="422"/>
      <c r="EK42" s="422"/>
    </row>
    <row r="43" spans="1:211" ht="12.75" customHeight="1" x14ac:dyDescent="0.25">
      <c r="J43" s="322"/>
      <c r="K43" s="322"/>
      <c r="AE43" s="737"/>
      <c r="AF43" s="737"/>
      <c r="AG43" s="737"/>
      <c r="AH43" s="737"/>
      <c r="DI43" s="420"/>
      <c r="DJ43" s="425" t="s">
        <v>586</v>
      </c>
      <c r="DK43" s="425"/>
      <c r="DL43" s="425"/>
      <c r="DM43" s="425"/>
      <c r="DN43" s="420"/>
      <c r="DO43" s="420" t="s">
        <v>596</v>
      </c>
      <c r="DP43" s="424" t="s">
        <v>590</v>
      </c>
      <c r="DQ43" s="424" t="s">
        <v>591</v>
      </c>
      <c r="DR43" s="424" t="s">
        <v>592</v>
      </c>
      <c r="DS43" s="424" t="s">
        <v>593</v>
      </c>
      <c r="DT43" s="420"/>
      <c r="DU43" s="420"/>
      <c r="DV43" s="421"/>
      <c r="DW43" s="422"/>
      <c r="DX43" s="422"/>
      <c r="DY43" s="422"/>
      <c r="DZ43" s="422"/>
      <c r="EA43" s="422"/>
      <c r="EB43" s="422"/>
      <c r="EC43" s="422"/>
      <c r="ED43" s="422"/>
      <c r="EE43" s="422"/>
      <c r="EF43" s="422"/>
      <c r="EG43" s="422"/>
      <c r="EH43" s="422"/>
      <c r="EI43" s="422"/>
      <c r="EJ43" s="422"/>
      <c r="EK43" s="422"/>
    </row>
    <row r="44" spans="1:211" ht="12.75" customHeight="1" x14ac:dyDescent="0.25">
      <c r="A44" s="704" t="s">
        <v>881</v>
      </c>
      <c r="B44" s="704"/>
      <c r="C44" s="704"/>
      <c r="D44" s="704"/>
      <c r="E44" s="704"/>
      <c r="J44" s="322"/>
      <c r="K44" s="322"/>
      <c r="AE44" s="732"/>
      <c r="AF44" s="732"/>
      <c r="AG44" s="732"/>
      <c r="AH44" s="732"/>
      <c r="DI44" s="420">
        <v>1</v>
      </c>
      <c r="DJ44" s="424" t="e">
        <f>IF(#REF!="",DJ45,#REF!)</f>
        <v>#REF!</v>
      </c>
      <c r="DK44" s="424" t="e">
        <f>IF(#REF!="",$DK$5,#REF!)</f>
        <v>#REF!</v>
      </c>
      <c r="DL44" s="424" t="e">
        <f>DK44^2</f>
        <v>#REF!</v>
      </c>
      <c r="DM44" s="424" t="e">
        <f>DK44^3</f>
        <v>#REF!</v>
      </c>
      <c r="DN44" s="420" t="e">
        <f>DK44^4</f>
        <v>#REF!</v>
      </c>
      <c r="DO44" s="420" t="e">
        <f t="array" ref="DO44:DS44">LINEST(DJ44:DJ50,DK44:DN50)</f>
        <v>#VALUE!</v>
      </c>
      <c r="DP44" s="425" t="e">
        <v>#VALUE!</v>
      </c>
      <c r="DQ44" s="424" t="e">
        <v>#VALUE!</v>
      </c>
      <c r="DR44" s="424" t="e">
        <v>#VALUE!</v>
      </c>
      <c r="DS44" s="424" t="e">
        <v>#VALUE!</v>
      </c>
      <c r="DT44" s="420"/>
      <c r="DU44" s="420"/>
      <c r="DV44" s="421"/>
      <c r="DW44" s="422"/>
      <c r="DX44" s="422"/>
      <c r="DY44" s="422"/>
      <c r="DZ44" s="422"/>
      <c r="EA44" s="422"/>
      <c r="EB44" s="422"/>
      <c r="EC44" s="422"/>
      <c r="ED44" s="422"/>
      <c r="EE44" s="422"/>
      <c r="EF44" s="422"/>
      <c r="EG44" s="422"/>
      <c r="EH44" s="422"/>
      <c r="EI44" s="422"/>
      <c r="EJ44" s="422"/>
      <c r="EK44" s="422"/>
    </row>
    <row r="45" spans="1:211" ht="12.75" customHeight="1" x14ac:dyDescent="0.25">
      <c r="A45" s="704"/>
      <c r="B45" s="704"/>
      <c r="C45" s="704"/>
      <c r="D45" s="704"/>
      <c r="E45" s="704"/>
      <c r="J45" s="322"/>
      <c r="K45" s="322"/>
      <c r="AE45" s="732"/>
      <c r="AF45" s="732"/>
      <c r="AG45" s="732"/>
      <c r="AH45" s="732"/>
      <c r="DI45" s="420">
        <v>2</v>
      </c>
      <c r="DJ45" s="424" t="e">
        <f>IF(#REF!="",DJ46,#REF!)</f>
        <v>#REF!</v>
      </c>
      <c r="DK45" s="424" t="e">
        <f>IF(#REF!="",$DK$6,#REF!)</f>
        <v>#REF!</v>
      </c>
      <c r="DL45" s="424" t="e">
        <f t="shared" ref="DL45:DL50" si="21">DK45^2</f>
        <v>#REF!</v>
      </c>
      <c r="DM45" s="424" t="e">
        <f t="shared" ref="DM45:DM50" si="22">DK45^3</f>
        <v>#REF!</v>
      </c>
      <c r="DN45" s="420" t="e">
        <f t="shared" ref="DN45:DN50" si="23">DK45^4</f>
        <v>#REF!</v>
      </c>
      <c r="DO45" s="420"/>
      <c r="DP45" s="420"/>
      <c r="DQ45" s="420"/>
      <c r="DR45" s="420"/>
      <c r="DS45" s="420"/>
      <c r="DT45" s="420"/>
      <c r="DU45" s="420"/>
      <c r="DV45" s="421"/>
      <c r="DW45" s="422"/>
      <c r="DX45" s="422"/>
      <c r="DY45" s="422"/>
      <c r="DZ45" s="422"/>
      <c r="EA45" s="422"/>
      <c r="EB45" s="422"/>
      <c r="EC45" s="422"/>
      <c r="ED45" s="422"/>
      <c r="EE45" s="422"/>
      <c r="EF45" s="422"/>
      <c r="EG45" s="422"/>
      <c r="EH45" s="422"/>
      <c r="EI45" s="422"/>
      <c r="EJ45" s="422"/>
      <c r="EK45" s="422"/>
      <c r="GL45" s="422">
        <f>AA31</f>
        <v>184800</v>
      </c>
      <c r="GM45" s="422" t="s">
        <v>560</v>
      </c>
      <c r="GN45" s="422" t="e">
        <f>#REF!</f>
        <v>#REF!</v>
      </c>
      <c r="GO45" s="422" t="e">
        <f>#REF!</f>
        <v>#REF!</v>
      </c>
      <c r="GP45" s="422" t="e">
        <f>#REF!</f>
        <v>#REF!</v>
      </c>
      <c r="GQ45" s="422" t="e">
        <f>#REF!</f>
        <v>#REF!</v>
      </c>
      <c r="GR45" s="422" t="e">
        <f>#REF!</f>
        <v>#REF!</v>
      </c>
      <c r="GS45" s="422" t="e">
        <f>#REF!</f>
        <v>#REF!</v>
      </c>
      <c r="GT45" s="422" t="e">
        <f>#REF!</f>
        <v>#REF!</v>
      </c>
      <c r="GU45" s="422" t="e">
        <f>#REF!</f>
        <v>#REF!</v>
      </c>
      <c r="GV45" s="422" t="e">
        <f>#REF!</f>
        <v>#REF!</v>
      </c>
      <c r="GW45" s="422" t="e">
        <f>#REF!</f>
        <v>#REF!</v>
      </c>
      <c r="GX45" s="422"/>
      <c r="GY45" s="422"/>
      <c r="GZ45" s="422"/>
      <c r="HA45" s="422"/>
      <c r="HB45" s="422"/>
      <c r="HC45" s="422"/>
    </row>
    <row r="46" spans="1:211" ht="12.75" customHeight="1" x14ac:dyDescent="0.25">
      <c r="A46" s="704"/>
      <c r="B46" s="704"/>
      <c r="C46" s="704"/>
      <c r="D46" s="704"/>
      <c r="E46" s="704"/>
      <c r="J46" s="322"/>
      <c r="K46" s="322"/>
      <c r="AE46" s="731"/>
      <c r="AF46" s="731"/>
      <c r="AG46" s="731"/>
      <c r="AH46" s="731"/>
      <c r="DI46" s="420">
        <v>3</v>
      </c>
      <c r="DJ46" s="424" t="e">
        <f>#REF!</f>
        <v>#REF!</v>
      </c>
      <c r="DK46" s="424" t="e">
        <f>#REF!</f>
        <v>#REF!</v>
      </c>
      <c r="DL46" s="424" t="e">
        <f t="shared" si="21"/>
        <v>#REF!</v>
      </c>
      <c r="DM46" s="424" t="e">
        <f t="shared" si="22"/>
        <v>#REF!</v>
      </c>
      <c r="DN46" s="420" t="e">
        <f t="shared" si="23"/>
        <v>#REF!</v>
      </c>
      <c r="DO46" s="420"/>
      <c r="DP46" s="420"/>
      <c r="DQ46" s="420"/>
      <c r="DR46" s="420"/>
      <c r="DS46" s="420"/>
      <c r="DT46" s="420"/>
      <c r="DU46" s="420"/>
      <c r="DV46" s="421"/>
      <c r="DW46" s="422"/>
      <c r="DX46" s="422"/>
      <c r="DY46" s="422"/>
      <c r="DZ46" s="422"/>
      <c r="EA46" s="422"/>
      <c r="EB46" s="422"/>
      <c r="EC46" s="422"/>
      <c r="ED46" s="422"/>
      <c r="EE46" s="422"/>
      <c r="EF46" s="422"/>
      <c r="EG46" s="422"/>
      <c r="EH46" s="422"/>
      <c r="EI46" s="422"/>
      <c r="EJ46" s="422"/>
      <c r="EK46" s="422"/>
      <c r="GL46" s="422">
        <f>AA37</f>
        <v>13258.97685626633</v>
      </c>
      <c r="GM46" s="422" t="s">
        <v>553</v>
      </c>
      <c r="GN46" s="422" t="e">
        <f>#REF!</f>
        <v>#REF!</v>
      </c>
      <c r="GO46" s="422" t="e">
        <f>#REF!</f>
        <v>#REF!</v>
      </c>
      <c r="GP46" s="422" t="e">
        <f>#REF!</f>
        <v>#REF!</v>
      </c>
      <c r="GQ46" s="422" t="e">
        <f>#REF!</f>
        <v>#REF!</v>
      </c>
      <c r="GR46" s="422" t="e">
        <f>#REF!</f>
        <v>#REF!</v>
      </c>
      <c r="GS46" s="422" t="e">
        <f>#REF!</f>
        <v>#REF!</v>
      </c>
      <c r="GT46" s="422" t="e">
        <f>#REF!</f>
        <v>#REF!</v>
      </c>
      <c r="GU46" s="422" t="e">
        <f>#REF!</f>
        <v>#REF!</v>
      </c>
      <c r="GV46" s="422" t="e">
        <f>#REF!</f>
        <v>#REF!</v>
      </c>
      <c r="GW46" s="422" t="e">
        <f>#REF!</f>
        <v>#REF!</v>
      </c>
      <c r="GX46" s="422"/>
      <c r="GY46" s="422"/>
      <c r="GZ46" s="422"/>
      <c r="HA46" s="422"/>
      <c r="HB46" s="422"/>
      <c r="HC46" s="422"/>
    </row>
    <row r="47" spans="1:211" ht="12.75" customHeight="1" x14ac:dyDescent="0.25">
      <c r="A47" s="704"/>
      <c r="B47" s="704"/>
      <c r="C47" s="704"/>
      <c r="D47" s="704"/>
      <c r="E47" s="704"/>
      <c r="J47" s="322"/>
      <c r="K47" s="322"/>
      <c r="L47" s="322"/>
      <c r="M47" s="322"/>
      <c r="N47" s="322"/>
      <c r="O47" s="322"/>
      <c r="P47" s="322"/>
      <c r="Q47" s="322"/>
      <c r="R47" s="322"/>
      <c r="S47" s="325"/>
      <c r="T47" s="325"/>
      <c r="U47" s="322"/>
      <c r="V47" s="322"/>
      <c r="W47" s="322"/>
      <c r="X47" s="322"/>
      <c r="Y47" s="322"/>
      <c r="Z47" s="322"/>
      <c r="AA47" s="322"/>
      <c r="AB47" s="322"/>
      <c r="AC47" s="322"/>
      <c r="AD47" s="322"/>
      <c r="AE47" s="349"/>
      <c r="AF47" s="349"/>
      <c r="AG47" s="349"/>
      <c r="AH47" s="349"/>
      <c r="AI47" s="322"/>
      <c r="AJ47" s="322"/>
      <c r="AK47" s="322"/>
      <c r="AL47" s="322"/>
      <c r="AM47" s="322"/>
      <c r="AN47" s="322"/>
      <c r="AO47" s="322"/>
      <c r="AP47" s="322"/>
      <c r="AQ47" s="322"/>
      <c r="DI47" s="420">
        <v>4</v>
      </c>
      <c r="DJ47" s="424" t="e">
        <f>#REF!</f>
        <v>#REF!</v>
      </c>
      <c r="DK47" s="424" t="e">
        <f>#REF!</f>
        <v>#REF!</v>
      </c>
      <c r="DL47" s="424" t="e">
        <f t="shared" si="21"/>
        <v>#REF!</v>
      </c>
      <c r="DM47" s="424" t="e">
        <f t="shared" si="22"/>
        <v>#REF!</v>
      </c>
      <c r="DN47" s="420" t="e">
        <f t="shared" si="23"/>
        <v>#REF!</v>
      </c>
      <c r="DO47" s="420" t="s">
        <v>591</v>
      </c>
      <c r="DP47" s="420" t="s">
        <v>592</v>
      </c>
      <c r="DQ47" s="420" t="s">
        <v>593</v>
      </c>
      <c r="DR47" s="420"/>
      <c r="DS47" s="420"/>
      <c r="DT47" s="420"/>
      <c r="DU47" s="420"/>
      <c r="DV47" s="421"/>
      <c r="DW47" s="422"/>
      <c r="DX47" s="422"/>
      <c r="DY47" s="422"/>
      <c r="DZ47" s="422"/>
      <c r="EA47" s="422"/>
      <c r="EB47" s="422"/>
      <c r="EC47" s="422"/>
      <c r="ED47" s="422"/>
      <c r="EE47" s="422"/>
      <c r="EF47" s="422"/>
      <c r="EG47" s="422"/>
      <c r="EH47" s="422"/>
      <c r="EI47" s="422"/>
      <c r="EJ47" s="422"/>
      <c r="EK47" s="422"/>
      <c r="GL47" s="422" t="e">
        <f>AA38</f>
        <v>#VALUE!</v>
      </c>
      <c r="GM47" s="422" t="s">
        <v>526</v>
      </c>
      <c r="GN47" s="422" t="e">
        <f>#REF!</f>
        <v>#REF!</v>
      </c>
      <c r="GO47" s="422" t="e">
        <f>#REF!</f>
        <v>#REF!</v>
      </c>
      <c r="GP47" s="422" t="e">
        <f>#REF!</f>
        <v>#REF!</v>
      </c>
      <c r="GQ47" s="422" t="e">
        <f>#REF!</f>
        <v>#REF!</v>
      </c>
      <c r="GR47" s="422" t="e">
        <f>#REF!</f>
        <v>#REF!</v>
      </c>
      <c r="GS47" s="422" t="e">
        <f>#REF!</f>
        <v>#REF!</v>
      </c>
      <c r="GT47" s="422" t="e">
        <f>#REF!</f>
        <v>#REF!</v>
      </c>
      <c r="GU47" s="422" t="e">
        <f>#REF!</f>
        <v>#REF!</v>
      </c>
      <c r="GV47" s="422" t="e">
        <f>#REF!</f>
        <v>#REF!</v>
      </c>
      <c r="GW47" s="422" t="e">
        <f>#REF!</f>
        <v>#REF!</v>
      </c>
      <c r="GX47" s="422"/>
      <c r="GY47" s="422"/>
      <c r="GZ47" s="422"/>
      <c r="HA47" s="422"/>
      <c r="HB47" s="422"/>
      <c r="HC47" s="422"/>
    </row>
    <row r="48" spans="1:211" ht="12.75" customHeight="1" x14ac:dyDescent="0.25">
      <c r="A48" s="704"/>
      <c r="B48" s="704"/>
      <c r="C48" s="704"/>
      <c r="D48" s="704"/>
      <c r="E48" s="704"/>
      <c r="J48" s="322"/>
      <c r="K48" s="322"/>
      <c r="L48" s="322"/>
      <c r="M48" s="322"/>
      <c r="N48" s="322"/>
      <c r="O48" s="322"/>
      <c r="P48" s="322"/>
      <c r="Q48" s="322"/>
      <c r="R48" s="322"/>
      <c r="S48" s="325"/>
      <c r="T48" s="325"/>
      <c r="U48" s="322"/>
      <c r="V48" s="322"/>
      <c r="W48" s="322"/>
      <c r="X48" s="322"/>
      <c r="Y48" s="322"/>
      <c r="Z48" s="322"/>
      <c r="AA48" s="322"/>
      <c r="AB48" s="322"/>
      <c r="AC48" s="322"/>
      <c r="AD48" s="322"/>
      <c r="AE48" s="322"/>
      <c r="AF48" s="322"/>
      <c r="AG48" s="322"/>
      <c r="AH48" s="322"/>
      <c r="AI48" s="322"/>
      <c r="AJ48" s="322"/>
      <c r="AK48" s="322"/>
      <c r="AL48" s="322"/>
      <c r="AM48" s="322"/>
      <c r="AN48" s="322"/>
      <c r="AO48" s="322"/>
      <c r="AP48" s="322"/>
      <c r="AQ48" s="322"/>
      <c r="DI48" s="420">
        <v>5</v>
      </c>
      <c r="DJ48" s="424" t="e">
        <f>#REF!</f>
        <v>#REF!</v>
      </c>
      <c r="DK48" s="424" t="e">
        <f>#REF!</f>
        <v>#REF!</v>
      </c>
      <c r="DL48" s="424" t="e">
        <f t="shared" si="21"/>
        <v>#REF!</v>
      </c>
      <c r="DM48" s="424" t="e">
        <f t="shared" si="22"/>
        <v>#REF!</v>
      </c>
      <c r="DN48" s="420" t="e">
        <f t="shared" si="23"/>
        <v>#REF!</v>
      </c>
      <c r="DO48" s="424" t="e">
        <f t="array" ref="DO48:DQ48">LINEST(DJ46:DJ48,DK46:DL48)</f>
        <v>#VALUE!</v>
      </c>
      <c r="DP48" s="424" t="e">
        <v>#VALUE!</v>
      </c>
      <c r="DQ48" s="424" t="e">
        <v>#VALUE!</v>
      </c>
      <c r="DR48" s="420"/>
      <c r="DS48" s="420"/>
      <c r="DT48" s="420"/>
      <c r="DU48" s="420"/>
      <c r="DV48" s="421"/>
      <c r="DW48" s="422"/>
      <c r="DX48" s="422"/>
      <c r="DY48" s="422"/>
      <c r="DZ48" s="422"/>
      <c r="EA48" s="422"/>
      <c r="EB48" s="422"/>
      <c r="EC48" s="422"/>
      <c r="ED48" s="422"/>
      <c r="EE48" s="422"/>
      <c r="EF48" s="422"/>
      <c r="EG48" s="422"/>
      <c r="EH48" s="422"/>
      <c r="EI48" s="422"/>
      <c r="EJ48" s="422"/>
      <c r="EK48" s="422"/>
      <c r="GL48" s="422" t="e">
        <f>AA32</f>
        <v>#VALUE!</v>
      </c>
      <c r="GM48" s="422" t="s">
        <v>528</v>
      </c>
      <c r="GN48" s="422" t="e">
        <f>#REF!</f>
        <v>#REF!</v>
      </c>
      <c r="GO48" s="422" t="e">
        <f>#REF!</f>
        <v>#REF!</v>
      </c>
      <c r="GP48" s="422" t="e">
        <f>#REF!</f>
        <v>#REF!</v>
      </c>
      <c r="GQ48" s="422" t="e">
        <f>#REF!</f>
        <v>#REF!</v>
      </c>
      <c r="GR48" s="422" t="e">
        <f>#REF!</f>
        <v>#REF!</v>
      </c>
      <c r="GS48" s="422" t="e">
        <f>#REF!</f>
        <v>#REF!</v>
      </c>
      <c r="GT48" s="422" t="e">
        <f>#REF!</f>
        <v>#REF!</v>
      </c>
      <c r="GU48" s="422" t="e">
        <f>#REF!</f>
        <v>#REF!</v>
      </c>
      <c r="GV48" s="422" t="e">
        <f>#REF!</f>
        <v>#REF!</v>
      </c>
      <c r="GW48" s="422" t="e">
        <f>#REF!</f>
        <v>#REF!</v>
      </c>
      <c r="GX48" s="422"/>
      <c r="GY48" s="422"/>
      <c r="GZ48" s="422"/>
      <c r="HA48" s="422"/>
      <c r="HB48" s="422"/>
      <c r="HC48" s="422"/>
    </row>
    <row r="49" spans="1:220" ht="12.75" customHeight="1" x14ac:dyDescent="0.25">
      <c r="A49" s="704"/>
      <c r="B49" s="704"/>
      <c r="C49" s="704"/>
      <c r="D49" s="704"/>
      <c r="E49" s="704"/>
      <c r="J49" s="322"/>
      <c r="K49" s="322"/>
      <c r="L49" s="322"/>
      <c r="M49" s="322"/>
      <c r="N49" s="322"/>
      <c r="O49" s="322"/>
      <c r="P49" s="322"/>
      <c r="Q49" s="322"/>
      <c r="R49" s="322"/>
      <c r="S49" s="325"/>
      <c r="T49" s="325"/>
      <c r="U49" s="322"/>
      <c r="V49" s="322"/>
      <c r="W49" s="322"/>
      <c r="X49" s="322"/>
      <c r="Y49" s="322"/>
      <c r="Z49" s="322"/>
      <c r="AA49" s="322"/>
      <c r="AB49" s="322"/>
      <c r="AC49" s="322"/>
      <c r="AD49" s="322"/>
      <c r="AE49" s="322"/>
      <c r="AF49" s="322"/>
      <c r="AG49" s="322"/>
      <c r="AH49" s="322"/>
      <c r="AI49" s="322"/>
      <c r="AJ49" s="322"/>
      <c r="AK49" s="322"/>
      <c r="AL49" s="322"/>
      <c r="AM49" s="322"/>
      <c r="AN49" s="322"/>
      <c r="AO49" s="322"/>
      <c r="AP49" s="322"/>
      <c r="AQ49" s="322"/>
      <c r="DI49" s="420">
        <v>6</v>
      </c>
      <c r="DJ49" s="424" t="e">
        <f>IF(#REF!="",DJ48,#REF!)</f>
        <v>#REF!</v>
      </c>
      <c r="DK49" s="424" t="e">
        <f>IF(#REF!="",$DK$8,#REF!)</f>
        <v>#REF!</v>
      </c>
      <c r="DL49" s="424" t="e">
        <f t="shared" si="21"/>
        <v>#REF!</v>
      </c>
      <c r="DM49" s="424" t="e">
        <f t="shared" si="22"/>
        <v>#REF!</v>
      </c>
      <c r="DN49" s="420" t="e">
        <f t="shared" si="23"/>
        <v>#REF!</v>
      </c>
      <c r="DO49" s="420"/>
      <c r="DP49" s="420"/>
      <c r="DQ49" s="420"/>
      <c r="DR49" s="420"/>
      <c r="DS49" s="420"/>
      <c r="DT49" s="420"/>
      <c r="DU49" s="420"/>
      <c r="DV49" s="421"/>
      <c r="DW49" s="422"/>
      <c r="DX49" s="422"/>
      <c r="DY49" s="422"/>
      <c r="DZ49" s="422"/>
      <c r="EA49" s="422"/>
      <c r="EB49" s="422"/>
      <c r="EC49" s="422"/>
      <c r="ED49" s="422"/>
      <c r="EE49" s="422"/>
      <c r="EF49" s="422"/>
      <c r="EG49" s="422"/>
      <c r="EH49" s="422"/>
      <c r="EI49" s="422"/>
      <c r="EJ49" s="422"/>
      <c r="EK49" s="422"/>
      <c r="GL49" s="422" t="e">
        <f>AA33</f>
        <v>#VALUE!</v>
      </c>
      <c r="GM49" s="422" t="s">
        <v>530</v>
      </c>
      <c r="GN49" s="422" t="e">
        <f>#REF!</f>
        <v>#REF!</v>
      </c>
      <c r="GO49" s="422" t="e">
        <f>#REF!</f>
        <v>#REF!</v>
      </c>
      <c r="GP49" s="422" t="e">
        <f>#REF!</f>
        <v>#REF!</v>
      </c>
      <c r="GQ49" s="422" t="e">
        <f>#REF!</f>
        <v>#REF!</v>
      </c>
      <c r="GR49" s="422" t="e">
        <f>#REF!</f>
        <v>#REF!</v>
      </c>
      <c r="GS49" s="422" t="e">
        <f>#REF!</f>
        <v>#REF!</v>
      </c>
      <c r="GT49" s="422" t="e">
        <f>#REF!</f>
        <v>#REF!</v>
      </c>
      <c r="GU49" s="422" t="e">
        <f>#REF!</f>
        <v>#REF!</v>
      </c>
      <c r="GV49" s="422" t="e">
        <f>#REF!</f>
        <v>#REF!</v>
      </c>
      <c r="GW49" s="422" t="e">
        <f>#REF!</f>
        <v>#REF!</v>
      </c>
      <c r="GX49" s="422"/>
      <c r="GY49" s="422"/>
      <c r="GZ49" s="422"/>
      <c r="HA49" s="422"/>
      <c r="HB49" s="422"/>
      <c r="HC49" s="422"/>
    </row>
    <row r="50" spans="1:220" ht="12.75" customHeight="1" x14ac:dyDescent="0.25">
      <c r="A50" s="704"/>
      <c r="B50" s="704"/>
      <c r="C50" s="704"/>
      <c r="D50" s="704"/>
      <c r="E50" s="704"/>
      <c r="J50" s="322"/>
      <c r="K50" s="322"/>
      <c r="L50" s="322"/>
      <c r="M50" s="322"/>
      <c r="N50" s="322"/>
      <c r="O50" s="322"/>
      <c r="P50" s="322"/>
      <c r="Q50" s="322"/>
      <c r="R50" s="322"/>
      <c r="S50" s="325"/>
      <c r="T50" s="325"/>
      <c r="U50" s="322"/>
      <c r="V50" s="322"/>
      <c r="W50" s="322"/>
      <c r="X50" s="322"/>
      <c r="Y50" s="322"/>
      <c r="Z50" s="322"/>
      <c r="AA50" s="322"/>
      <c r="AB50" s="322"/>
      <c r="AC50" s="322"/>
      <c r="AD50" s="322"/>
      <c r="AE50" s="322"/>
      <c r="AF50" s="322"/>
      <c r="AG50" s="322"/>
      <c r="AH50" s="322"/>
      <c r="AI50" s="322"/>
      <c r="AJ50" s="322"/>
      <c r="AK50" s="322"/>
      <c r="AL50" s="322"/>
      <c r="AM50" s="322"/>
      <c r="AN50" s="322"/>
      <c r="AO50" s="322"/>
      <c r="AP50" s="322"/>
      <c r="AQ50" s="322"/>
      <c r="DI50" s="420">
        <v>7</v>
      </c>
      <c r="DJ50" s="424" t="e">
        <f>IF(#REF!="",DJ49,#REF!)</f>
        <v>#REF!</v>
      </c>
      <c r="DK50" s="424" t="e">
        <f>IF(#REF!="",$DK$9,#REF!)</f>
        <v>#REF!</v>
      </c>
      <c r="DL50" s="424" t="e">
        <f t="shared" si="21"/>
        <v>#REF!</v>
      </c>
      <c r="DM50" s="424" t="e">
        <f t="shared" si="22"/>
        <v>#REF!</v>
      </c>
      <c r="DN50" s="420" t="e">
        <f t="shared" si="23"/>
        <v>#REF!</v>
      </c>
      <c r="DO50" s="420"/>
      <c r="DP50" s="420"/>
      <c r="DQ50" s="420"/>
      <c r="DR50" s="420"/>
      <c r="DS50" s="420"/>
      <c r="DT50" s="420"/>
      <c r="DU50" s="420"/>
      <c r="DV50" s="421"/>
      <c r="DW50" s="422"/>
      <c r="DX50" s="422"/>
      <c r="DY50" s="422"/>
      <c r="DZ50" s="422"/>
      <c r="EA50" s="422"/>
      <c r="EB50" s="422"/>
      <c r="EC50" s="422"/>
      <c r="ED50" s="422"/>
      <c r="EE50" s="422"/>
      <c r="EF50" s="422"/>
      <c r="EG50" s="422"/>
      <c r="EH50" s="422"/>
      <c r="EI50" s="422"/>
      <c r="EJ50" s="422"/>
      <c r="EK50" s="422"/>
      <c r="GL50" s="422" t="e">
        <f>AA34</f>
        <v>#VALUE!</v>
      </c>
      <c r="GM50" s="422" t="s">
        <v>298</v>
      </c>
      <c r="GN50" s="422" t="str">
        <f>IFERROR(#REF!*10,"")</f>
        <v/>
      </c>
      <c r="GO50" s="422" t="str">
        <f>IFERROR(#REF!*10,"")</f>
        <v/>
      </c>
      <c r="GP50" s="422" t="str">
        <f>IFERROR(#REF!*10,"")</f>
        <v/>
      </c>
      <c r="GQ50" s="422" t="str">
        <f>IFERROR(#REF!*10,"")</f>
        <v/>
      </c>
      <c r="GR50" s="422" t="str">
        <f>IFERROR(#REF!*10,"")</f>
        <v/>
      </c>
      <c r="GS50" s="422" t="str">
        <f>IFERROR(#REF!*10,"")</f>
        <v/>
      </c>
      <c r="GT50" s="422" t="str">
        <f>IFERROR(#REF!*10,"")</f>
        <v/>
      </c>
      <c r="GU50" s="422" t="str">
        <f>IFERROR(#REF!*10,"")</f>
        <v/>
      </c>
      <c r="GV50" s="422" t="str">
        <f>IFERROR(#REF!*10,"")</f>
        <v/>
      </c>
      <c r="GW50" s="422" t="str">
        <f>IFERROR(#REF!*10,"")</f>
        <v/>
      </c>
      <c r="GX50" s="422"/>
      <c r="GY50" s="422"/>
      <c r="GZ50" s="422"/>
      <c r="HA50" s="422"/>
      <c r="HB50" s="422"/>
      <c r="HC50" s="422"/>
    </row>
    <row r="51" spans="1:220" ht="12.75" customHeight="1" x14ac:dyDescent="0.25">
      <c r="A51" s="704"/>
      <c r="B51" s="704"/>
      <c r="C51" s="704"/>
      <c r="D51" s="704"/>
      <c r="E51" s="704"/>
      <c r="J51" s="322"/>
      <c r="K51" s="322"/>
      <c r="L51" s="322"/>
      <c r="M51" s="322"/>
      <c r="N51" s="322"/>
      <c r="O51" s="322"/>
      <c r="P51" s="322"/>
      <c r="Q51" s="322"/>
      <c r="R51" s="322"/>
      <c r="S51" s="325"/>
      <c r="T51" s="325"/>
      <c r="U51" s="322"/>
      <c r="V51" s="322"/>
      <c r="W51" s="322"/>
      <c r="X51" s="322"/>
      <c r="Y51" s="322"/>
      <c r="Z51" s="322"/>
      <c r="AA51" s="322"/>
      <c r="AB51" s="322"/>
      <c r="AC51" s="322"/>
      <c r="AD51" s="322"/>
      <c r="AE51" s="322"/>
      <c r="AF51" s="322"/>
      <c r="AG51" s="322"/>
      <c r="AH51" s="322"/>
      <c r="AI51" s="322"/>
      <c r="AJ51" s="322"/>
      <c r="AK51" s="322"/>
      <c r="AL51" s="322"/>
      <c r="AM51" s="322"/>
      <c r="AN51" s="322"/>
      <c r="AO51" s="322"/>
      <c r="AP51" s="322"/>
      <c r="AQ51" s="322"/>
      <c r="DI51" s="420"/>
      <c r="DJ51" s="420"/>
      <c r="DK51" s="420"/>
      <c r="DL51" s="420"/>
      <c r="DM51" s="420"/>
      <c r="DN51" s="420"/>
      <c r="DO51" s="420"/>
      <c r="DP51" s="420"/>
      <c r="DQ51" s="420"/>
      <c r="DR51" s="420"/>
      <c r="DS51" s="420"/>
      <c r="DT51" s="420"/>
      <c r="DU51" s="420"/>
      <c r="DV51" s="421"/>
      <c r="DW51" s="422"/>
      <c r="DX51" s="422"/>
      <c r="DY51" s="422"/>
      <c r="DZ51" s="422"/>
      <c r="EA51" s="422"/>
      <c r="EB51" s="422"/>
      <c r="EC51" s="422"/>
      <c r="ED51" s="422"/>
      <c r="EE51" s="422"/>
      <c r="EF51" s="422"/>
      <c r="EG51" s="422"/>
      <c r="EH51" s="422"/>
      <c r="EI51" s="422"/>
      <c r="EJ51" s="422"/>
      <c r="EK51" s="422"/>
      <c r="GL51" s="422" t="e">
        <f>AA40</f>
        <v>#VALUE!</v>
      </c>
      <c r="GM51" s="422" t="s">
        <v>297</v>
      </c>
      <c r="GN51" s="422" t="e">
        <f>#REF!</f>
        <v>#REF!</v>
      </c>
      <c r="GO51" s="422" t="e">
        <f>#REF!</f>
        <v>#REF!</v>
      </c>
      <c r="GP51" s="422" t="e">
        <f>#REF!</f>
        <v>#REF!</v>
      </c>
      <c r="GQ51" s="422" t="e">
        <f>#REF!</f>
        <v>#REF!</v>
      </c>
      <c r="GR51" s="422" t="e">
        <f>#REF!</f>
        <v>#REF!</v>
      </c>
      <c r="GS51" s="422" t="e">
        <f>#REF!</f>
        <v>#REF!</v>
      </c>
      <c r="GT51" s="422" t="e">
        <f>#REF!</f>
        <v>#REF!</v>
      </c>
      <c r="GU51" s="422" t="e">
        <f>#REF!</f>
        <v>#REF!</v>
      </c>
      <c r="GV51" s="422" t="e">
        <f>#REF!</f>
        <v>#REF!</v>
      </c>
      <c r="GW51" s="422" t="e">
        <f>#REF!</f>
        <v>#REF!</v>
      </c>
      <c r="GX51" s="422"/>
      <c r="GY51" s="422"/>
      <c r="GZ51" s="422"/>
      <c r="HA51" s="422"/>
      <c r="HB51" s="422"/>
      <c r="HC51" s="422"/>
    </row>
    <row r="52" spans="1:220" ht="12.75" customHeight="1" x14ac:dyDescent="0.25">
      <c r="A52" s="704"/>
      <c r="B52" s="704"/>
      <c r="C52" s="704"/>
      <c r="D52" s="704"/>
      <c r="E52" s="704"/>
      <c r="J52" s="322"/>
      <c r="K52" s="322"/>
      <c r="L52" s="322"/>
      <c r="M52" s="322"/>
      <c r="N52" s="322"/>
      <c r="O52" s="322"/>
      <c r="P52" s="322"/>
      <c r="Q52" s="322"/>
      <c r="R52" s="322"/>
      <c r="S52" s="325"/>
      <c r="T52" s="325"/>
      <c r="U52" s="322"/>
      <c r="V52" s="322"/>
      <c r="W52" s="322"/>
      <c r="X52" s="322"/>
      <c r="Y52" s="322"/>
      <c r="Z52" s="322"/>
      <c r="AA52" s="322"/>
      <c r="AB52" s="322"/>
      <c r="AC52" s="322"/>
      <c r="AD52" s="322"/>
      <c r="AE52" s="322"/>
      <c r="AF52" s="322"/>
      <c r="AG52" s="322"/>
      <c r="AH52" s="322"/>
      <c r="AI52" s="322"/>
      <c r="AJ52" s="322"/>
      <c r="AK52" s="322"/>
      <c r="AL52" s="322"/>
      <c r="AM52" s="322"/>
      <c r="AN52" s="322"/>
      <c r="AO52" s="322"/>
      <c r="AP52" s="322"/>
      <c r="AQ52" s="322"/>
      <c r="DI52" s="420"/>
      <c r="DJ52" s="420"/>
      <c r="DK52" s="420"/>
      <c r="DL52" s="420"/>
      <c r="DM52" s="420"/>
      <c r="DN52" s="420"/>
      <c r="DO52" s="420"/>
      <c r="DP52" s="420"/>
      <c r="DQ52" s="420"/>
      <c r="DR52" s="420"/>
      <c r="DS52" s="420"/>
      <c r="DT52" s="420"/>
      <c r="DU52" s="420"/>
      <c r="DV52" s="421"/>
      <c r="DW52" s="422"/>
      <c r="DX52" s="422"/>
      <c r="DY52" s="422"/>
      <c r="DZ52" s="422"/>
      <c r="EA52" s="422"/>
      <c r="EB52" s="422"/>
      <c r="EC52" s="422"/>
      <c r="ED52" s="422"/>
      <c r="EE52" s="422"/>
      <c r="EF52" s="422"/>
      <c r="EG52" s="422"/>
      <c r="EH52" s="422"/>
      <c r="EI52" s="422"/>
      <c r="EJ52" s="422"/>
      <c r="EK52" s="422"/>
      <c r="GL52" s="422"/>
      <c r="GM52" s="422"/>
      <c r="GN52" s="422"/>
      <c r="GO52" s="422"/>
      <c r="GP52" s="422"/>
      <c r="GQ52" s="422"/>
      <c r="GR52" s="422"/>
      <c r="GS52" s="422"/>
      <c r="GT52" s="422"/>
    </row>
    <row r="53" spans="1:220" ht="12.75" customHeight="1" x14ac:dyDescent="0.25">
      <c r="A53" s="704"/>
      <c r="B53" s="704"/>
      <c r="C53" s="704"/>
      <c r="D53" s="704"/>
      <c r="E53" s="704"/>
      <c r="J53" s="322"/>
      <c r="K53" s="322"/>
      <c r="L53" s="322"/>
      <c r="M53" s="322"/>
      <c r="N53" s="322"/>
      <c r="O53" s="322"/>
      <c r="P53" s="322"/>
      <c r="Q53" s="322"/>
      <c r="R53" s="322"/>
      <c r="S53" s="325"/>
      <c r="T53" s="325"/>
      <c r="U53" s="322"/>
      <c r="V53" s="322"/>
      <c r="W53" s="322"/>
      <c r="X53" s="322"/>
      <c r="Y53" s="322"/>
      <c r="Z53" s="322"/>
      <c r="AA53" s="322"/>
      <c r="AB53" s="322"/>
      <c r="AC53" s="322"/>
      <c r="AD53" s="322"/>
      <c r="AE53" s="322"/>
      <c r="AF53" s="322"/>
      <c r="AG53" s="322"/>
      <c r="AH53" s="322"/>
      <c r="AI53" s="322"/>
      <c r="AJ53" s="322"/>
      <c r="AK53" s="322"/>
      <c r="AL53" s="322"/>
      <c r="AM53" s="322"/>
      <c r="AN53" s="322"/>
      <c r="AO53" s="322"/>
      <c r="AP53" s="322"/>
      <c r="AQ53" s="322"/>
      <c r="DI53" s="420"/>
      <c r="DJ53" s="420"/>
      <c r="DK53" s="420"/>
      <c r="DL53" s="420"/>
      <c r="DM53" s="420"/>
      <c r="DN53" s="420"/>
      <c r="DO53" s="420"/>
      <c r="DP53" s="420"/>
      <c r="DQ53" s="420"/>
      <c r="DR53" s="420"/>
      <c r="DS53" s="420"/>
      <c r="DT53" s="420"/>
      <c r="DU53" s="420"/>
      <c r="DV53" s="421"/>
      <c r="DW53" s="422"/>
      <c r="DX53" s="422"/>
      <c r="DY53" s="422"/>
      <c r="DZ53" s="422"/>
      <c r="EA53" s="422"/>
      <c r="EB53" s="422"/>
      <c r="EC53" s="422"/>
      <c r="ED53" s="422"/>
      <c r="EE53" s="422"/>
      <c r="EF53" s="422"/>
      <c r="EG53" s="422"/>
      <c r="EH53" s="422"/>
      <c r="EI53" s="422"/>
      <c r="EJ53" s="422"/>
      <c r="EK53" s="422"/>
      <c r="GL53" s="422"/>
      <c r="GM53" s="422"/>
      <c r="GN53" s="422"/>
      <c r="GO53" s="422"/>
      <c r="GP53" s="422"/>
      <c r="GQ53" s="422"/>
      <c r="GR53" s="422"/>
      <c r="GS53" s="422"/>
      <c r="GT53" s="422"/>
    </row>
    <row r="54" spans="1:220" ht="12.75" customHeight="1" x14ac:dyDescent="0.25">
      <c r="A54" s="704"/>
      <c r="B54" s="704"/>
      <c r="C54" s="704"/>
      <c r="D54" s="704"/>
      <c r="E54" s="704"/>
      <c r="J54" s="322"/>
      <c r="K54" s="322"/>
      <c r="L54" s="322"/>
      <c r="M54" s="322"/>
      <c r="N54" s="322"/>
      <c r="O54" s="322"/>
      <c r="P54" s="322"/>
      <c r="Q54" s="322"/>
      <c r="R54" s="322"/>
      <c r="S54" s="322"/>
      <c r="T54" s="322"/>
      <c r="U54" s="322"/>
      <c r="V54" s="322"/>
      <c r="W54" s="322"/>
      <c r="X54" s="322"/>
      <c r="Y54" s="322"/>
      <c r="Z54" s="322"/>
      <c r="AA54" s="322"/>
      <c r="AB54" s="322"/>
      <c r="AC54" s="322"/>
      <c r="AD54" s="322"/>
      <c r="AE54" s="322"/>
      <c r="AF54" s="322"/>
      <c r="AG54" s="322"/>
      <c r="AH54" s="322"/>
      <c r="AI54" s="322"/>
      <c r="AJ54" s="322"/>
      <c r="AK54" s="322"/>
      <c r="AL54" s="322"/>
      <c r="AM54" s="322"/>
      <c r="AN54" s="322"/>
      <c r="AO54" s="322"/>
      <c r="AP54" s="322"/>
      <c r="AQ54" s="322"/>
      <c r="DI54" s="420"/>
      <c r="DJ54" s="420"/>
      <c r="DK54" s="420"/>
      <c r="DL54" s="420"/>
      <c r="DM54" s="420"/>
      <c r="DN54" s="420"/>
      <c r="DO54" s="420"/>
      <c r="DP54" s="420"/>
      <c r="DQ54" s="420"/>
      <c r="DR54" s="420"/>
      <c r="DS54" s="420"/>
      <c r="DT54" s="420"/>
      <c r="DU54" s="420"/>
      <c r="DV54" s="421"/>
      <c r="DW54" s="422"/>
      <c r="DX54" s="422"/>
      <c r="DY54" s="422"/>
      <c r="DZ54" s="422"/>
      <c r="EA54" s="422"/>
      <c r="EB54" s="422"/>
      <c r="EC54" s="422"/>
      <c r="ED54" s="422"/>
      <c r="EE54" s="422"/>
      <c r="EF54" s="422"/>
      <c r="EG54" s="422"/>
      <c r="EH54" s="422"/>
      <c r="EI54" s="422"/>
      <c r="EJ54" s="422"/>
      <c r="EK54" s="422"/>
      <c r="GL54" s="422"/>
      <c r="GM54" s="422"/>
      <c r="GN54" s="422"/>
      <c r="GO54" s="422"/>
      <c r="GP54" s="422"/>
      <c r="GQ54" s="422"/>
      <c r="GR54" s="422"/>
      <c r="GS54" s="422"/>
      <c r="GT54" s="422"/>
    </row>
    <row r="55" spans="1:220" ht="12.75" customHeight="1" x14ac:dyDescent="0.25">
      <c r="A55" s="704"/>
      <c r="B55" s="704"/>
      <c r="C55" s="704"/>
      <c r="D55" s="704"/>
      <c r="E55" s="704"/>
      <c r="J55" s="322"/>
      <c r="K55" s="322"/>
      <c r="L55" s="322"/>
      <c r="M55" s="322"/>
      <c r="N55" s="322"/>
      <c r="O55" s="322"/>
      <c r="P55" s="322"/>
      <c r="Q55" s="322"/>
      <c r="R55" s="322"/>
      <c r="S55" s="322"/>
      <c r="T55" s="322"/>
      <c r="U55" s="322"/>
      <c r="V55" s="322"/>
      <c r="W55" s="322"/>
      <c r="X55" s="322"/>
      <c r="Y55" s="322"/>
      <c r="Z55" s="322"/>
      <c r="AA55" s="322"/>
      <c r="AB55" s="322"/>
      <c r="AC55" s="322"/>
      <c r="AD55" s="322"/>
      <c r="AE55" s="322"/>
      <c r="AF55" s="322"/>
      <c r="AG55" s="322"/>
      <c r="AH55" s="322"/>
      <c r="AI55" s="322"/>
      <c r="AJ55" s="322"/>
      <c r="AK55" s="322"/>
      <c r="AL55" s="322"/>
      <c r="AM55" s="322"/>
      <c r="AN55" s="322"/>
      <c r="AO55" s="322"/>
      <c r="AP55" s="322"/>
      <c r="AQ55" s="322"/>
      <c r="DI55" s="420"/>
      <c r="DJ55" s="420"/>
      <c r="DK55" s="420"/>
      <c r="DL55" s="420"/>
      <c r="DM55" s="420"/>
      <c r="DN55" s="420"/>
      <c r="DO55" s="420"/>
      <c r="DP55" s="420"/>
      <c r="DQ55" s="420"/>
      <c r="DR55" s="420"/>
      <c r="DS55" s="420"/>
      <c r="DT55" s="420"/>
      <c r="DU55" s="420"/>
      <c r="DV55" s="421"/>
      <c r="DW55" s="422"/>
      <c r="DX55" s="422"/>
      <c r="DY55" s="422"/>
      <c r="DZ55" s="422"/>
      <c r="EA55" s="422"/>
      <c r="EB55" s="422"/>
      <c r="EC55" s="422"/>
      <c r="ED55" s="422"/>
      <c r="EE55" s="422"/>
      <c r="EF55" s="422"/>
      <c r="EG55" s="422"/>
      <c r="EH55" s="422"/>
      <c r="EI55" s="422"/>
      <c r="EJ55" s="422"/>
      <c r="EK55" s="422"/>
      <c r="GL55" s="422"/>
      <c r="GM55" s="422"/>
      <c r="GN55" s="422"/>
      <c r="GO55" s="422"/>
      <c r="GP55" s="422"/>
      <c r="GQ55" s="422"/>
      <c r="GR55" s="422"/>
      <c r="GS55" s="422"/>
      <c r="GT55" s="422"/>
    </row>
    <row r="56" spans="1:220" ht="12.75" customHeight="1" x14ac:dyDescent="0.25">
      <c r="A56" s="704"/>
      <c r="B56" s="704"/>
      <c r="C56" s="704"/>
      <c r="D56" s="704"/>
      <c r="E56" s="704"/>
      <c r="J56" s="322"/>
      <c r="K56" s="322"/>
      <c r="L56" s="322"/>
      <c r="M56" s="322"/>
      <c r="N56" s="322"/>
      <c r="O56" s="322"/>
      <c r="P56" s="322"/>
      <c r="Q56" s="322"/>
      <c r="R56" s="322"/>
      <c r="S56" s="322"/>
      <c r="T56" s="322"/>
      <c r="U56" s="322"/>
      <c r="V56" s="322"/>
      <c r="W56" s="322"/>
      <c r="X56" s="322"/>
      <c r="Y56" s="322"/>
      <c r="Z56" s="322"/>
      <c r="AA56" s="322"/>
      <c r="AB56" s="322"/>
      <c r="AC56" s="322"/>
      <c r="AD56" s="322"/>
      <c r="AE56" s="322"/>
      <c r="AF56" s="322"/>
      <c r="AG56" s="322"/>
      <c r="AH56" s="322"/>
      <c r="AI56" s="322"/>
      <c r="AJ56" s="322"/>
      <c r="AK56" s="322"/>
      <c r="AL56" s="322"/>
      <c r="AM56" s="322"/>
      <c r="AN56" s="322"/>
      <c r="AO56" s="322"/>
      <c r="AP56" s="322"/>
      <c r="AQ56" s="322"/>
      <c r="CZ56" s="726"/>
      <c r="DA56" s="726"/>
      <c r="DB56" s="726"/>
      <c r="DC56" s="726"/>
      <c r="DD56" s="726"/>
      <c r="DE56" s="726"/>
      <c r="DF56" s="726"/>
      <c r="DG56" s="726"/>
      <c r="DH56" s="726"/>
      <c r="GL56" s="422"/>
      <c r="GM56" s="422"/>
      <c r="GN56" s="422"/>
      <c r="GO56" s="422"/>
      <c r="GP56" s="422"/>
      <c r="GQ56" s="422"/>
      <c r="GR56" s="422"/>
      <c r="GS56" s="422"/>
      <c r="GT56" s="422"/>
    </row>
    <row r="57" spans="1:220" ht="12.75" customHeight="1" x14ac:dyDescent="0.25">
      <c r="A57" s="704"/>
      <c r="B57" s="704"/>
      <c r="C57" s="704"/>
      <c r="D57" s="704"/>
      <c r="E57" s="704"/>
      <c r="J57" s="322"/>
      <c r="K57" s="322"/>
      <c r="L57" s="322"/>
      <c r="M57" s="322"/>
      <c r="N57" s="322"/>
      <c r="O57" s="322"/>
      <c r="P57" s="322"/>
      <c r="Q57" s="322"/>
      <c r="R57" s="322"/>
      <c r="S57" s="322"/>
      <c r="T57" s="322"/>
      <c r="U57" s="322"/>
      <c r="V57" s="322"/>
      <c r="W57" s="322"/>
      <c r="X57" s="322"/>
      <c r="Y57" s="322"/>
      <c r="Z57" s="322"/>
      <c r="AA57" s="322"/>
      <c r="AB57" s="322"/>
      <c r="AC57" s="322"/>
      <c r="AD57" s="322"/>
      <c r="AE57" s="322"/>
      <c r="AF57" s="322"/>
      <c r="AG57" s="322"/>
      <c r="AH57" s="322"/>
      <c r="AI57" s="322"/>
      <c r="AJ57" s="322"/>
      <c r="AK57" s="322"/>
      <c r="AL57" s="322"/>
      <c r="AM57" s="322"/>
      <c r="AN57" s="322"/>
      <c r="AO57" s="322"/>
      <c r="AP57" s="322"/>
      <c r="AQ57" s="322"/>
      <c r="BC57" s="329"/>
      <c r="BD57" s="329"/>
      <c r="CP57" s="330"/>
      <c r="CQ57" s="330"/>
      <c r="CR57" s="330"/>
      <c r="CS57" s="330"/>
      <c r="CT57" s="330"/>
      <c r="CU57" s="330"/>
      <c r="CV57" s="330"/>
      <c r="CW57" s="330"/>
      <c r="CX57" s="330"/>
      <c r="CY57" s="330"/>
      <c r="CZ57" s="330"/>
      <c r="DA57" s="330"/>
      <c r="DB57" s="330"/>
      <c r="DC57" s="330"/>
      <c r="DD57" s="330"/>
      <c r="DE57" s="330"/>
      <c r="DF57" s="330"/>
      <c r="DG57" s="428"/>
      <c r="DH57" s="428"/>
      <c r="GL57" s="422"/>
      <c r="GM57" s="422"/>
      <c r="GN57" s="422"/>
      <c r="GO57" s="422"/>
      <c r="GP57" s="422"/>
      <c r="GQ57" s="422"/>
      <c r="GR57" s="422"/>
      <c r="GS57" s="422"/>
      <c r="GT57" s="422"/>
    </row>
    <row r="58" spans="1:220" ht="12.75" customHeight="1" x14ac:dyDescent="0.25">
      <c r="A58" s="704"/>
      <c r="B58" s="704"/>
      <c r="C58" s="704"/>
      <c r="D58" s="704"/>
      <c r="E58" s="704"/>
      <c r="J58" s="322"/>
      <c r="K58" s="322"/>
      <c r="L58" s="322"/>
      <c r="M58" s="322"/>
      <c r="N58" s="322"/>
      <c r="O58" s="322"/>
      <c r="P58" s="322"/>
      <c r="Q58" s="322"/>
      <c r="R58" s="322"/>
      <c r="S58" s="322"/>
      <c r="T58" s="322"/>
      <c r="U58" s="322"/>
      <c r="V58" s="322"/>
      <c r="W58" s="322"/>
      <c r="X58" s="322"/>
      <c r="Y58" s="322"/>
      <c r="Z58" s="322"/>
      <c r="AA58" s="322"/>
      <c r="AB58" s="322"/>
      <c r="AC58" s="322"/>
      <c r="AD58" s="322"/>
      <c r="AE58" s="322"/>
      <c r="AF58" s="322"/>
      <c r="AG58" s="322"/>
      <c r="AH58" s="322"/>
      <c r="AI58" s="322"/>
      <c r="AJ58" s="322"/>
      <c r="AK58" s="322"/>
      <c r="AL58" s="322"/>
      <c r="AM58" s="322"/>
      <c r="AN58" s="322"/>
      <c r="AO58" s="322"/>
      <c r="AP58" s="322"/>
      <c r="AQ58" s="322"/>
      <c r="BC58" s="329"/>
      <c r="BD58" s="329"/>
      <c r="CP58" s="331"/>
      <c r="CQ58" s="331"/>
      <c r="CR58" s="331"/>
      <c r="CS58" s="331"/>
      <c r="CT58" s="331"/>
      <c r="CU58" s="331"/>
      <c r="CV58" s="331"/>
      <c r="CW58" s="331"/>
      <c r="CX58" s="331"/>
      <c r="CY58" s="331"/>
      <c r="CZ58" s="3"/>
      <c r="DA58" s="3"/>
      <c r="DB58" s="3"/>
      <c r="DC58" s="330"/>
      <c r="DD58" s="330"/>
      <c r="DE58" s="330"/>
      <c r="DF58" s="330"/>
      <c r="DG58" s="428"/>
      <c r="DH58" s="428"/>
      <c r="GL58" s="422"/>
      <c r="GM58" s="422"/>
      <c r="GN58" s="422"/>
      <c r="GO58" s="422"/>
      <c r="GP58" s="422"/>
      <c r="GQ58" s="422"/>
      <c r="GR58" s="422"/>
      <c r="GS58" s="422"/>
      <c r="GT58" s="422"/>
    </row>
    <row r="59" spans="1:220" ht="12.75" customHeight="1" x14ac:dyDescent="0.25">
      <c r="A59" s="704"/>
      <c r="B59" s="704"/>
      <c r="C59" s="704"/>
      <c r="D59" s="704"/>
      <c r="E59" s="704"/>
      <c r="J59" s="322"/>
      <c r="K59" s="322"/>
      <c r="L59" s="322"/>
      <c r="M59" s="322"/>
      <c r="N59" s="322"/>
      <c r="O59" s="322"/>
      <c r="P59" s="322"/>
      <c r="Q59" s="322"/>
      <c r="R59" s="322"/>
      <c r="S59" s="322"/>
      <c r="T59" s="322"/>
      <c r="U59" s="322"/>
      <c r="V59" s="322"/>
      <c r="W59" s="322"/>
      <c r="X59" s="322"/>
      <c r="Y59" s="322"/>
      <c r="Z59" s="322"/>
      <c r="AA59" s="322"/>
      <c r="AB59" s="322"/>
      <c r="AC59" s="322"/>
      <c r="AD59" s="322"/>
      <c r="AE59" s="322"/>
      <c r="AF59" s="322"/>
      <c r="AG59" s="322"/>
      <c r="AH59" s="322"/>
      <c r="AI59" s="322"/>
      <c r="AJ59" s="322"/>
      <c r="AK59" s="322"/>
      <c r="AL59" s="322"/>
      <c r="AM59" s="322"/>
      <c r="AN59" s="322"/>
      <c r="AO59" s="322"/>
      <c r="AP59" s="322"/>
      <c r="AQ59" s="322"/>
      <c r="AZ59" s="329"/>
      <c r="BA59" s="329"/>
      <c r="BB59" s="329"/>
      <c r="BC59" s="329"/>
      <c r="BD59" s="329"/>
      <c r="CP59" s="331"/>
      <c r="CQ59" s="331"/>
      <c r="CR59" s="331"/>
      <c r="CS59" s="331"/>
      <c r="CT59" s="331"/>
      <c r="CU59" s="331"/>
      <c r="CV59" s="331"/>
      <c r="CW59" s="331"/>
      <c r="CX59" s="331"/>
      <c r="CY59" s="331"/>
      <c r="CZ59" s="332"/>
      <c r="DA59" s="332"/>
      <c r="DB59" s="332"/>
      <c r="DC59" s="330"/>
      <c r="DD59" s="330"/>
      <c r="DE59" s="330"/>
      <c r="DF59" s="330"/>
      <c r="DG59" s="428"/>
      <c r="DH59" s="428"/>
      <c r="GL59" s="422"/>
      <c r="GM59" s="422"/>
      <c r="GN59" s="422"/>
      <c r="GO59" s="422"/>
      <c r="GP59" s="422"/>
      <c r="GQ59" s="422"/>
      <c r="GR59" s="422"/>
      <c r="GS59" s="422"/>
      <c r="GT59" s="422"/>
    </row>
    <row r="60" spans="1:220" s="333" customFormat="1" ht="12.75" customHeight="1" x14ac:dyDescent="0.25">
      <c r="A60" s="704" t="s">
        <v>574</v>
      </c>
      <c r="B60" s="704"/>
      <c r="C60" s="704"/>
      <c r="D60" s="704"/>
      <c r="E60" s="704"/>
      <c r="J60" s="334"/>
      <c r="K60" s="334"/>
      <c r="L60" s="334"/>
      <c r="M60" s="334"/>
      <c r="N60" s="334"/>
      <c r="O60" s="334"/>
      <c r="P60" s="334"/>
      <c r="Q60" s="334"/>
      <c r="R60" s="334"/>
      <c r="S60" s="334"/>
      <c r="T60" s="334"/>
      <c r="U60" s="334"/>
      <c r="V60" s="334"/>
      <c r="W60" s="334"/>
      <c r="X60" s="334"/>
      <c r="Y60" s="334"/>
      <c r="Z60" s="334"/>
      <c r="AA60" s="334"/>
      <c r="AB60" s="334"/>
      <c r="AC60" s="334"/>
      <c r="AD60" s="334"/>
      <c r="AE60" s="334"/>
      <c r="AF60" s="334"/>
      <c r="AG60" s="334"/>
      <c r="AH60" s="334"/>
      <c r="AI60" s="334"/>
      <c r="AJ60" s="334"/>
      <c r="AK60" s="334"/>
      <c r="AL60" s="334"/>
      <c r="AM60" s="334"/>
      <c r="AN60" s="334"/>
      <c r="AO60" s="334"/>
      <c r="AP60" s="334"/>
      <c r="AQ60" s="334"/>
      <c r="AZ60" s="335"/>
      <c r="BA60" s="335"/>
      <c r="BB60" s="335"/>
      <c r="BC60" s="335"/>
      <c r="BD60" s="335"/>
      <c r="CN60" s="336"/>
      <c r="CO60" s="336"/>
      <c r="CP60" s="337"/>
      <c r="CQ60" s="337"/>
      <c r="CR60" s="337"/>
      <c r="CS60" s="337"/>
      <c r="CT60" s="337"/>
      <c r="CU60" s="337"/>
      <c r="CV60" s="337"/>
      <c r="CW60" s="337"/>
      <c r="CX60" s="337"/>
      <c r="CY60" s="337"/>
      <c r="CZ60" s="338"/>
      <c r="DA60" s="338"/>
      <c r="DB60" s="338"/>
      <c r="DC60" s="339"/>
      <c r="DD60" s="339"/>
      <c r="DE60" s="339"/>
      <c r="DF60" s="339"/>
      <c r="DG60" s="429"/>
      <c r="DH60" s="429"/>
      <c r="DI60" s="430"/>
      <c r="DJ60" s="430"/>
      <c r="DK60" s="430"/>
      <c r="DL60" s="430"/>
      <c r="DM60" s="430"/>
      <c r="DN60" s="430"/>
      <c r="DO60" s="430"/>
      <c r="DP60" s="430"/>
      <c r="DQ60" s="430"/>
      <c r="DR60" s="430"/>
      <c r="DS60" s="430"/>
      <c r="DT60" s="430"/>
      <c r="DU60" s="430"/>
      <c r="DV60" s="430"/>
      <c r="DW60" s="430"/>
      <c r="DX60" s="430"/>
      <c r="DY60" s="430"/>
      <c r="DZ60" s="430"/>
      <c r="EA60" s="430"/>
      <c r="EB60" s="430"/>
      <c r="EC60" s="430"/>
      <c r="ED60" s="430"/>
      <c r="EE60" s="430"/>
      <c r="EF60" s="430"/>
      <c r="EG60" s="430"/>
      <c r="EH60" s="430"/>
      <c r="EI60" s="430"/>
      <c r="EJ60" s="430"/>
      <c r="EK60" s="430"/>
      <c r="EL60" s="430"/>
      <c r="EM60" s="430"/>
      <c r="EN60" s="430"/>
      <c r="EO60" s="430"/>
      <c r="EP60" s="430"/>
      <c r="EQ60" s="430"/>
      <c r="ER60" s="430"/>
      <c r="ES60" s="430"/>
      <c r="ET60" s="430"/>
      <c r="EU60" s="430"/>
      <c r="EV60" s="430"/>
      <c r="EW60" s="430"/>
      <c r="EX60" s="430"/>
      <c r="EY60" s="430"/>
      <c r="EZ60" s="430"/>
      <c r="FA60" s="430"/>
      <c r="FB60" s="430"/>
      <c r="FC60" s="430"/>
      <c r="FD60" s="430"/>
      <c r="FE60" s="430"/>
      <c r="FF60" s="430"/>
      <c r="FG60" s="430"/>
      <c r="FH60" s="430"/>
      <c r="FI60" s="430"/>
      <c r="FJ60" s="430"/>
      <c r="FK60" s="430"/>
      <c r="FL60" s="430"/>
      <c r="FM60" s="430"/>
      <c r="FN60" s="430"/>
      <c r="FO60" s="430"/>
      <c r="FP60" s="430"/>
      <c r="FQ60" s="430"/>
      <c r="FR60" s="430"/>
      <c r="FS60" s="430"/>
      <c r="FT60" s="430"/>
      <c r="FU60" s="430"/>
      <c r="FV60" s="430"/>
      <c r="FW60" s="430"/>
      <c r="GH60" s="430"/>
      <c r="GI60" s="430"/>
      <c r="GJ60" s="430"/>
      <c r="GK60" s="430"/>
      <c r="GL60" s="422"/>
      <c r="GM60" s="422"/>
      <c r="GN60" s="422"/>
      <c r="GO60" s="422"/>
      <c r="GP60" s="422"/>
      <c r="GQ60" s="422"/>
      <c r="GR60" s="422"/>
      <c r="GS60" s="422"/>
      <c r="GT60" s="422"/>
      <c r="GU60" s="430"/>
      <c r="GV60" s="430"/>
      <c r="GW60" s="430"/>
      <c r="GX60" s="430"/>
      <c r="GY60" s="430"/>
      <c r="GZ60" s="430"/>
      <c r="HA60" s="430"/>
      <c r="HB60" s="430"/>
      <c r="HC60" s="430"/>
      <c r="HD60" s="430"/>
      <c r="HE60" s="430"/>
      <c r="HF60" s="430"/>
      <c r="HG60" s="430"/>
      <c r="HH60" s="430"/>
      <c r="HI60" s="430"/>
      <c r="HJ60" s="430"/>
      <c r="HK60" s="430"/>
      <c r="HL60" s="430"/>
    </row>
    <row r="61" spans="1:220" ht="12.75" customHeight="1" x14ac:dyDescent="0.25">
      <c r="A61" s="704"/>
      <c r="B61" s="704"/>
      <c r="C61" s="704"/>
      <c r="D61" s="704"/>
      <c r="E61" s="704"/>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c r="AK61" s="322"/>
      <c r="AL61" s="322"/>
      <c r="AM61" s="322"/>
      <c r="AN61" s="322"/>
      <c r="AO61" s="322"/>
      <c r="AP61" s="322"/>
      <c r="AQ61" s="322"/>
      <c r="AZ61" s="329"/>
      <c r="BA61" s="329"/>
      <c r="BB61" s="329"/>
      <c r="BC61" s="329"/>
      <c r="BD61" s="329"/>
      <c r="DI61" s="420"/>
      <c r="DJ61" s="420"/>
      <c r="DK61" s="420"/>
      <c r="DL61" s="420" t="s">
        <v>584</v>
      </c>
      <c r="DM61" s="420"/>
      <c r="DN61" s="420"/>
      <c r="DO61" s="420"/>
      <c r="DP61" s="420"/>
      <c r="DQ61" s="420"/>
      <c r="DR61" s="420"/>
      <c r="DS61" s="420"/>
      <c r="DT61" s="420"/>
      <c r="DU61" s="420"/>
      <c r="DV61" s="421"/>
      <c r="DW61" s="422"/>
      <c r="DX61" s="422"/>
      <c r="DY61" s="422"/>
      <c r="DZ61" s="420" t="s">
        <v>704</v>
      </c>
      <c r="EA61" s="422"/>
      <c r="EB61" s="422"/>
      <c r="EC61" s="422"/>
      <c r="ED61" s="422"/>
      <c r="EE61" s="422"/>
      <c r="EF61" s="422"/>
      <c r="EG61" s="422"/>
      <c r="EH61" s="422"/>
      <c r="EI61" s="422"/>
      <c r="EJ61" s="422"/>
      <c r="EK61" s="422"/>
      <c r="GL61" s="422"/>
      <c r="GM61" s="422"/>
      <c r="GN61" s="422"/>
      <c r="GO61" s="422"/>
      <c r="GP61" s="422"/>
      <c r="GQ61" s="422"/>
      <c r="GR61" s="422"/>
      <c r="GS61" s="422"/>
      <c r="GT61" s="422"/>
    </row>
    <row r="62" spans="1:220" ht="12.75" customHeight="1" x14ac:dyDescent="0.25">
      <c r="A62" s="704"/>
      <c r="B62" s="704"/>
      <c r="C62" s="704"/>
      <c r="D62" s="704"/>
      <c r="E62" s="704"/>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c r="AG62" s="322"/>
      <c r="AH62" s="322"/>
      <c r="AI62" s="322"/>
      <c r="AJ62" s="322"/>
      <c r="AK62" s="322"/>
      <c r="AL62" s="322"/>
      <c r="AM62" s="322"/>
      <c r="AN62" s="322"/>
      <c r="AO62" s="322"/>
      <c r="AP62" s="322"/>
      <c r="AQ62" s="322"/>
      <c r="AZ62" s="329"/>
      <c r="BA62" s="329"/>
      <c r="BB62" s="329"/>
      <c r="BC62" s="329"/>
      <c r="BD62" s="329"/>
      <c r="DI62" s="420"/>
      <c r="DJ62" s="424" t="s">
        <v>585</v>
      </c>
      <c r="DK62" s="424"/>
      <c r="DL62" s="424"/>
      <c r="DM62" s="424"/>
      <c r="DN62" s="420"/>
      <c r="DO62" s="424"/>
      <c r="DP62" s="424"/>
      <c r="DQ62" s="424"/>
      <c r="DR62" s="424"/>
      <c r="DS62" s="420"/>
      <c r="DT62" s="420"/>
      <c r="DU62" s="420"/>
      <c r="DV62" s="421"/>
      <c r="DW62" s="420"/>
      <c r="DX62" s="424" t="s">
        <v>585</v>
      </c>
      <c r="DY62" s="424"/>
      <c r="DZ62" s="424"/>
      <c r="EA62" s="424"/>
      <c r="EB62" s="420"/>
      <c r="EC62" s="424"/>
      <c r="ED62" s="424"/>
      <c r="EE62" s="424"/>
      <c r="EF62" s="424"/>
      <c r="EG62" s="420"/>
      <c r="EH62" s="420"/>
      <c r="EI62" s="422"/>
      <c r="EJ62" s="422"/>
      <c r="EK62" s="422"/>
      <c r="GL62" s="422"/>
      <c r="GM62" s="422"/>
      <c r="GN62" s="422"/>
      <c r="GO62" s="422"/>
      <c r="GP62" s="422"/>
      <c r="GQ62" s="422"/>
      <c r="GR62" s="422"/>
      <c r="GS62" s="422"/>
      <c r="GT62" s="422"/>
    </row>
    <row r="63" spans="1:220" ht="12.75" customHeight="1" x14ac:dyDescent="0.25">
      <c r="A63" s="704"/>
      <c r="B63" s="704"/>
      <c r="C63" s="704"/>
      <c r="D63" s="704"/>
      <c r="E63" s="704"/>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c r="AG63" s="322"/>
      <c r="AH63" s="322"/>
      <c r="AI63" s="322"/>
      <c r="AJ63" s="322"/>
      <c r="AK63" s="322"/>
      <c r="AL63" s="322"/>
      <c r="AM63" s="322"/>
      <c r="AN63" s="322"/>
      <c r="AO63" s="322"/>
      <c r="AP63" s="322"/>
      <c r="AQ63" s="322"/>
      <c r="AZ63" s="329"/>
      <c r="BA63" s="329"/>
      <c r="BB63" s="329"/>
      <c r="BC63" s="329"/>
      <c r="BD63" s="329"/>
      <c r="DI63" s="420"/>
      <c r="DJ63" s="425" t="s">
        <v>586</v>
      </c>
      <c r="DK63" s="425" t="s">
        <v>587</v>
      </c>
      <c r="DL63" s="425" t="s">
        <v>588</v>
      </c>
      <c r="DM63" s="425" t="s">
        <v>589</v>
      </c>
      <c r="DN63" s="420"/>
      <c r="DO63" s="420" t="s">
        <v>596</v>
      </c>
      <c r="DP63" s="424" t="s">
        <v>590</v>
      </c>
      <c r="DQ63" s="424" t="s">
        <v>591</v>
      </c>
      <c r="DR63" s="424" t="s">
        <v>592</v>
      </c>
      <c r="DS63" s="424" t="s">
        <v>593</v>
      </c>
      <c r="DT63" s="420"/>
      <c r="DU63" s="420"/>
      <c r="DV63" s="421"/>
      <c r="DW63" s="420"/>
      <c r="DX63" s="425" t="s">
        <v>586</v>
      </c>
      <c r="DY63" s="425" t="s">
        <v>587</v>
      </c>
      <c r="DZ63" s="425" t="s">
        <v>588</v>
      </c>
      <c r="EA63" s="425" t="s">
        <v>589</v>
      </c>
      <c r="EB63" s="420"/>
      <c r="EC63" s="420" t="s">
        <v>596</v>
      </c>
      <c r="ED63" s="424" t="s">
        <v>590</v>
      </c>
      <c r="EE63" s="424" t="s">
        <v>591</v>
      </c>
      <c r="EF63" s="424" t="s">
        <v>592</v>
      </c>
      <c r="EG63" s="424" t="s">
        <v>593</v>
      </c>
      <c r="EH63" s="420"/>
      <c r="EI63" s="422"/>
      <c r="EJ63" s="422"/>
      <c r="EK63" s="422"/>
      <c r="GL63" s="422"/>
      <c r="GM63" s="422"/>
      <c r="GN63" s="422"/>
      <c r="GO63" s="422"/>
      <c r="GP63" s="422"/>
      <c r="GQ63" s="422"/>
      <c r="GR63" s="422"/>
      <c r="GS63" s="422"/>
      <c r="GT63" s="422"/>
    </row>
    <row r="64" spans="1:220" ht="12.75" customHeight="1" x14ac:dyDescent="0.25">
      <c r="A64" s="704"/>
      <c r="B64" s="704"/>
      <c r="C64" s="704"/>
      <c r="D64" s="704"/>
      <c r="E64" s="704"/>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c r="AG64" s="322"/>
      <c r="AH64" s="322"/>
      <c r="AI64" s="322"/>
      <c r="AJ64" s="322"/>
      <c r="AK64" s="322"/>
      <c r="AL64" s="322"/>
      <c r="AM64" s="322"/>
      <c r="AN64" s="322"/>
      <c r="AO64" s="322"/>
      <c r="AP64" s="322"/>
      <c r="AQ64" s="322"/>
      <c r="AZ64" s="329"/>
      <c r="BA64" s="329"/>
      <c r="BB64" s="329"/>
      <c r="BC64" s="329"/>
      <c r="BD64" s="329"/>
      <c r="DI64" s="420">
        <v>1</v>
      </c>
      <c r="DJ64" s="424" t="e">
        <f>IF(#REF!="",DJ65,#REF!)</f>
        <v>#REF!</v>
      </c>
      <c r="DK64" s="424" t="e">
        <f>IF(#REF!="",$DK$65,#REF!)</f>
        <v>#REF!</v>
      </c>
      <c r="DL64" s="424" t="e">
        <f>DK64^2</f>
        <v>#REF!</v>
      </c>
      <c r="DM64" s="424" t="e">
        <f>DK64^3</f>
        <v>#REF!</v>
      </c>
      <c r="DN64" s="420" t="e">
        <f>DK64^4</f>
        <v>#REF!</v>
      </c>
      <c r="DO64" s="420" t="e">
        <f t="array" ref="DO64:DS64">LINEST(DJ64:DJ70,DK64:DN70)</f>
        <v>#VALUE!</v>
      </c>
      <c r="DP64" s="425" t="e">
        <v>#VALUE!</v>
      </c>
      <c r="DQ64" s="424" t="e">
        <v>#VALUE!</v>
      </c>
      <c r="DR64" s="424" t="e">
        <v>#VALUE!</v>
      </c>
      <c r="DS64" s="424" t="e">
        <v>#VALUE!</v>
      </c>
      <c r="DT64" s="420">
        <v>-1500</v>
      </c>
      <c r="DU64" s="420"/>
      <c r="DV64" s="421"/>
      <c r="DW64" s="420">
        <v>1</v>
      </c>
      <c r="DX64" s="424" t="e">
        <f>IF(#REF!="",DX65,#REF!)</f>
        <v>#REF!</v>
      </c>
      <c r="DY64" s="424" t="e">
        <f>IF(#REF!="",$DK$65,#REF!)</f>
        <v>#REF!</v>
      </c>
      <c r="DZ64" s="424" t="e">
        <f>DY64^2</f>
        <v>#REF!</v>
      </c>
      <c r="EA64" s="424" t="e">
        <f>DY64^3</f>
        <v>#REF!</v>
      </c>
      <c r="EB64" s="420" t="e">
        <f>DY64^4</f>
        <v>#REF!</v>
      </c>
      <c r="EC64" s="420" t="e">
        <f t="array" ref="EC64:EG64">LINEST(DX64:DX70,DY64:EB70)</f>
        <v>#VALUE!</v>
      </c>
      <c r="ED64" s="425" t="e">
        <v>#VALUE!</v>
      </c>
      <c r="EE64" s="424" t="e">
        <v>#VALUE!</v>
      </c>
      <c r="EF64" s="424" t="e">
        <v>#VALUE!</v>
      </c>
      <c r="EG64" s="424" t="e">
        <v>#VALUE!</v>
      </c>
      <c r="EH64" s="420">
        <v>-1500</v>
      </c>
      <c r="EI64" s="422"/>
      <c r="EJ64" s="422"/>
      <c r="EK64" s="422"/>
      <c r="GL64" s="422"/>
      <c r="GM64" s="422"/>
      <c r="GN64" s="422"/>
      <c r="GO64" s="422"/>
      <c r="GP64" s="422"/>
      <c r="GQ64" s="422"/>
      <c r="GR64" s="422"/>
      <c r="GS64" s="422"/>
      <c r="GT64" s="422"/>
    </row>
    <row r="65" spans="1:202" ht="12.75" customHeight="1" x14ac:dyDescent="0.25">
      <c r="A65" s="704"/>
      <c r="B65" s="704"/>
      <c r="C65" s="704"/>
      <c r="D65" s="704"/>
      <c r="E65" s="704"/>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c r="AG65" s="322"/>
      <c r="AH65" s="322"/>
      <c r="AI65" s="322"/>
      <c r="AJ65" s="322"/>
      <c r="AK65" s="322"/>
      <c r="AL65" s="322"/>
      <c r="AM65" s="322"/>
      <c r="AN65" s="322"/>
      <c r="AO65" s="322"/>
      <c r="AP65" s="322"/>
      <c r="AQ65" s="322"/>
      <c r="AZ65" s="329"/>
      <c r="BA65" s="329"/>
      <c r="BB65" s="329"/>
      <c r="BC65" s="329"/>
      <c r="BD65" s="329"/>
      <c r="DI65" s="420">
        <v>2</v>
      </c>
      <c r="DJ65" s="424" t="e">
        <f>IF(#REF!="",DJ66,#REF!)</f>
        <v>#REF!</v>
      </c>
      <c r="DK65" s="424" t="e">
        <f>IF(#REF!="",$DK$66,#REF!)</f>
        <v>#REF!</v>
      </c>
      <c r="DL65" s="424" t="e">
        <f t="shared" ref="DL65:DL70" si="24">DK65^2</f>
        <v>#REF!</v>
      </c>
      <c r="DM65" s="424" t="e">
        <f t="shared" ref="DM65:DM70" si="25">DK65^3</f>
        <v>#REF!</v>
      </c>
      <c r="DN65" s="420" t="e">
        <f t="shared" ref="DN65:DN70" si="26">DK65^4</f>
        <v>#REF!</v>
      </c>
      <c r="DO65" s="420"/>
      <c r="DP65" s="420"/>
      <c r="DQ65" s="420"/>
      <c r="DR65" s="420"/>
      <c r="DS65" s="420"/>
      <c r="DT65" s="420"/>
      <c r="DU65" s="420"/>
      <c r="DV65" s="421"/>
      <c r="DW65" s="420">
        <v>2</v>
      </c>
      <c r="DX65" s="424" t="e">
        <f>IF(#REF!="",DX66,#REF!)</f>
        <v>#REF!</v>
      </c>
      <c r="DY65" s="424" t="e">
        <f>IF(#REF!="",$DK$66,#REF!)</f>
        <v>#REF!</v>
      </c>
      <c r="DZ65" s="424" t="e">
        <f t="shared" ref="DZ65:DZ70" si="27">DY65^2</f>
        <v>#REF!</v>
      </c>
      <c r="EA65" s="424" t="e">
        <f t="shared" ref="EA65:EA70" si="28">DY65^3</f>
        <v>#REF!</v>
      </c>
      <c r="EB65" s="420" t="e">
        <f t="shared" ref="EB65:EB70" si="29">DY65^4</f>
        <v>#REF!</v>
      </c>
      <c r="EC65" s="420"/>
      <c r="ED65" s="420"/>
      <c r="EE65" s="420"/>
      <c r="EF65" s="420"/>
      <c r="EG65" s="420"/>
      <c r="EH65" s="420"/>
      <c r="EI65" s="422"/>
      <c r="EJ65" s="422"/>
      <c r="EK65" s="422"/>
      <c r="EL65" s="430"/>
      <c r="EM65" s="430"/>
      <c r="EN65" s="430"/>
      <c r="EO65" s="430"/>
      <c r="EP65" s="430"/>
      <c r="EQ65" s="430"/>
      <c r="ER65" s="430"/>
      <c r="ES65" s="430"/>
      <c r="GL65" s="422"/>
      <c r="GM65" s="422"/>
      <c r="GN65" s="422"/>
      <c r="GO65" s="422"/>
      <c r="GP65" s="422"/>
      <c r="GQ65" s="422"/>
      <c r="GR65" s="422"/>
      <c r="GS65" s="422"/>
      <c r="GT65" s="422"/>
    </row>
    <row r="66" spans="1:202" ht="12.75" customHeight="1" x14ac:dyDescent="0.25">
      <c r="A66" s="704"/>
      <c r="B66" s="704"/>
      <c r="C66" s="704"/>
      <c r="D66" s="704"/>
      <c r="E66" s="704"/>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c r="AM66" s="322"/>
      <c r="AN66" s="322"/>
      <c r="AO66" s="322"/>
      <c r="AP66" s="322"/>
      <c r="AQ66" s="322"/>
      <c r="AZ66" s="329"/>
      <c r="BA66" s="329"/>
      <c r="BB66" s="329"/>
      <c r="BC66" s="329"/>
      <c r="BD66" s="329"/>
      <c r="DI66" s="420">
        <v>3</v>
      </c>
      <c r="DJ66" s="424" t="e">
        <f>#REF!</f>
        <v>#REF!</v>
      </c>
      <c r="DK66" s="424" t="e">
        <f>#REF!</f>
        <v>#REF!</v>
      </c>
      <c r="DL66" s="424" t="e">
        <f t="shared" si="24"/>
        <v>#REF!</v>
      </c>
      <c r="DM66" s="424" t="e">
        <f t="shared" si="25"/>
        <v>#REF!</v>
      </c>
      <c r="DN66" s="420" t="e">
        <f t="shared" si="26"/>
        <v>#REF!</v>
      </c>
      <c r="DO66" s="420"/>
      <c r="DP66" s="420"/>
      <c r="DQ66" s="420"/>
      <c r="DR66" s="420"/>
      <c r="DS66" s="420"/>
      <c r="DT66" s="420"/>
      <c r="DU66" s="420"/>
      <c r="DV66" s="421"/>
      <c r="DW66" s="420">
        <v>3</v>
      </c>
      <c r="DX66" s="424" t="e">
        <f>#REF!</f>
        <v>#REF!</v>
      </c>
      <c r="DY66" s="424" t="e">
        <f>#REF!</f>
        <v>#REF!</v>
      </c>
      <c r="DZ66" s="424" t="e">
        <f t="shared" si="27"/>
        <v>#REF!</v>
      </c>
      <c r="EA66" s="424" t="e">
        <f t="shared" si="28"/>
        <v>#REF!</v>
      </c>
      <c r="EB66" s="420" t="e">
        <f t="shared" si="29"/>
        <v>#REF!</v>
      </c>
      <c r="EC66" s="420"/>
      <c r="ED66" s="420"/>
      <c r="EE66" s="420"/>
      <c r="EF66" s="420"/>
      <c r="EG66" s="420"/>
      <c r="EH66" s="420"/>
      <c r="EI66" s="422"/>
      <c r="EJ66" s="422"/>
      <c r="EK66" s="422"/>
      <c r="GL66" s="422"/>
      <c r="GM66" s="422"/>
      <c r="GN66" s="422"/>
      <c r="GO66" s="422"/>
      <c r="GP66" s="422"/>
      <c r="GQ66" s="422"/>
      <c r="GR66" s="422"/>
      <c r="GS66" s="422"/>
      <c r="GT66" s="422"/>
    </row>
    <row r="67" spans="1:202" ht="12.75" customHeight="1" x14ac:dyDescent="0.25">
      <c r="A67" s="704"/>
      <c r="B67" s="704"/>
      <c r="C67" s="704"/>
      <c r="D67" s="704"/>
      <c r="E67" s="704"/>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c r="AG67" s="322"/>
      <c r="AH67" s="322"/>
      <c r="AI67" s="322"/>
      <c r="AJ67" s="322"/>
      <c r="AK67" s="322"/>
      <c r="AL67" s="322"/>
      <c r="AM67" s="322"/>
      <c r="AN67" s="322"/>
      <c r="AO67" s="322"/>
      <c r="AP67" s="322"/>
      <c r="AQ67" s="322"/>
      <c r="AZ67" s="329"/>
      <c r="BA67" s="329"/>
      <c r="BB67" s="329"/>
      <c r="BC67" s="329"/>
      <c r="BD67" s="329"/>
      <c r="DI67" s="420">
        <v>4</v>
      </c>
      <c r="DJ67" s="424" t="e">
        <f>#REF!</f>
        <v>#REF!</v>
      </c>
      <c r="DK67" s="424" t="e">
        <f>#REF!</f>
        <v>#REF!</v>
      </c>
      <c r="DL67" s="424" t="e">
        <f t="shared" si="24"/>
        <v>#REF!</v>
      </c>
      <c r="DM67" s="424" t="e">
        <f t="shared" si="25"/>
        <v>#REF!</v>
      </c>
      <c r="DN67" s="420" t="e">
        <f t="shared" si="26"/>
        <v>#REF!</v>
      </c>
      <c r="DO67" s="420" t="s">
        <v>591</v>
      </c>
      <c r="DP67" s="420" t="s">
        <v>592</v>
      </c>
      <c r="DQ67" s="420" t="s">
        <v>593</v>
      </c>
      <c r="DR67" s="420"/>
      <c r="DS67" s="420"/>
      <c r="DT67" s="420"/>
      <c r="DU67" s="420"/>
      <c r="DV67" s="421"/>
      <c r="DW67" s="420">
        <v>4</v>
      </c>
      <c r="DX67" s="424" t="e">
        <f>#REF!</f>
        <v>#REF!</v>
      </c>
      <c r="DY67" s="424" t="e">
        <f>#REF!</f>
        <v>#REF!</v>
      </c>
      <c r="DZ67" s="424" t="e">
        <f t="shared" si="27"/>
        <v>#REF!</v>
      </c>
      <c r="EA67" s="424" t="e">
        <f t="shared" si="28"/>
        <v>#REF!</v>
      </c>
      <c r="EB67" s="420" t="e">
        <f t="shared" si="29"/>
        <v>#REF!</v>
      </c>
      <c r="EC67" s="420" t="s">
        <v>591</v>
      </c>
      <c r="ED67" s="420" t="s">
        <v>592</v>
      </c>
      <c r="EE67" s="420" t="s">
        <v>593</v>
      </c>
      <c r="EF67" s="420"/>
      <c r="EG67" s="420"/>
      <c r="EH67" s="420"/>
      <c r="EI67" s="422"/>
      <c r="EJ67" s="422"/>
      <c r="EK67" s="422"/>
      <c r="GL67" s="422"/>
      <c r="GM67" s="422"/>
      <c r="GN67" s="422"/>
      <c r="GO67" s="422"/>
      <c r="GP67" s="422"/>
      <c r="GQ67" s="422"/>
      <c r="GR67" s="422"/>
      <c r="GS67" s="422"/>
      <c r="GT67" s="422"/>
    </row>
    <row r="68" spans="1:202" ht="12.75" customHeight="1" x14ac:dyDescent="0.25">
      <c r="A68" s="704"/>
      <c r="B68" s="704"/>
      <c r="C68" s="704"/>
      <c r="D68" s="704"/>
      <c r="E68" s="704"/>
      <c r="J68" s="322"/>
      <c r="K68" s="322"/>
      <c r="L68" s="322"/>
      <c r="M68" s="322"/>
      <c r="N68" s="322"/>
      <c r="O68" s="322"/>
      <c r="P68" s="322"/>
      <c r="Q68" s="322"/>
      <c r="R68" s="322"/>
      <c r="S68" s="322"/>
      <c r="T68" s="322"/>
      <c r="U68" s="727"/>
      <c r="V68" s="727"/>
      <c r="W68" s="727"/>
      <c r="X68" s="727"/>
      <c r="Y68" s="727"/>
      <c r="Z68" s="325"/>
      <c r="AA68" s="322"/>
      <c r="AB68" s="322"/>
      <c r="AC68" s="322"/>
      <c r="AD68" s="322"/>
      <c r="AE68" s="322"/>
      <c r="AF68" s="322"/>
      <c r="AG68" s="322"/>
      <c r="AH68" s="322"/>
      <c r="AI68" s="322"/>
      <c r="AJ68" s="322"/>
      <c r="AK68" s="322"/>
      <c r="AL68" s="322"/>
      <c r="AM68" s="322"/>
      <c r="AN68" s="322"/>
      <c r="AO68" s="322"/>
      <c r="AP68" s="322"/>
      <c r="AQ68" s="322"/>
      <c r="AZ68" s="329"/>
      <c r="BA68" s="329"/>
      <c r="BB68" s="329"/>
      <c r="BC68" s="329"/>
      <c r="BD68" s="329"/>
      <c r="DI68" s="420">
        <v>5</v>
      </c>
      <c r="DJ68" s="424" t="e">
        <f>#REF!</f>
        <v>#REF!</v>
      </c>
      <c r="DK68" s="424" t="e">
        <f>#REF!</f>
        <v>#REF!</v>
      </c>
      <c r="DL68" s="424" t="e">
        <f t="shared" si="24"/>
        <v>#REF!</v>
      </c>
      <c r="DM68" s="424" t="e">
        <f t="shared" si="25"/>
        <v>#REF!</v>
      </c>
      <c r="DN68" s="420" t="e">
        <f t="shared" si="26"/>
        <v>#REF!</v>
      </c>
      <c r="DO68" s="424" t="e">
        <f t="array" ref="DO68:DQ68">LINEST(DJ66:DJ68,DK66:DL68)</f>
        <v>#VALUE!</v>
      </c>
      <c r="DP68" s="424" t="e">
        <v>#VALUE!</v>
      </c>
      <c r="DQ68" s="424" t="e">
        <v>#VALUE!</v>
      </c>
      <c r="DR68" s="420"/>
      <c r="DS68" s="420"/>
      <c r="DT68" s="420"/>
      <c r="DU68" s="420"/>
      <c r="DV68" s="421"/>
      <c r="DW68" s="420">
        <v>5</v>
      </c>
      <c r="DX68" s="424" t="e">
        <f>#REF!</f>
        <v>#REF!</v>
      </c>
      <c r="DY68" s="424" t="e">
        <f>#REF!</f>
        <v>#REF!</v>
      </c>
      <c r="DZ68" s="424" t="e">
        <f t="shared" si="27"/>
        <v>#REF!</v>
      </c>
      <c r="EA68" s="424" t="e">
        <f t="shared" si="28"/>
        <v>#REF!</v>
      </c>
      <c r="EB68" s="420" t="e">
        <f t="shared" si="29"/>
        <v>#REF!</v>
      </c>
      <c r="EC68" s="424" t="e">
        <f t="array" ref="EC68:EE68">LINEST(DX66:DX68,DY66:DZ68)</f>
        <v>#VALUE!</v>
      </c>
      <c r="ED68" s="424" t="e">
        <v>#VALUE!</v>
      </c>
      <c r="EE68" s="424" t="e">
        <v>#VALUE!</v>
      </c>
      <c r="EF68" s="420"/>
      <c r="EG68" s="420"/>
      <c r="EH68" s="420"/>
      <c r="EI68" s="422"/>
      <c r="EJ68" s="422"/>
      <c r="EK68" s="422"/>
      <c r="GL68" s="422"/>
      <c r="GM68" s="422"/>
      <c r="GN68" s="422"/>
      <c r="GO68" s="422"/>
      <c r="GP68" s="422"/>
      <c r="GQ68" s="422"/>
      <c r="GR68" s="422"/>
      <c r="GS68" s="422"/>
      <c r="GT68" s="422"/>
    </row>
    <row r="69" spans="1:202" ht="12.75" customHeight="1" x14ac:dyDescent="0.25">
      <c r="A69" s="704"/>
      <c r="B69" s="704"/>
      <c r="C69" s="704"/>
      <c r="D69" s="704"/>
      <c r="E69" s="704"/>
      <c r="J69" s="322"/>
      <c r="K69" s="322"/>
      <c r="L69" s="322"/>
      <c r="M69" s="322"/>
      <c r="N69" s="322"/>
      <c r="O69" s="322"/>
      <c r="P69" s="322"/>
      <c r="Q69" s="322"/>
      <c r="R69" s="322"/>
      <c r="S69" s="322"/>
      <c r="T69" s="322"/>
      <c r="U69" s="325"/>
      <c r="V69" s="325"/>
      <c r="W69" s="325"/>
      <c r="X69" s="325"/>
      <c r="Y69" s="325"/>
      <c r="Z69" s="325"/>
      <c r="AA69" s="322"/>
      <c r="AB69" s="322"/>
      <c r="AC69" s="322"/>
      <c r="AD69" s="322"/>
      <c r="AE69" s="322"/>
      <c r="AF69" s="322"/>
      <c r="AG69" s="322"/>
      <c r="AH69" s="322"/>
      <c r="AI69" s="322"/>
      <c r="AJ69" s="322"/>
      <c r="AK69" s="322"/>
      <c r="AL69" s="322"/>
      <c r="AM69" s="322"/>
      <c r="AN69" s="322"/>
      <c r="AO69" s="322"/>
      <c r="AP69" s="322"/>
      <c r="AQ69" s="322"/>
      <c r="AZ69" s="329"/>
      <c r="BA69" s="329"/>
      <c r="BB69" s="329"/>
      <c r="BC69" s="329"/>
      <c r="BD69" s="329"/>
      <c r="DI69" s="420">
        <v>6</v>
      </c>
      <c r="DJ69" s="424" t="e">
        <f>IF(#REF!="",DJ68,#REF!)</f>
        <v>#REF!</v>
      </c>
      <c r="DK69" s="424" t="e">
        <f>IF(#REF!="",$DK$68,#REF!)</f>
        <v>#REF!</v>
      </c>
      <c r="DL69" s="424" t="e">
        <f t="shared" si="24"/>
        <v>#REF!</v>
      </c>
      <c r="DM69" s="424" t="e">
        <f t="shared" si="25"/>
        <v>#REF!</v>
      </c>
      <c r="DN69" s="420" t="e">
        <f t="shared" si="26"/>
        <v>#REF!</v>
      </c>
      <c r="DO69" s="420"/>
      <c r="DP69" s="420"/>
      <c r="DQ69" s="420"/>
      <c r="DR69" s="420"/>
      <c r="DS69" s="420"/>
      <c r="DT69" s="420"/>
      <c r="DU69" s="420"/>
      <c r="DV69" s="421"/>
      <c r="DW69" s="420">
        <v>6</v>
      </c>
      <c r="DX69" s="424" t="e">
        <f>IF(#REF!="",DX68,#REF!)</f>
        <v>#REF!</v>
      </c>
      <c r="DY69" s="424" t="e">
        <f>IF(#REF!="",$DK$68,#REF!)</f>
        <v>#REF!</v>
      </c>
      <c r="DZ69" s="424" t="e">
        <f t="shared" si="27"/>
        <v>#REF!</v>
      </c>
      <c r="EA69" s="424" t="e">
        <f t="shared" si="28"/>
        <v>#REF!</v>
      </c>
      <c r="EB69" s="420" t="e">
        <f t="shared" si="29"/>
        <v>#REF!</v>
      </c>
      <c r="EC69" s="420"/>
      <c r="ED69" s="420"/>
      <c r="EE69" s="420"/>
      <c r="EF69" s="420"/>
      <c r="EG69" s="420"/>
      <c r="EH69" s="420"/>
      <c r="EI69" s="422"/>
      <c r="EJ69" s="422"/>
      <c r="EK69" s="422"/>
      <c r="GL69" s="422"/>
      <c r="GM69" s="422"/>
      <c r="GN69" s="422"/>
      <c r="GO69" s="422"/>
      <c r="GP69" s="422"/>
      <c r="GQ69" s="422"/>
      <c r="GR69" s="422"/>
      <c r="GS69" s="422"/>
      <c r="GT69" s="422"/>
    </row>
    <row r="70" spans="1:202" ht="12.75" customHeight="1" x14ac:dyDescent="0.25">
      <c r="A70" s="704"/>
      <c r="B70" s="704"/>
      <c r="C70" s="704"/>
      <c r="D70" s="704"/>
      <c r="E70" s="704"/>
      <c r="J70" s="322"/>
      <c r="K70" s="322"/>
      <c r="L70" s="322"/>
      <c r="M70" s="322"/>
      <c r="N70" s="322"/>
      <c r="O70" s="322"/>
      <c r="P70" s="322"/>
      <c r="Q70" s="322"/>
      <c r="R70" s="322"/>
      <c r="S70" s="322"/>
      <c r="T70" s="322"/>
      <c r="U70" s="703"/>
      <c r="V70" s="703"/>
      <c r="W70" s="703"/>
      <c r="X70" s="703"/>
      <c r="Y70" s="703"/>
      <c r="Z70" s="340"/>
      <c r="AA70" s="322"/>
      <c r="AB70" s="322"/>
      <c r="AC70" s="322"/>
      <c r="AD70" s="322"/>
      <c r="AE70" s="322"/>
      <c r="AF70" s="322"/>
      <c r="AG70" s="322"/>
      <c r="AH70" s="322"/>
      <c r="AI70" s="322"/>
      <c r="AJ70" s="322"/>
      <c r="AK70" s="322"/>
      <c r="AL70" s="322"/>
      <c r="AM70" s="322"/>
      <c r="AN70" s="322"/>
      <c r="AO70" s="322"/>
      <c r="AP70" s="322"/>
      <c r="AQ70" s="322"/>
      <c r="AZ70" s="329"/>
      <c r="BA70" s="329"/>
      <c r="BB70" s="329"/>
      <c r="BC70" s="329"/>
      <c r="BD70" s="329"/>
      <c r="DI70" s="420">
        <v>7</v>
      </c>
      <c r="DJ70" s="424" t="e">
        <f>IF(#REF!="",DJ69,#REF!)</f>
        <v>#REF!</v>
      </c>
      <c r="DK70" s="424" t="e">
        <f>IF(#REF!="",$DK$69,#REF!)</f>
        <v>#REF!</v>
      </c>
      <c r="DL70" s="424" t="e">
        <f t="shared" si="24"/>
        <v>#REF!</v>
      </c>
      <c r="DM70" s="424" t="e">
        <f t="shared" si="25"/>
        <v>#REF!</v>
      </c>
      <c r="DN70" s="420" t="e">
        <f t="shared" si="26"/>
        <v>#REF!</v>
      </c>
      <c r="DO70" s="420"/>
      <c r="DP70" s="420"/>
      <c r="DQ70" s="420"/>
      <c r="DR70" s="420"/>
      <c r="DS70" s="420"/>
      <c r="DT70" s="420"/>
      <c r="DU70" s="420"/>
      <c r="DV70" s="421"/>
      <c r="DW70" s="420">
        <v>7</v>
      </c>
      <c r="DX70" s="424" t="e">
        <f>IF(#REF!="",DX69,#REF!)</f>
        <v>#REF!</v>
      </c>
      <c r="DY70" s="424" t="e">
        <f>IF(#REF!="",$DK$69,#REF!)</f>
        <v>#REF!</v>
      </c>
      <c r="DZ70" s="424" t="e">
        <f t="shared" si="27"/>
        <v>#REF!</v>
      </c>
      <c r="EA70" s="424" t="e">
        <f t="shared" si="28"/>
        <v>#REF!</v>
      </c>
      <c r="EB70" s="420" t="e">
        <f t="shared" si="29"/>
        <v>#REF!</v>
      </c>
      <c r="EC70" s="420"/>
      <c r="ED70" s="420"/>
      <c r="EE70" s="420"/>
      <c r="EF70" s="420"/>
      <c r="EG70" s="420"/>
      <c r="EH70" s="420"/>
      <c r="EI70" s="422"/>
      <c r="EJ70" s="422"/>
      <c r="EK70" s="422"/>
      <c r="GL70" s="422"/>
      <c r="GM70" s="422"/>
      <c r="GN70" s="422"/>
      <c r="GO70" s="422"/>
      <c r="GP70" s="422"/>
      <c r="GQ70" s="422"/>
      <c r="GR70" s="422"/>
      <c r="GS70" s="422"/>
      <c r="GT70" s="422"/>
    </row>
    <row r="71" spans="1:202" ht="12.75" customHeight="1" x14ac:dyDescent="0.25">
      <c r="A71" s="704"/>
      <c r="B71" s="704"/>
      <c r="C71" s="704"/>
      <c r="D71" s="704"/>
      <c r="E71" s="704"/>
      <c r="J71" s="322"/>
      <c r="K71" s="322"/>
      <c r="L71" s="322"/>
      <c r="M71" s="322"/>
      <c r="N71" s="322"/>
      <c r="O71" s="322"/>
      <c r="P71" s="322"/>
      <c r="Q71" s="322"/>
      <c r="R71" s="322"/>
      <c r="S71" s="322"/>
      <c r="T71" s="322"/>
      <c r="U71" s="325"/>
      <c r="V71" s="325"/>
      <c r="W71" s="325"/>
      <c r="X71" s="325"/>
      <c r="Y71" s="325"/>
      <c r="Z71" s="325"/>
      <c r="AA71" s="322"/>
      <c r="AB71" s="322"/>
      <c r="AC71" s="322"/>
      <c r="AD71" s="322"/>
      <c r="AE71" s="322"/>
      <c r="AF71" s="322"/>
      <c r="AG71" s="322"/>
      <c r="AH71" s="322"/>
      <c r="AI71" s="322"/>
      <c r="AJ71" s="322"/>
      <c r="AK71" s="322"/>
      <c r="AL71" s="322"/>
      <c r="AM71" s="322"/>
      <c r="AN71" s="322"/>
      <c r="AO71" s="322"/>
      <c r="AP71" s="322"/>
      <c r="AQ71" s="322"/>
      <c r="AZ71" s="329"/>
      <c r="BA71" s="329"/>
      <c r="BB71" s="329"/>
      <c r="BC71" s="329"/>
      <c r="BD71" s="329"/>
      <c r="DI71" s="420"/>
      <c r="DJ71" s="420"/>
      <c r="DK71" s="420"/>
      <c r="DL71" s="420" t="s">
        <v>595</v>
      </c>
      <c r="DM71" s="420"/>
      <c r="DN71" s="420"/>
      <c r="DO71" s="420"/>
      <c r="DP71" s="420"/>
      <c r="DQ71" s="420"/>
      <c r="DR71" s="420"/>
      <c r="DS71" s="420"/>
      <c r="DT71" s="420"/>
      <c r="DU71" s="420"/>
      <c r="DV71" s="421"/>
      <c r="DW71" s="422"/>
      <c r="DX71" s="422"/>
      <c r="DY71" s="422"/>
      <c r="DZ71" s="422"/>
      <c r="EA71" s="422"/>
      <c r="EB71" s="422"/>
      <c r="EC71" s="422"/>
      <c r="ED71" s="422"/>
      <c r="EE71" s="422"/>
      <c r="EF71" s="422"/>
      <c r="EG71" s="422"/>
      <c r="EH71" s="422"/>
      <c r="EI71" s="422"/>
      <c r="EJ71" s="422"/>
      <c r="EK71" s="422"/>
      <c r="GL71" s="422"/>
      <c r="GM71" s="422"/>
      <c r="GN71" s="422"/>
      <c r="GO71" s="422"/>
      <c r="GP71" s="422"/>
      <c r="GQ71" s="422"/>
      <c r="GR71" s="422"/>
      <c r="GS71" s="422"/>
      <c r="GT71" s="422"/>
    </row>
    <row r="72" spans="1:202" ht="12.75" customHeight="1" x14ac:dyDescent="0.25">
      <c r="A72" s="704"/>
      <c r="B72" s="704"/>
      <c r="C72" s="704"/>
      <c r="D72" s="704"/>
      <c r="E72" s="704"/>
      <c r="J72" s="322"/>
      <c r="K72" s="322"/>
      <c r="L72" s="322"/>
      <c r="M72" s="322"/>
      <c r="N72" s="322"/>
      <c r="O72" s="322"/>
      <c r="P72" s="322"/>
      <c r="Q72" s="322"/>
      <c r="R72" s="322"/>
      <c r="S72" s="322"/>
      <c r="T72" s="322"/>
      <c r="U72" s="325"/>
      <c r="V72" s="325"/>
      <c r="W72" s="325"/>
      <c r="X72" s="325"/>
      <c r="Y72" s="325"/>
      <c r="Z72" s="325"/>
      <c r="AA72" s="322"/>
      <c r="AB72" s="322"/>
      <c r="AC72" s="322"/>
      <c r="AD72" s="322"/>
      <c r="AE72" s="322"/>
      <c r="AF72" s="322"/>
      <c r="AG72" s="322"/>
      <c r="AH72" s="322"/>
      <c r="AI72" s="322"/>
      <c r="AJ72" s="322"/>
      <c r="AK72" s="322"/>
      <c r="AL72" s="322"/>
      <c r="AM72" s="322"/>
      <c r="AN72" s="322"/>
      <c r="AO72" s="322"/>
      <c r="AP72" s="322"/>
      <c r="AQ72" s="322"/>
      <c r="AZ72" s="329"/>
      <c r="BA72" s="329"/>
      <c r="BB72" s="329"/>
      <c r="BC72" s="329"/>
      <c r="BD72" s="329"/>
      <c r="CN72" s="341"/>
      <c r="DI72" s="420"/>
      <c r="DJ72" s="424" t="s">
        <v>585</v>
      </c>
      <c r="DK72" s="424"/>
      <c r="DL72" s="424"/>
      <c r="DM72" s="424"/>
      <c r="DN72" s="420"/>
      <c r="DO72" s="424"/>
      <c r="DP72" s="424"/>
      <c r="DQ72" s="424"/>
      <c r="DR72" s="424"/>
      <c r="DS72" s="424"/>
      <c r="DT72" s="420"/>
      <c r="DU72" s="420"/>
      <c r="DV72" s="421"/>
      <c r="DW72" s="422"/>
      <c r="DX72" s="422"/>
      <c r="DY72" s="422"/>
      <c r="DZ72" s="420" t="s">
        <v>705</v>
      </c>
      <c r="EA72" s="422"/>
      <c r="EB72" s="422"/>
      <c r="EC72" s="422"/>
      <c r="ED72" s="422"/>
      <c r="EE72" s="422"/>
      <c r="EF72" s="422"/>
      <c r="EG72" s="422"/>
      <c r="EH72" s="422"/>
      <c r="EI72" s="422"/>
      <c r="EJ72" s="422"/>
      <c r="EK72" s="422"/>
      <c r="GL72" s="422"/>
      <c r="GM72" s="422"/>
      <c r="GN72" s="422"/>
      <c r="GO72" s="422"/>
      <c r="GP72" s="422"/>
      <c r="GQ72" s="422"/>
      <c r="GR72" s="422"/>
      <c r="GS72" s="422"/>
      <c r="GT72" s="422"/>
    </row>
    <row r="73" spans="1:202" ht="12.75" customHeight="1" x14ac:dyDescent="0.25">
      <c r="A73" s="704"/>
      <c r="B73" s="704"/>
      <c r="C73" s="704"/>
      <c r="D73" s="704"/>
      <c r="E73" s="704"/>
      <c r="J73" s="322"/>
      <c r="K73" s="322"/>
      <c r="L73" s="322"/>
      <c r="M73" s="322"/>
      <c r="N73" s="322"/>
      <c r="O73" s="322"/>
      <c r="P73" s="322"/>
      <c r="Q73" s="322"/>
      <c r="R73" s="322"/>
      <c r="S73" s="322"/>
      <c r="T73" s="322"/>
      <c r="U73" s="325"/>
      <c r="V73" s="325"/>
      <c r="W73" s="325"/>
      <c r="X73" s="325"/>
      <c r="Y73" s="325"/>
      <c r="Z73" s="325"/>
      <c r="AA73" s="322"/>
      <c r="AB73" s="322"/>
      <c r="AC73" s="322"/>
      <c r="AD73" s="322"/>
      <c r="AE73" s="322"/>
      <c r="AF73" s="322"/>
      <c r="AG73" s="322"/>
      <c r="AH73" s="322"/>
      <c r="AI73" s="322"/>
      <c r="AJ73" s="322"/>
      <c r="AK73" s="322"/>
      <c r="AL73" s="322"/>
      <c r="AM73" s="322"/>
      <c r="AN73" s="322"/>
      <c r="AO73" s="322"/>
      <c r="AP73" s="322"/>
      <c r="AQ73" s="322"/>
      <c r="BG73" s="313"/>
      <c r="BH73" s="314"/>
      <c r="BI73" s="314"/>
      <c r="BJ73" s="314"/>
      <c r="BK73" s="314"/>
      <c r="BL73" s="314"/>
      <c r="BM73" s="314"/>
      <c r="BN73" s="314"/>
      <c r="BO73" s="314"/>
      <c r="BP73" s="314"/>
      <c r="BQ73" s="314"/>
      <c r="BR73" s="315"/>
      <c r="BS73" s="314"/>
      <c r="BT73" s="314"/>
      <c r="BU73" s="314"/>
      <c r="BV73" s="314"/>
      <c r="BW73" s="342"/>
      <c r="BX73" s="342"/>
      <c r="BY73" s="342"/>
      <c r="BZ73" s="342"/>
      <c r="CA73" s="316"/>
      <c r="CB73" s="316"/>
      <c r="CC73" s="1"/>
      <c r="CD73" s="343"/>
      <c r="CE73" s="343"/>
      <c r="CF73" s="311"/>
      <c r="CG73" s="311"/>
      <c r="CH73" s="311"/>
      <c r="CI73" s="311"/>
      <c r="CJ73" s="311"/>
      <c r="CK73" s="311"/>
      <c r="CL73" s="344"/>
      <c r="CM73" s="341"/>
      <c r="CN73" s="341"/>
      <c r="DI73" s="420"/>
      <c r="DJ73" s="425" t="s">
        <v>586</v>
      </c>
      <c r="DK73" s="425"/>
      <c r="DL73" s="425"/>
      <c r="DM73" s="425"/>
      <c r="DN73" s="420"/>
      <c r="DO73" s="420" t="s">
        <v>596</v>
      </c>
      <c r="DP73" s="424" t="s">
        <v>590</v>
      </c>
      <c r="DQ73" s="424" t="s">
        <v>591</v>
      </c>
      <c r="DR73" s="424" t="s">
        <v>592</v>
      </c>
      <c r="DS73" s="424" t="s">
        <v>593</v>
      </c>
      <c r="DT73" s="420"/>
      <c r="DU73" s="420"/>
      <c r="DV73" s="421"/>
      <c r="DW73" s="420"/>
      <c r="DX73" s="425" t="s">
        <v>586</v>
      </c>
      <c r="DY73" s="425" t="s">
        <v>587</v>
      </c>
      <c r="DZ73" s="425" t="s">
        <v>588</v>
      </c>
      <c r="EA73" s="425" t="s">
        <v>589</v>
      </c>
      <c r="EB73" s="420"/>
      <c r="EC73" s="420" t="s">
        <v>596</v>
      </c>
      <c r="ED73" s="424" t="s">
        <v>590</v>
      </c>
      <c r="EE73" s="424" t="s">
        <v>591</v>
      </c>
      <c r="EF73" s="424" t="s">
        <v>592</v>
      </c>
      <c r="EG73" s="424" t="s">
        <v>593</v>
      </c>
      <c r="EH73" s="420"/>
      <c r="EI73" s="422"/>
      <c r="EJ73" s="422"/>
      <c r="EK73" s="422"/>
      <c r="GL73" s="422"/>
      <c r="GM73" s="422"/>
      <c r="GN73" s="422"/>
      <c r="GO73" s="422"/>
      <c r="GP73" s="422"/>
      <c r="GQ73" s="422"/>
      <c r="GR73" s="422"/>
      <c r="GS73" s="422"/>
      <c r="GT73" s="422"/>
    </row>
    <row r="74" spans="1:202" ht="12.75" customHeight="1" x14ac:dyDescent="0.25">
      <c r="A74" s="704"/>
      <c r="B74" s="704"/>
      <c r="C74" s="704"/>
      <c r="D74" s="704"/>
      <c r="E74" s="704"/>
      <c r="J74" s="322"/>
      <c r="K74" s="322"/>
      <c r="L74" s="322"/>
      <c r="M74" s="322"/>
      <c r="N74" s="322"/>
      <c r="O74" s="322"/>
      <c r="P74" s="322"/>
      <c r="Q74" s="322"/>
      <c r="R74" s="322"/>
      <c r="S74" s="322"/>
      <c r="T74" s="322"/>
      <c r="U74" s="325"/>
      <c r="V74" s="325"/>
      <c r="W74" s="325"/>
      <c r="X74" s="325"/>
      <c r="Y74" s="325"/>
      <c r="Z74" s="325"/>
      <c r="AA74" s="322"/>
      <c r="AB74" s="322"/>
      <c r="AC74" s="322"/>
      <c r="AD74" s="322"/>
      <c r="AE74" s="322"/>
      <c r="AF74" s="322"/>
      <c r="AG74" s="322"/>
      <c r="AH74" s="322"/>
      <c r="AI74" s="322"/>
      <c r="AJ74" s="322"/>
      <c r="AK74" s="322"/>
      <c r="AL74" s="322"/>
      <c r="AM74" s="322"/>
      <c r="AN74" s="322"/>
      <c r="AO74" s="322"/>
      <c r="AP74" s="322"/>
      <c r="AQ74" s="322"/>
      <c r="BG74" s="313"/>
      <c r="CL74" s="344"/>
      <c r="CM74" s="341"/>
      <c r="CN74" s="341"/>
      <c r="DI74" s="420">
        <v>1</v>
      </c>
      <c r="DJ74" s="424" t="e">
        <f>IF(#REF!="",DJ75,#REF!)</f>
        <v>#REF!</v>
      </c>
      <c r="DK74" s="424" t="e">
        <f>IF(#REF!="",$DK$65,#REF!)</f>
        <v>#REF!</v>
      </c>
      <c r="DL74" s="424" t="e">
        <f>DK74^2</f>
        <v>#REF!</v>
      </c>
      <c r="DM74" s="424" t="e">
        <f>DK74^3</f>
        <v>#REF!</v>
      </c>
      <c r="DN74" s="420" t="e">
        <f>DK74^4</f>
        <v>#REF!</v>
      </c>
      <c r="DO74" s="420" t="e">
        <f t="array" ref="DO74:DS74">LINEST(DJ74:DJ80,DK74:DN80)</f>
        <v>#VALUE!</v>
      </c>
      <c r="DP74" s="425" t="e">
        <v>#VALUE!</v>
      </c>
      <c r="DQ74" s="424" t="e">
        <v>#VALUE!</v>
      </c>
      <c r="DR74" s="424" t="e">
        <v>#VALUE!</v>
      </c>
      <c r="DS74" s="424" t="e">
        <v>#VALUE!</v>
      </c>
      <c r="DT74" s="420"/>
      <c r="DU74" s="420"/>
      <c r="DV74" s="421"/>
      <c r="DW74" s="420">
        <v>1</v>
      </c>
      <c r="DX74" s="424" t="e">
        <f>IF(#REF!="",DX75,#REF!)</f>
        <v>#REF!</v>
      </c>
      <c r="DY74" s="424" t="e">
        <f>IF(#REF!="",$DK$65,#REF!)</f>
        <v>#REF!</v>
      </c>
      <c r="DZ74" s="424" t="e">
        <f>DY74^2</f>
        <v>#REF!</v>
      </c>
      <c r="EA74" s="424" t="e">
        <f>DY74^3</f>
        <v>#REF!</v>
      </c>
      <c r="EB74" s="420" t="e">
        <f>DY74^4</f>
        <v>#REF!</v>
      </c>
      <c r="EC74" s="420" t="e">
        <f t="array" ref="EC74:EG74">LINEST(DX74:DX80,DY74:EB80)</f>
        <v>#VALUE!</v>
      </c>
      <c r="ED74" s="425" t="e">
        <v>#VALUE!</v>
      </c>
      <c r="EE74" s="424" t="e">
        <v>#VALUE!</v>
      </c>
      <c r="EF74" s="424" t="e">
        <v>#VALUE!</v>
      </c>
      <c r="EG74" s="424" t="e">
        <v>#VALUE!</v>
      </c>
      <c r="EH74" s="420">
        <v>-1500</v>
      </c>
      <c r="EI74" s="422"/>
      <c r="EJ74" s="422"/>
      <c r="EK74" s="422"/>
      <c r="GL74" s="422"/>
      <c r="GM74" s="422"/>
      <c r="GN74" s="422"/>
      <c r="GO74" s="422"/>
      <c r="GP74" s="422"/>
      <c r="GQ74" s="422"/>
      <c r="GR74" s="422"/>
      <c r="GS74" s="422"/>
      <c r="GT74" s="422"/>
    </row>
    <row r="75" spans="1:202" ht="12.75" customHeight="1" x14ac:dyDescent="0.25">
      <c r="A75" s="704"/>
      <c r="B75" s="704"/>
      <c r="C75" s="704"/>
      <c r="D75" s="704"/>
      <c r="E75" s="704"/>
      <c r="J75" s="322"/>
      <c r="K75" s="322"/>
      <c r="L75" s="322"/>
      <c r="M75" s="322"/>
      <c r="N75" s="322"/>
      <c r="O75" s="322"/>
      <c r="P75" s="322"/>
      <c r="Q75" s="322"/>
      <c r="R75" s="322"/>
      <c r="S75" s="322"/>
      <c r="T75" s="322"/>
      <c r="U75" s="325"/>
      <c r="V75" s="325"/>
      <c r="W75" s="325"/>
      <c r="X75" s="325"/>
      <c r="Y75" s="325"/>
      <c r="Z75" s="325"/>
      <c r="AA75" s="322"/>
      <c r="AB75" s="322"/>
      <c r="AC75" s="322"/>
      <c r="AD75" s="322"/>
      <c r="AE75" s="322"/>
      <c r="AF75" s="322"/>
      <c r="AG75" s="322"/>
      <c r="AH75" s="322"/>
      <c r="AI75" s="322"/>
      <c r="AJ75" s="322"/>
      <c r="AK75" s="322"/>
      <c r="AL75" s="322"/>
      <c r="AM75" s="322"/>
      <c r="AN75" s="322"/>
      <c r="AO75" s="322"/>
      <c r="AP75" s="322"/>
      <c r="AQ75" s="322"/>
      <c r="BG75" s="313"/>
      <c r="CL75" s="344"/>
      <c r="CM75" s="341"/>
      <c r="CN75" s="341"/>
      <c r="DI75" s="420">
        <v>2</v>
      </c>
      <c r="DJ75" s="424" t="e">
        <f>IF(#REF!="",DJ76,#REF!)</f>
        <v>#REF!</v>
      </c>
      <c r="DK75" s="424" t="e">
        <f>IF(#REF!="",$DK$66,#REF!)</f>
        <v>#REF!</v>
      </c>
      <c r="DL75" s="424" t="e">
        <f t="shared" ref="DL75:DL80" si="30">DK75^2</f>
        <v>#REF!</v>
      </c>
      <c r="DM75" s="424" t="e">
        <f t="shared" ref="DM75:DM80" si="31">DK75^3</f>
        <v>#REF!</v>
      </c>
      <c r="DN75" s="420" t="e">
        <f t="shared" ref="DN75:DN80" si="32">DK75^4</f>
        <v>#REF!</v>
      </c>
      <c r="DO75" s="420"/>
      <c r="DP75" s="420"/>
      <c r="DQ75" s="420"/>
      <c r="DR75" s="420"/>
      <c r="DS75" s="420"/>
      <c r="DT75" s="420"/>
      <c r="DU75" s="420"/>
      <c r="DV75" s="421"/>
      <c r="DW75" s="420">
        <v>2</v>
      </c>
      <c r="DX75" s="424" t="e">
        <f>IF(#REF!="",DX76,#REF!)</f>
        <v>#REF!</v>
      </c>
      <c r="DY75" s="424" t="e">
        <f>IF(#REF!="",$DK$66,#REF!)</f>
        <v>#REF!</v>
      </c>
      <c r="DZ75" s="424" t="e">
        <f t="shared" ref="DZ75:DZ80" si="33">DY75^2</f>
        <v>#REF!</v>
      </c>
      <c r="EA75" s="424" t="e">
        <f t="shared" ref="EA75:EA80" si="34">DY75^3</f>
        <v>#REF!</v>
      </c>
      <c r="EB75" s="420" t="e">
        <f t="shared" ref="EB75:EB80" si="35">DY75^4</f>
        <v>#REF!</v>
      </c>
      <c r="EC75" s="420"/>
      <c r="ED75" s="420"/>
      <c r="EE75" s="420"/>
      <c r="EF75" s="420"/>
      <c r="EG75" s="420"/>
      <c r="EH75" s="420"/>
      <c r="EI75" s="422"/>
      <c r="EJ75" s="422"/>
      <c r="EK75" s="422"/>
      <c r="GL75" s="422"/>
      <c r="GM75" s="422"/>
      <c r="GN75" s="422"/>
      <c r="GO75" s="422"/>
      <c r="GP75" s="422"/>
      <c r="GQ75" s="422"/>
      <c r="GR75" s="422"/>
      <c r="GS75" s="422"/>
      <c r="GT75" s="422"/>
    </row>
    <row r="76" spans="1:202" ht="12.75" customHeight="1" x14ac:dyDescent="0.25">
      <c r="J76" s="322"/>
      <c r="K76" s="322"/>
      <c r="L76" s="322"/>
      <c r="M76" s="322"/>
      <c r="N76" s="322"/>
      <c r="O76" s="322"/>
      <c r="P76" s="322"/>
      <c r="Q76" s="322"/>
      <c r="R76" s="322"/>
      <c r="S76" s="322"/>
      <c r="T76" s="322"/>
      <c r="U76" s="325"/>
      <c r="V76" s="325"/>
      <c r="W76" s="325"/>
      <c r="X76" s="325"/>
      <c r="Y76" s="325"/>
      <c r="Z76" s="325"/>
      <c r="AA76" s="322"/>
      <c r="AB76" s="322"/>
      <c r="AC76" s="322"/>
      <c r="AD76" s="322"/>
      <c r="AE76" s="322"/>
      <c r="AF76" s="322"/>
      <c r="AG76" s="322"/>
      <c r="AH76" s="322"/>
      <c r="AI76" s="322"/>
      <c r="AJ76" s="322"/>
      <c r="AK76" s="322"/>
      <c r="AL76" s="322"/>
      <c r="AM76" s="322"/>
      <c r="AN76" s="322"/>
      <c r="AO76" s="322"/>
      <c r="AP76" s="322"/>
      <c r="AQ76" s="322"/>
      <c r="BG76" s="313"/>
      <c r="CL76" s="344"/>
      <c r="CM76" s="341"/>
      <c r="CN76" s="341"/>
      <c r="DI76" s="420">
        <v>3</v>
      </c>
      <c r="DJ76" s="424" t="e">
        <f>#REF!</f>
        <v>#REF!</v>
      </c>
      <c r="DK76" s="424" t="e">
        <f>#REF!</f>
        <v>#REF!</v>
      </c>
      <c r="DL76" s="424" t="e">
        <f t="shared" si="30"/>
        <v>#REF!</v>
      </c>
      <c r="DM76" s="424" t="e">
        <f t="shared" si="31"/>
        <v>#REF!</v>
      </c>
      <c r="DN76" s="420" t="e">
        <f t="shared" si="32"/>
        <v>#REF!</v>
      </c>
      <c r="DO76" s="424"/>
      <c r="DP76" s="424"/>
      <c r="DQ76" s="424"/>
      <c r="DR76" s="424"/>
      <c r="DS76" s="420"/>
      <c r="DT76" s="420"/>
      <c r="DU76" s="420"/>
      <c r="DV76" s="421"/>
      <c r="DW76" s="420">
        <v>3</v>
      </c>
      <c r="DX76" s="424" t="e">
        <f>#REF!</f>
        <v>#REF!</v>
      </c>
      <c r="DY76" s="424" t="e">
        <f>#REF!</f>
        <v>#REF!</v>
      </c>
      <c r="DZ76" s="424" t="e">
        <f t="shared" si="33"/>
        <v>#REF!</v>
      </c>
      <c r="EA76" s="424" t="e">
        <f t="shared" si="34"/>
        <v>#REF!</v>
      </c>
      <c r="EB76" s="420" t="e">
        <f t="shared" si="35"/>
        <v>#REF!</v>
      </c>
      <c r="EC76" s="420"/>
      <c r="ED76" s="420"/>
      <c r="EE76" s="420"/>
      <c r="EF76" s="420"/>
      <c r="EG76" s="420"/>
      <c r="EH76" s="420"/>
      <c r="EI76" s="422"/>
      <c r="EJ76" s="422"/>
      <c r="EK76" s="422"/>
      <c r="GL76" s="422"/>
      <c r="GM76" s="422"/>
      <c r="GN76" s="422"/>
      <c r="GO76" s="422"/>
      <c r="GP76" s="422"/>
      <c r="GQ76" s="422"/>
      <c r="GR76" s="422"/>
      <c r="GS76" s="422"/>
      <c r="GT76" s="422"/>
    </row>
    <row r="77" spans="1:202" ht="12.75" customHeight="1" x14ac:dyDescent="0.25">
      <c r="J77" s="322"/>
      <c r="K77" s="322"/>
      <c r="L77" s="322"/>
      <c r="M77" s="322"/>
      <c r="N77" s="322"/>
      <c r="O77" s="322"/>
      <c r="P77" s="322"/>
      <c r="Q77" s="322"/>
      <c r="R77" s="322"/>
      <c r="S77" s="322"/>
      <c r="T77" s="322"/>
      <c r="U77" s="325"/>
      <c r="V77" s="325"/>
      <c r="W77" s="325"/>
      <c r="X77" s="325"/>
      <c r="Y77" s="325"/>
      <c r="Z77" s="325"/>
      <c r="AA77" s="322"/>
      <c r="AB77" s="322"/>
      <c r="AC77" s="322"/>
      <c r="AD77" s="322"/>
      <c r="AE77" s="322"/>
      <c r="AF77" s="322"/>
      <c r="AG77" s="322"/>
      <c r="AH77" s="322"/>
      <c r="AI77" s="322"/>
      <c r="AJ77" s="322"/>
      <c r="AK77" s="322"/>
      <c r="AL77" s="322"/>
      <c r="AM77" s="322"/>
      <c r="AN77" s="322"/>
      <c r="AO77" s="322"/>
      <c r="AP77" s="322"/>
      <c r="AQ77" s="322"/>
      <c r="BG77" s="313"/>
      <c r="BH77" s="314"/>
      <c r="BI77" s="314"/>
      <c r="BJ77" s="314"/>
      <c r="BK77" s="314"/>
      <c r="BL77" s="314"/>
      <c r="BM77" s="314"/>
      <c r="BN77" s="314"/>
      <c r="BO77" s="314"/>
      <c r="BP77" s="314"/>
      <c r="BQ77" s="314"/>
      <c r="BR77" s="315"/>
      <c r="BS77" s="314"/>
      <c r="BT77" s="314"/>
      <c r="BU77" s="314"/>
      <c r="BV77" s="314"/>
      <c r="BW77" s="314"/>
      <c r="BX77" s="314"/>
      <c r="BY77" s="314"/>
      <c r="BZ77" s="314"/>
      <c r="CA77" s="316"/>
      <c r="CB77" s="316"/>
      <c r="CC77" s="2"/>
      <c r="CD77" s="343"/>
      <c r="CE77" s="343"/>
      <c r="CF77" s="311"/>
      <c r="CG77" s="311"/>
      <c r="CH77" s="311"/>
      <c r="CI77" s="311"/>
      <c r="CJ77" s="311"/>
      <c r="CK77" s="311"/>
      <c r="CL77" s="344"/>
      <c r="CM77" s="341"/>
      <c r="CN77" s="341"/>
      <c r="DI77" s="420">
        <v>4</v>
      </c>
      <c r="DJ77" s="424" t="e">
        <f>#REF!</f>
        <v>#REF!</v>
      </c>
      <c r="DK77" s="424" t="e">
        <f>#REF!</f>
        <v>#REF!</v>
      </c>
      <c r="DL77" s="424" t="e">
        <f t="shared" si="30"/>
        <v>#REF!</v>
      </c>
      <c r="DM77" s="424" t="e">
        <f t="shared" si="31"/>
        <v>#REF!</v>
      </c>
      <c r="DN77" s="420" t="e">
        <f t="shared" si="32"/>
        <v>#REF!</v>
      </c>
      <c r="DO77" s="420" t="s">
        <v>591</v>
      </c>
      <c r="DP77" s="420" t="s">
        <v>592</v>
      </c>
      <c r="DQ77" s="420" t="s">
        <v>593</v>
      </c>
      <c r="DR77" s="420"/>
      <c r="DS77" s="420"/>
      <c r="DT77" s="420"/>
      <c r="DU77" s="420"/>
      <c r="DV77" s="421"/>
      <c r="DW77" s="420">
        <v>4</v>
      </c>
      <c r="DX77" s="424" t="e">
        <f>#REF!</f>
        <v>#REF!</v>
      </c>
      <c r="DY77" s="424" t="e">
        <f>#REF!</f>
        <v>#REF!</v>
      </c>
      <c r="DZ77" s="424" t="e">
        <f t="shared" si="33"/>
        <v>#REF!</v>
      </c>
      <c r="EA77" s="424" t="e">
        <f t="shared" si="34"/>
        <v>#REF!</v>
      </c>
      <c r="EB77" s="420" t="e">
        <f t="shared" si="35"/>
        <v>#REF!</v>
      </c>
      <c r="EC77" s="420" t="s">
        <v>591</v>
      </c>
      <c r="ED77" s="420" t="s">
        <v>592</v>
      </c>
      <c r="EE77" s="420" t="s">
        <v>593</v>
      </c>
      <c r="EF77" s="420"/>
      <c r="EG77" s="420"/>
      <c r="EH77" s="420"/>
      <c r="EI77" s="422"/>
      <c r="EJ77" s="422"/>
      <c r="EK77" s="422"/>
      <c r="GL77" s="422"/>
      <c r="GM77" s="422"/>
      <c r="GN77" s="422"/>
      <c r="GO77" s="422"/>
      <c r="GP77" s="422"/>
      <c r="GQ77" s="422"/>
      <c r="GR77" s="422"/>
      <c r="GS77" s="422"/>
      <c r="GT77" s="422"/>
    </row>
    <row r="78" spans="1:202" s="423" customFormat="1" ht="12.75" customHeight="1" x14ac:dyDescent="0.25">
      <c r="P78" s="728" t="s">
        <v>617</v>
      </c>
      <c r="Q78" s="729"/>
      <c r="R78" s="729"/>
      <c r="S78" s="729"/>
      <c r="T78" s="729"/>
      <c r="U78" s="435">
        <v>4</v>
      </c>
      <c r="AK78" s="728" t="s">
        <v>617</v>
      </c>
      <c r="AL78" s="729"/>
      <c r="AM78" s="729"/>
      <c r="AN78" s="729"/>
      <c r="AO78" s="729"/>
      <c r="AP78" s="435">
        <v>4</v>
      </c>
      <c r="BF78" s="728" t="s">
        <v>617</v>
      </c>
      <c r="BG78" s="729"/>
      <c r="BH78" s="729"/>
      <c r="BI78" s="729"/>
      <c r="BJ78" s="729"/>
      <c r="BK78" s="435">
        <v>4</v>
      </c>
      <c r="CA78" s="728" t="s">
        <v>617</v>
      </c>
      <c r="CB78" s="729"/>
      <c r="CC78" s="729"/>
      <c r="CD78" s="729"/>
      <c r="CE78" s="729"/>
      <c r="CF78" s="435">
        <v>4</v>
      </c>
      <c r="CG78" s="436"/>
      <c r="CH78" s="436"/>
      <c r="CI78" s="436"/>
      <c r="CJ78" s="436"/>
      <c r="CK78" s="436"/>
      <c r="CL78" s="437"/>
      <c r="CM78" s="437"/>
      <c r="CN78" s="438"/>
      <c r="CO78" s="426"/>
      <c r="CP78" s="426"/>
      <c r="CQ78" s="426"/>
      <c r="CR78" s="426"/>
      <c r="CS78" s="426"/>
      <c r="CT78" s="426"/>
      <c r="CU78" s="426"/>
      <c r="CV78" s="426"/>
      <c r="CW78" s="426"/>
      <c r="CX78" s="426"/>
      <c r="CY78" s="426"/>
      <c r="CZ78" s="426"/>
      <c r="DA78" s="426"/>
      <c r="DB78" s="426"/>
      <c r="DC78" s="426"/>
      <c r="DD78" s="426"/>
      <c r="DE78" s="426"/>
      <c r="DF78" s="426"/>
      <c r="DG78" s="426"/>
      <c r="DH78" s="426"/>
      <c r="DI78" s="420">
        <v>5</v>
      </c>
      <c r="DJ78" s="424" t="e">
        <f>#REF!</f>
        <v>#REF!</v>
      </c>
      <c r="DK78" s="424" t="e">
        <f>#REF!</f>
        <v>#REF!</v>
      </c>
      <c r="DL78" s="424" t="e">
        <f t="shared" si="30"/>
        <v>#REF!</v>
      </c>
      <c r="DM78" s="424" t="e">
        <f t="shared" si="31"/>
        <v>#REF!</v>
      </c>
      <c r="DN78" s="420" t="e">
        <f t="shared" si="32"/>
        <v>#REF!</v>
      </c>
      <c r="DO78" s="424" t="e">
        <f t="array" ref="DO78:DQ78">LINEST(DJ76:DJ78,DK76:DL78)</f>
        <v>#VALUE!</v>
      </c>
      <c r="DP78" s="424" t="e">
        <v>#VALUE!</v>
      </c>
      <c r="DQ78" s="424" t="e">
        <v>#VALUE!</v>
      </c>
      <c r="DR78" s="420"/>
      <c r="DS78" s="420"/>
      <c r="DT78" s="420"/>
      <c r="DU78" s="420"/>
      <c r="DV78" s="421"/>
      <c r="DW78" s="420">
        <v>5</v>
      </c>
      <c r="DX78" s="424" t="e">
        <f>#REF!</f>
        <v>#REF!</v>
      </c>
      <c r="DY78" s="424" t="e">
        <f>#REF!</f>
        <v>#REF!</v>
      </c>
      <c r="DZ78" s="424" t="e">
        <f t="shared" si="33"/>
        <v>#REF!</v>
      </c>
      <c r="EA78" s="424" t="e">
        <f t="shared" si="34"/>
        <v>#REF!</v>
      </c>
      <c r="EB78" s="420" t="e">
        <f t="shared" si="35"/>
        <v>#REF!</v>
      </c>
      <c r="EC78" s="424" t="e">
        <f t="array" ref="EC78:EE78">LINEST(DX76:DX78,DY76:DZ78)</f>
        <v>#VALUE!</v>
      </c>
      <c r="ED78" s="424" t="e">
        <v>#VALUE!</v>
      </c>
      <c r="EE78" s="424" t="e">
        <v>#VALUE!</v>
      </c>
      <c r="EF78" s="420"/>
      <c r="EG78" s="420"/>
      <c r="EH78" s="420"/>
      <c r="EI78" s="422"/>
      <c r="EJ78" s="422"/>
      <c r="EK78" s="422"/>
      <c r="GL78" s="422"/>
      <c r="GM78" s="422"/>
      <c r="GN78" s="422"/>
      <c r="GO78" s="422"/>
      <c r="GP78" s="422"/>
      <c r="GQ78" s="422"/>
      <c r="GR78" s="422"/>
      <c r="GS78" s="422"/>
      <c r="GT78" s="422"/>
    </row>
    <row r="79" spans="1:202" s="423" customFormat="1" ht="12.75" customHeight="1" x14ac:dyDescent="0.25">
      <c r="CG79" s="436"/>
      <c r="CH79" s="436"/>
      <c r="CI79" s="436"/>
      <c r="CJ79" s="436"/>
      <c r="CK79" s="436"/>
      <c r="CL79" s="437"/>
      <c r="CM79" s="437"/>
      <c r="CN79" s="438"/>
      <c r="CO79" s="426"/>
      <c r="CP79" s="426"/>
      <c r="CQ79" s="426"/>
      <c r="CR79" s="426"/>
      <c r="CS79" s="426"/>
      <c r="CT79" s="426"/>
      <c r="CU79" s="426"/>
      <c r="CV79" s="426"/>
      <c r="CW79" s="426"/>
      <c r="CX79" s="426"/>
      <c r="CY79" s="426"/>
      <c r="CZ79" s="426"/>
      <c r="DA79" s="426"/>
      <c r="DB79" s="426"/>
      <c r="DC79" s="426"/>
      <c r="DD79" s="426"/>
      <c r="DE79" s="426"/>
      <c r="DF79" s="426"/>
      <c r="DG79" s="426"/>
      <c r="DH79" s="426"/>
      <c r="DI79" s="420">
        <v>6</v>
      </c>
      <c r="DJ79" s="424" t="e">
        <f>IF(#REF!="",DJ78,#REF!)</f>
        <v>#REF!</v>
      </c>
      <c r="DK79" s="424" t="e">
        <f>IF(#REF!="",$DK$68,#REF!)</f>
        <v>#REF!</v>
      </c>
      <c r="DL79" s="424" t="e">
        <f t="shared" si="30"/>
        <v>#REF!</v>
      </c>
      <c r="DM79" s="424" t="e">
        <f t="shared" si="31"/>
        <v>#REF!</v>
      </c>
      <c r="DN79" s="420" t="e">
        <f t="shared" si="32"/>
        <v>#REF!</v>
      </c>
      <c r="DO79" s="420"/>
      <c r="DP79" s="420"/>
      <c r="DQ79" s="420"/>
      <c r="DR79" s="420"/>
      <c r="DS79" s="420"/>
      <c r="DT79" s="420"/>
      <c r="DU79" s="420"/>
      <c r="DV79" s="421"/>
      <c r="DW79" s="420">
        <v>6</v>
      </c>
      <c r="DX79" s="424" t="e">
        <f>IF(#REF!="",DX78,#REF!)</f>
        <v>#REF!</v>
      </c>
      <c r="DY79" s="424" t="e">
        <f>IF(#REF!="",$DK$68,#REF!)</f>
        <v>#REF!</v>
      </c>
      <c r="DZ79" s="424" t="e">
        <f t="shared" si="33"/>
        <v>#REF!</v>
      </c>
      <c r="EA79" s="424" t="e">
        <f t="shared" si="34"/>
        <v>#REF!</v>
      </c>
      <c r="EB79" s="420" t="e">
        <f t="shared" si="35"/>
        <v>#REF!</v>
      </c>
      <c r="EC79" s="420"/>
      <c r="ED79" s="420"/>
      <c r="EE79" s="420"/>
      <c r="EF79" s="420"/>
      <c r="EG79" s="420"/>
      <c r="EH79" s="420"/>
      <c r="EI79" s="422"/>
      <c r="EJ79" s="422"/>
      <c r="EK79" s="422"/>
      <c r="GL79" s="422"/>
      <c r="GM79" s="422"/>
      <c r="GN79" s="422"/>
      <c r="GO79" s="422"/>
      <c r="GP79" s="422"/>
      <c r="GQ79" s="422"/>
      <c r="GR79" s="422"/>
      <c r="GS79" s="422"/>
      <c r="GT79" s="422"/>
    </row>
    <row r="80" spans="1:202" s="423" customFormat="1" ht="12.75" customHeight="1" x14ac:dyDescent="0.25">
      <c r="P80" s="723" t="s">
        <v>878</v>
      </c>
      <c r="Q80" s="724"/>
      <c r="R80" s="724"/>
      <c r="S80" s="724"/>
      <c r="T80" s="724"/>
      <c r="U80" s="439">
        <v>3</v>
      </c>
      <c r="AK80" s="725" t="s">
        <v>878</v>
      </c>
      <c r="AL80" s="724"/>
      <c r="AM80" s="724"/>
      <c r="AN80" s="724"/>
      <c r="AO80" s="724"/>
      <c r="AP80" s="439">
        <v>1</v>
      </c>
      <c r="BF80" s="725" t="s">
        <v>878</v>
      </c>
      <c r="BG80" s="724"/>
      <c r="BH80" s="724"/>
      <c r="BI80" s="724"/>
      <c r="BJ80" s="724"/>
      <c r="BK80" s="439">
        <v>1</v>
      </c>
      <c r="CA80" s="725" t="s">
        <v>878</v>
      </c>
      <c r="CB80" s="724"/>
      <c r="CC80" s="724"/>
      <c r="CD80" s="724"/>
      <c r="CE80" s="724"/>
      <c r="CF80" s="439">
        <v>1</v>
      </c>
      <c r="CL80" s="437"/>
      <c r="CM80" s="437"/>
      <c r="CN80" s="438"/>
      <c r="CO80" s="426"/>
      <c r="CP80" s="426"/>
      <c r="CQ80" s="426"/>
      <c r="CR80" s="426"/>
      <c r="CS80" s="426"/>
      <c r="CT80" s="426"/>
      <c r="CU80" s="426"/>
      <c r="CV80" s="426"/>
      <c r="CW80" s="426"/>
      <c r="CX80" s="426"/>
      <c r="CY80" s="426"/>
      <c r="CZ80" s="426"/>
      <c r="DA80" s="426"/>
      <c r="DB80" s="426"/>
      <c r="DC80" s="426"/>
      <c r="DD80" s="426"/>
      <c r="DE80" s="426"/>
      <c r="DF80" s="426"/>
      <c r="DG80" s="426"/>
      <c r="DH80" s="426"/>
      <c r="DI80" s="420">
        <v>7</v>
      </c>
      <c r="DJ80" s="424" t="e">
        <f>IF(#REF!="",DJ79,#REF!)</f>
        <v>#REF!</v>
      </c>
      <c r="DK80" s="424" t="e">
        <f>IF(#REF!="",$DK$69,#REF!)</f>
        <v>#REF!</v>
      </c>
      <c r="DL80" s="424" t="e">
        <f t="shared" si="30"/>
        <v>#REF!</v>
      </c>
      <c r="DM80" s="424" t="e">
        <f t="shared" si="31"/>
        <v>#REF!</v>
      </c>
      <c r="DN80" s="420" t="e">
        <f t="shared" si="32"/>
        <v>#REF!</v>
      </c>
      <c r="DO80" s="420"/>
      <c r="DP80" s="420"/>
      <c r="DQ80" s="420"/>
      <c r="DR80" s="420"/>
      <c r="DS80" s="420"/>
      <c r="DT80" s="420"/>
      <c r="DU80" s="420"/>
      <c r="DV80" s="421"/>
      <c r="DW80" s="420">
        <v>7</v>
      </c>
      <c r="DX80" s="424" t="e">
        <f>IF(#REF!="",DX79,#REF!)</f>
        <v>#REF!</v>
      </c>
      <c r="DY80" s="424" t="e">
        <f>IF(#REF!="",$DK$69,#REF!)</f>
        <v>#REF!</v>
      </c>
      <c r="DZ80" s="424" t="e">
        <f t="shared" si="33"/>
        <v>#REF!</v>
      </c>
      <c r="EA80" s="424" t="e">
        <f t="shared" si="34"/>
        <v>#REF!</v>
      </c>
      <c r="EB80" s="420" t="e">
        <f t="shared" si="35"/>
        <v>#REF!</v>
      </c>
      <c r="EC80" s="420"/>
      <c r="ED80" s="420"/>
      <c r="EE80" s="420"/>
      <c r="EF80" s="420"/>
      <c r="EG80" s="420"/>
      <c r="EH80" s="420"/>
      <c r="EI80" s="422"/>
      <c r="EJ80" s="422"/>
      <c r="EK80" s="422"/>
      <c r="GL80" s="422"/>
      <c r="GM80" s="422"/>
      <c r="GN80" s="422"/>
      <c r="GO80" s="422"/>
      <c r="GP80" s="422"/>
      <c r="GQ80" s="422"/>
      <c r="GR80" s="422"/>
      <c r="GS80" s="422"/>
      <c r="GT80" s="422"/>
    </row>
    <row r="81" spans="10:202" ht="12.75" customHeight="1" x14ac:dyDescent="0.25">
      <c r="J81" s="322"/>
      <c r="K81" s="322"/>
      <c r="L81" s="322"/>
      <c r="M81" s="322"/>
      <c r="N81" s="322"/>
      <c r="O81" s="322"/>
      <c r="P81" s="322"/>
      <c r="Q81" s="322"/>
      <c r="R81" s="322"/>
      <c r="S81" s="322"/>
      <c r="T81" s="322"/>
      <c r="U81" s="325"/>
      <c r="V81" s="325"/>
      <c r="W81" s="325"/>
      <c r="X81" s="325"/>
      <c r="Y81" s="325"/>
      <c r="Z81" s="325"/>
      <c r="AA81" s="322"/>
      <c r="AB81" s="322"/>
      <c r="AC81" s="322"/>
      <c r="AD81" s="322"/>
      <c r="AE81" s="322"/>
      <c r="AF81" s="322"/>
      <c r="AG81" s="322"/>
      <c r="AH81" s="322"/>
      <c r="AI81" s="322"/>
      <c r="AJ81" s="322"/>
      <c r="AK81" s="322"/>
      <c r="AL81" s="322"/>
      <c r="AM81" s="322"/>
      <c r="AN81" s="322"/>
      <c r="AO81" s="322"/>
      <c r="AP81" s="322"/>
      <c r="AQ81" s="322"/>
      <c r="DI81" s="420"/>
      <c r="DJ81" s="420"/>
      <c r="DK81" s="420"/>
      <c r="DL81" s="420" t="s">
        <v>582</v>
      </c>
      <c r="DM81" s="420"/>
      <c r="DN81" s="420"/>
      <c r="DO81" s="420"/>
      <c r="DP81" s="420"/>
      <c r="DQ81" s="420"/>
      <c r="DR81" s="420"/>
      <c r="DS81" s="420"/>
      <c r="DT81" s="420"/>
      <c r="DU81" s="420"/>
      <c r="DV81" s="421"/>
      <c r="DW81" s="422"/>
      <c r="DX81" s="422"/>
      <c r="DY81" s="422"/>
      <c r="DZ81" s="422"/>
      <c r="EA81" s="422"/>
      <c r="EB81" s="422"/>
      <c r="EC81" s="422"/>
      <c r="ED81" s="422"/>
      <c r="EE81" s="422"/>
      <c r="EF81" s="422"/>
      <c r="EG81" s="422"/>
      <c r="EH81" s="422"/>
      <c r="EI81" s="422"/>
      <c r="EJ81" s="422"/>
      <c r="EK81" s="422"/>
      <c r="GL81" s="422"/>
      <c r="GM81" s="422"/>
      <c r="GN81" s="422"/>
      <c r="GO81" s="422"/>
      <c r="GP81" s="422"/>
      <c r="GQ81" s="422"/>
      <c r="GR81" s="422"/>
      <c r="GS81" s="422"/>
      <c r="GT81" s="422"/>
    </row>
    <row r="82" spans="10:202" ht="12.75" customHeight="1" x14ac:dyDescent="0.25">
      <c r="J82" s="322"/>
      <c r="K82" s="322"/>
      <c r="L82" s="322"/>
      <c r="M82" s="322"/>
      <c r="N82" s="322"/>
      <c r="O82" s="322"/>
      <c r="P82" s="322"/>
      <c r="Q82" s="322"/>
      <c r="R82" s="322"/>
      <c r="S82" s="322"/>
      <c r="T82" s="322"/>
      <c r="U82" s="325"/>
      <c r="V82" s="325"/>
      <c r="W82" s="325"/>
      <c r="X82" s="325"/>
      <c r="Y82" s="325"/>
      <c r="Z82" s="325"/>
      <c r="AA82" s="322"/>
      <c r="AB82" s="322"/>
      <c r="AC82" s="322"/>
      <c r="AD82" s="322"/>
      <c r="AE82" s="322"/>
      <c r="AF82" s="322"/>
      <c r="AG82" s="322"/>
      <c r="AH82" s="322"/>
      <c r="AI82" s="322"/>
      <c r="AJ82" s="322"/>
      <c r="AK82" s="322"/>
      <c r="AL82" s="322"/>
      <c r="AM82" s="322"/>
      <c r="AN82" s="322"/>
      <c r="AO82" s="322"/>
      <c r="AP82" s="322"/>
      <c r="AQ82" s="322"/>
      <c r="DI82" s="420"/>
      <c r="DJ82" s="424" t="s">
        <v>585</v>
      </c>
      <c r="DK82" s="424"/>
      <c r="DL82" s="424"/>
      <c r="DM82" s="424"/>
      <c r="DN82" s="420"/>
      <c r="DO82" s="424"/>
      <c r="DP82" s="424"/>
      <c r="DQ82" s="424"/>
      <c r="DR82" s="424"/>
      <c r="DS82" s="420"/>
      <c r="DT82" s="420"/>
      <c r="DU82" s="420"/>
      <c r="DV82" s="421"/>
      <c r="DW82" s="422"/>
      <c r="DX82" s="422"/>
      <c r="DY82" s="422"/>
      <c r="DZ82" s="422"/>
      <c r="EA82" s="422"/>
      <c r="EB82" s="422"/>
      <c r="EC82" s="422"/>
      <c r="ED82" s="422"/>
      <c r="EE82" s="422"/>
      <c r="EF82" s="422"/>
      <c r="EG82" s="422"/>
      <c r="EH82" s="422"/>
      <c r="EI82" s="422"/>
      <c r="EJ82" s="422"/>
      <c r="EK82" s="422"/>
      <c r="GL82" s="422"/>
      <c r="GM82" s="422"/>
      <c r="GN82" s="422"/>
      <c r="GO82" s="422"/>
      <c r="GP82" s="422"/>
      <c r="GQ82" s="422"/>
      <c r="GR82" s="422"/>
      <c r="GS82" s="422"/>
      <c r="GT82" s="422"/>
    </row>
    <row r="83" spans="10:202" ht="12.75" customHeight="1" x14ac:dyDescent="0.25">
      <c r="J83" s="322"/>
      <c r="K83" s="322"/>
      <c r="L83" s="322"/>
      <c r="M83" s="322"/>
      <c r="N83" s="322"/>
      <c r="O83" s="322"/>
      <c r="P83" s="322"/>
      <c r="Q83" s="322"/>
      <c r="R83" s="322"/>
      <c r="S83" s="322"/>
      <c r="T83" s="322"/>
      <c r="U83" s="325"/>
      <c r="V83" s="325"/>
      <c r="W83" s="325"/>
      <c r="X83" s="325"/>
      <c r="Y83" s="325"/>
      <c r="Z83" s="325"/>
      <c r="AA83" s="322"/>
      <c r="AB83" s="322"/>
      <c r="AC83" s="322"/>
      <c r="AD83" s="322"/>
      <c r="AE83" s="322"/>
      <c r="AF83" s="322"/>
      <c r="AG83" s="322"/>
      <c r="AH83" s="322"/>
      <c r="AI83" s="322"/>
      <c r="AJ83" s="322"/>
      <c r="AK83" s="322"/>
      <c r="AL83" s="322"/>
      <c r="AM83" s="322"/>
      <c r="AN83" s="322"/>
      <c r="AO83" s="322"/>
      <c r="AP83" s="322"/>
      <c r="AQ83" s="322"/>
      <c r="DI83" s="420"/>
      <c r="DJ83" s="425" t="s">
        <v>586</v>
      </c>
      <c r="DK83" s="425"/>
      <c r="DL83" s="425"/>
      <c r="DM83" s="425"/>
      <c r="DN83" s="420"/>
      <c r="DO83" s="420" t="s">
        <v>596</v>
      </c>
      <c r="DP83" s="424" t="s">
        <v>590</v>
      </c>
      <c r="DQ83" s="424" t="s">
        <v>591</v>
      </c>
      <c r="DR83" s="424" t="s">
        <v>592</v>
      </c>
      <c r="DS83" s="424" t="s">
        <v>593</v>
      </c>
      <c r="DT83" s="420"/>
      <c r="DU83" s="420"/>
      <c r="DV83" s="421"/>
      <c r="DW83" s="422"/>
      <c r="DX83" s="422"/>
      <c r="DY83" s="422"/>
      <c r="DZ83" s="422"/>
      <c r="EA83" s="422"/>
      <c r="EB83" s="422"/>
      <c r="EC83" s="422"/>
      <c r="ED83" s="422"/>
      <c r="EE83" s="422"/>
      <c r="EF83" s="422"/>
      <c r="EG83" s="422"/>
      <c r="EH83" s="422"/>
      <c r="EI83" s="422"/>
      <c r="EJ83" s="422"/>
      <c r="EK83" s="422"/>
      <c r="GL83" s="422"/>
      <c r="GM83" s="422"/>
      <c r="GN83" s="422"/>
      <c r="GO83" s="422"/>
      <c r="GP83" s="422"/>
      <c r="GQ83" s="422"/>
      <c r="GR83" s="422"/>
      <c r="GS83" s="422"/>
      <c r="GT83" s="422"/>
    </row>
    <row r="84" spans="10:202" ht="12.75" customHeight="1" x14ac:dyDescent="0.25">
      <c r="J84" s="322"/>
      <c r="K84" s="322"/>
      <c r="L84" s="322"/>
      <c r="M84" s="322"/>
      <c r="N84" s="322"/>
      <c r="O84" s="322"/>
      <c r="P84" s="322"/>
      <c r="Q84" s="322"/>
      <c r="R84" s="322"/>
      <c r="S84" s="322"/>
      <c r="T84" s="322"/>
      <c r="U84" s="325"/>
      <c r="V84" s="325"/>
      <c r="W84" s="325"/>
      <c r="X84" s="325"/>
      <c r="Y84" s="325"/>
      <c r="Z84" s="325"/>
      <c r="AA84" s="322"/>
      <c r="AB84" s="322"/>
      <c r="AC84" s="322"/>
      <c r="AD84" s="322"/>
      <c r="AE84" s="322"/>
      <c r="AF84" s="322"/>
      <c r="AG84" s="322"/>
      <c r="AH84" s="322"/>
      <c r="AI84" s="322"/>
      <c r="AJ84" s="322"/>
      <c r="AK84" s="322"/>
      <c r="AL84" s="322"/>
      <c r="AM84" s="322"/>
      <c r="AN84" s="322"/>
      <c r="AO84" s="322"/>
      <c r="AP84" s="322"/>
      <c r="AQ84" s="322"/>
      <c r="DI84" s="420">
        <v>1</v>
      </c>
      <c r="DJ84" s="424" t="e">
        <f>IF(#REF!="",DJ85,#REF!)</f>
        <v>#REF!</v>
      </c>
      <c r="DK84" s="424" t="e">
        <f>IF(#REF!="",$DK$65,#REF!)</f>
        <v>#REF!</v>
      </c>
      <c r="DL84" s="424" t="e">
        <f>DK84^2</f>
        <v>#REF!</v>
      </c>
      <c r="DM84" s="424" t="e">
        <f>DK84^3</f>
        <v>#REF!</v>
      </c>
      <c r="DN84" s="420" t="e">
        <f>DK84^4</f>
        <v>#REF!</v>
      </c>
      <c r="DO84" s="420" t="e">
        <f t="array" ref="DO84:DS84">LINEST(DJ84:DJ90,DK84:DN90)</f>
        <v>#VALUE!</v>
      </c>
      <c r="DP84" s="425" t="e">
        <v>#VALUE!</v>
      </c>
      <c r="DQ84" s="424" t="e">
        <v>#VALUE!</v>
      </c>
      <c r="DR84" s="424" t="e">
        <v>#VALUE!</v>
      </c>
      <c r="DS84" s="424" t="e">
        <v>#VALUE!</v>
      </c>
      <c r="DT84" s="420"/>
      <c r="DU84" s="420"/>
      <c r="DV84" s="421"/>
      <c r="DW84" s="422"/>
      <c r="DX84" s="422"/>
      <c r="DY84" s="422"/>
      <c r="DZ84" s="422"/>
      <c r="EA84" s="422"/>
      <c r="EB84" s="422"/>
      <c r="EC84" s="422"/>
      <c r="ED84" s="422"/>
      <c r="EE84" s="422"/>
      <c r="EF84" s="422"/>
      <c r="EG84" s="422"/>
      <c r="EH84" s="422"/>
      <c r="EI84" s="422"/>
      <c r="EJ84" s="422"/>
      <c r="EK84" s="422"/>
      <c r="GL84" s="422"/>
      <c r="GM84" s="422"/>
      <c r="GN84" s="422"/>
      <c r="GO84" s="422"/>
      <c r="GP84" s="422"/>
      <c r="GQ84" s="422"/>
      <c r="GR84" s="422"/>
      <c r="GS84" s="422"/>
      <c r="GT84" s="422"/>
    </row>
    <row r="85" spans="10:202" ht="12.75" customHeight="1" x14ac:dyDescent="0.25">
      <c r="L85" s="706" t="s">
        <v>547</v>
      </c>
      <c r="M85" s="697"/>
      <c r="N85" s="697"/>
      <c r="O85" s="697"/>
      <c r="P85" s="697"/>
      <c r="Q85" s="697"/>
      <c r="R85" s="697"/>
      <c r="S85" s="697"/>
      <c r="T85" s="697"/>
      <c r="U85" s="697"/>
      <c r="V85" s="323"/>
      <c r="W85" s="697" t="s">
        <v>548</v>
      </c>
      <c r="X85" s="697"/>
      <c r="Y85" s="697"/>
      <c r="Z85" s="697"/>
      <c r="AA85" s="697" t="s">
        <v>549</v>
      </c>
      <c r="AB85" s="697"/>
      <c r="AC85" s="697"/>
      <c r="AD85" s="697"/>
      <c r="AE85" s="697" t="s">
        <v>508</v>
      </c>
      <c r="AF85" s="697"/>
      <c r="AG85" s="697" t="s">
        <v>561</v>
      </c>
      <c r="AH85" s="697"/>
      <c r="AI85" s="697"/>
      <c r="AJ85" s="697"/>
      <c r="AK85" s="697"/>
      <c r="AL85" s="697"/>
      <c r="AM85" s="697"/>
      <c r="AN85" s="697"/>
      <c r="AO85" s="698"/>
      <c r="DI85" s="420">
        <v>2</v>
      </c>
      <c r="DJ85" s="424" t="e">
        <f>IF(#REF!="",DJ86,#REF!)</f>
        <v>#REF!</v>
      </c>
      <c r="DK85" s="424" t="e">
        <f>IF(#REF!="",$DK$66,#REF!)</f>
        <v>#REF!</v>
      </c>
      <c r="DL85" s="424" t="e">
        <f t="shared" ref="DL85:DL90" si="36">DK85^2</f>
        <v>#REF!</v>
      </c>
      <c r="DM85" s="424" t="e">
        <f t="shared" ref="DM85:DM90" si="37">DK85^3</f>
        <v>#REF!</v>
      </c>
      <c r="DN85" s="420" t="e">
        <f t="shared" ref="DN85:DN90" si="38">DK85^4</f>
        <v>#REF!</v>
      </c>
      <c r="DO85" s="420"/>
      <c r="DP85" s="420"/>
      <c r="DQ85" s="420"/>
      <c r="DR85" s="420"/>
      <c r="DS85" s="420"/>
      <c r="DT85" s="420"/>
      <c r="DU85" s="420"/>
      <c r="DV85" s="421"/>
      <c r="DW85" s="422"/>
      <c r="DX85" s="422"/>
      <c r="DY85" s="422"/>
      <c r="DZ85" s="422"/>
      <c r="EA85" s="422"/>
      <c r="EB85" s="422"/>
      <c r="EC85" s="422"/>
      <c r="ED85" s="422"/>
      <c r="EE85" s="422"/>
      <c r="EF85" s="422"/>
      <c r="EG85" s="422"/>
      <c r="EH85" s="422"/>
      <c r="EI85" s="422"/>
      <c r="EJ85" s="422"/>
      <c r="EK85" s="422"/>
      <c r="GL85" s="422"/>
      <c r="GM85" s="422"/>
      <c r="GN85" s="422"/>
      <c r="GO85" s="422"/>
      <c r="GP85" s="422"/>
      <c r="GQ85" s="422"/>
      <c r="GR85" s="422"/>
      <c r="GS85" s="422"/>
      <c r="GT85" s="422"/>
    </row>
    <row r="86" spans="10:202" ht="12.75" customHeight="1" x14ac:dyDescent="0.25">
      <c r="L86" s="717" t="s">
        <v>535</v>
      </c>
      <c r="M86" s="692"/>
      <c r="N86" s="692"/>
      <c r="O86" s="692"/>
      <c r="P86" s="692"/>
      <c r="Q86" s="692"/>
      <c r="R86" s="692"/>
      <c r="S86" s="692"/>
      <c r="T86" s="692"/>
      <c r="U86" s="692"/>
      <c r="V86" s="319" t="s">
        <v>545</v>
      </c>
      <c r="W86" s="692" t="e">
        <f>IF(U78=2,EC78*AA97^2+ED78*AA97+EE78,EC74*AA97^4+ED74*AA97^3+EE74*AA97^2+EF74*AA97+EG74)</f>
        <v>#VALUE!</v>
      </c>
      <c r="X86" s="692"/>
      <c r="Y86" s="692"/>
      <c r="Z86" s="692"/>
      <c r="AA86" s="692" t="e">
        <f>IF(U78=2,EC68*AA97^2+ED68*AA97+EE68,EC64*AA97^4+ED64*AA97^3+EE64*AA97^2+EF64*AA97+EG64)</f>
        <v>#VALUE!</v>
      </c>
      <c r="AB86" s="692"/>
      <c r="AC86" s="692"/>
      <c r="AD86" s="692"/>
      <c r="AE86" s="692" t="s">
        <v>277</v>
      </c>
      <c r="AF86" s="692"/>
      <c r="AG86" s="694">
        <v>0.96843935163595796</v>
      </c>
      <c r="AH86" s="722"/>
      <c r="AI86" s="722"/>
      <c r="AJ86" s="697" t="s">
        <v>551</v>
      </c>
      <c r="AK86" s="697"/>
      <c r="AL86" s="697"/>
      <c r="AM86" s="697"/>
      <c r="AN86" s="697"/>
      <c r="AO86" s="698"/>
      <c r="DI86" s="420">
        <v>3</v>
      </c>
      <c r="DJ86" s="424" t="e">
        <f>#REF!</f>
        <v>#REF!</v>
      </c>
      <c r="DK86" s="424" t="e">
        <f>#REF!</f>
        <v>#REF!</v>
      </c>
      <c r="DL86" s="424" t="e">
        <f t="shared" si="36"/>
        <v>#REF!</v>
      </c>
      <c r="DM86" s="424" t="e">
        <f t="shared" si="37"/>
        <v>#REF!</v>
      </c>
      <c r="DN86" s="420" t="e">
        <f t="shared" si="38"/>
        <v>#REF!</v>
      </c>
      <c r="DO86" s="420"/>
      <c r="DP86" s="420"/>
      <c r="DQ86" s="420"/>
      <c r="DR86" s="420"/>
      <c r="DS86" s="420"/>
      <c r="DT86" s="420"/>
      <c r="DU86" s="420"/>
      <c r="DV86" s="421"/>
      <c r="DW86" s="422"/>
      <c r="DX86" s="422"/>
      <c r="DY86" s="422"/>
      <c r="DZ86" s="422"/>
      <c r="EA86" s="422"/>
      <c r="EB86" s="422"/>
      <c r="EC86" s="422"/>
      <c r="ED86" s="422"/>
      <c r="EE86" s="422"/>
      <c r="EF86" s="422"/>
      <c r="EG86" s="422"/>
      <c r="EH86" s="422"/>
      <c r="EI86" s="422"/>
      <c r="EJ86" s="422"/>
      <c r="EK86" s="422"/>
      <c r="GL86" s="422"/>
      <c r="GM86" s="422"/>
      <c r="GN86" s="422"/>
      <c r="GO86" s="422"/>
      <c r="GP86" s="422"/>
      <c r="GQ86" s="422"/>
      <c r="GR86" s="422"/>
      <c r="GS86" s="422"/>
      <c r="GT86" s="422"/>
    </row>
    <row r="87" spans="10:202" ht="12.75" customHeight="1" x14ac:dyDescent="0.25">
      <c r="L87" s="717" t="s">
        <v>536</v>
      </c>
      <c r="M87" s="692"/>
      <c r="N87" s="692"/>
      <c r="O87" s="692"/>
      <c r="P87" s="692"/>
      <c r="Q87" s="692"/>
      <c r="R87" s="692"/>
      <c r="S87" s="692"/>
      <c r="T87" s="692"/>
      <c r="U87" s="692"/>
      <c r="V87" s="320" t="s">
        <v>538</v>
      </c>
      <c r="W87" s="692" t="e">
        <f>#REF!</f>
        <v>#REF!</v>
      </c>
      <c r="X87" s="692"/>
      <c r="Y87" s="692"/>
      <c r="Z87" s="692"/>
      <c r="AA87" s="692" t="e">
        <f>#REF!</f>
        <v>#REF!</v>
      </c>
      <c r="AB87" s="692"/>
      <c r="AC87" s="692"/>
      <c r="AD87" s="692"/>
      <c r="AE87" s="692" t="s">
        <v>277</v>
      </c>
      <c r="AF87" s="692"/>
      <c r="AG87" s="720">
        <v>-4.6439190973938893E-2</v>
      </c>
      <c r="AH87" s="721"/>
      <c r="AI87" s="721"/>
      <c r="AJ87" s="697">
        <v>-9.6249641095515037E-2</v>
      </c>
      <c r="AK87" s="697"/>
      <c r="AL87" s="697"/>
      <c r="AM87" s="697">
        <v>0.12176094087924341</v>
      </c>
      <c r="AN87" s="697"/>
      <c r="AO87" s="698"/>
      <c r="DI87" s="420">
        <v>4</v>
      </c>
      <c r="DJ87" s="424" t="e">
        <f>#REF!</f>
        <v>#REF!</v>
      </c>
      <c r="DK87" s="424" t="e">
        <f>#REF!</f>
        <v>#REF!</v>
      </c>
      <c r="DL87" s="424" t="e">
        <f t="shared" si="36"/>
        <v>#REF!</v>
      </c>
      <c r="DM87" s="424" t="e">
        <f t="shared" si="37"/>
        <v>#REF!</v>
      </c>
      <c r="DN87" s="420" t="e">
        <f t="shared" si="38"/>
        <v>#REF!</v>
      </c>
      <c r="DO87" s="420" t="s">
        <v>591</v>
      </c>
      <c r="DP87" s="420" t="s">
        <v>592</v>
      </c>
      <c r="DQ87" s="420" t="s">
        <v>593</v>
      </c>
      <c r="DR87" s="420"/>
      <c r="DS87" s="420"/>
      <c r="DT87" s="420"/>
      <c r="DU87" s="420"/>
      <c r="DV87" s="421"/>
      <c r="DW87" s="422"/>
      <c r="DX87" s="422"/>
      <c r="DY87" s="422"/>
      <c r="DZ87" s="422"/>
      <c r="EA87" s="422"/>
      <c r="EB87" s="422"/>
      <c r="EC87" s="422"/>
      <c r="ED87" s="422"/>
      <c r="EE87" s="422"/>
      <c r="EF87" s="422"/>
      <c r="EG87" s="422"/>
      <c r="EH87" s="422"/>
      <c r="EI87" s="422"/>
      <c r="EJ87" s="422"/>
      <c r="EK87" s="422"/>
      <c r="GL87" s="422"/>
      <c r="GM87" s="422"/>
      <c r="GN87" s="422"/>
      <c r="GO87" s="422"/>
      <c r="GP87" s="422"/>
      <c r="GQ87" s="422"/>
      <c r="GR87" s="422"/>
      <c r="GS87" s="422"/>
      <c r="GT87" s="422"/>
    </row>
    <row r="88" spans="10:202" ht="13.5" customHeight="1" x14ac:dyDescent="0.25">
      <c r="L88" s="717" t="s">
        <v>537</v>
      </c>
      <c r="M88" s="692"/>
      <c r="N88" s="692"/>
      <c r="O88" s="692"/>
      <c r="P88" s="692"/>
      <c r="Q88" s="692"/>
      <c r="R88" s="692"/>
      <c r="S88" s="692"/>
      <c r="T88" s="692"/>
      <c r="U88" s="692"/>
      <c r="V88" s="320" t="s">
        <v>539</v>
      </c>
      <c r="W88" s="718" t="e">
        <f>#REF!</f>
        <v>#REF!</v>
      </c>
      <c r="X88" s="718"/>
      <c r="Y88" s="718"/>
      <c r="Z88" s="718"/>
      <c r="AA88" s="718" t="e">
        <f>#REF!</f>
        <v>#REF!</v>
      </c>
      <c r="AB88" s="718"/>
      <c r="AC88" s="718"/>
      <c r="AD88" s="718"/>
      <c r="AE88" s="692" t="s">
        <v>277</v>
      </c>
      <c r="AF88" s="692"/>
      <c r="AG88" s="719">
        <v>0.15415390339940599</v>
      </c>
      <c r="AH88" s="705"/>
      <c r="AI88" s="705"/>
      <c r="AJ88" s="697">
        <v>0.1</v>
      </c>
      <c r="AK88" s="697"/>
      <c r="AL88" s="697"/>
      <c r="AM88" s="697">
        <v>100</v>
      </c>
      <c r="AN88" s="697"/>
      <c r="AO88" s="698"/>
      <c r="DI88" s="420">
        <v>5</v>
      </c>
      <c r="DJ88" s="424" t="e">
        <f>#REF!</f>
        <v>#REF!</v>
      </c>
      <c r="DK88" s="424" t="e">
        <f>#REF!</f>
        <v>#REF!</v>
      </c>
      <c r="DL88" s="424" t="e">
        <f t="shared" si="36"/>
        <v>#REF!</v>
      </c>
      <c r="DM88" s="424" t="e">
        <f t="shared" si="37"/>
        <v>#REF!</v>
      </c>
      <c r="DN88" s="420" t="e">
        <f t="shared" si="38"/>
        <v>#REF!</v>
      </c>
      <c r="DO88" s="424" t="e">
        <f t="array" ref="DO88:DQ88">LINEST(DJ86:DJ88,DK86:DL88)</f>
        <v>#VALUE!</v>
      </c>
      <c r="DP88" s="424" t="e">
        <v>#VALUE!</v>
      </c>
      <c r="DQ88" s="424" t="e">
        <v>#VALUE!</v>
      </c>
      <c r="DR88" s="420"/>
      <c r="DS88" s="420"/>
      <c r="DT88" s="420"/>
      <c r="DU88" s="420"/>
      <c r="DV88" s="421"/>
      <c r="DW88" s="422"/>
      <c r="DX88" s="422"/>
      <c r="DY88" s="422"/>
      <c r="DZ88" s="422"/>
      <c r="EA88" s="422"/>
      <c r="EB88" s="422"/>
      <c r="EC88" s="422"/>
      <c r="ED88" s="422"/>
      <c r="EE88" s="422"/>
      <c r="EF88" s="422"/>
      <c r="EG88" s="422"/>
      <c r="EH88" s="422"/>
      <c r="EI88" s="422"/>
      <c r="EJ88" s="422"/>
      <c r="EK88" s="422"/>
      <c r="GL88" s="422"/>
      <c r="GM88" s="422"/>
      <c r="GN88" s="422"/>
      <c r="GO88" s="422"/>
      <c r="GP88" s="422"/>
      <c r="GQ88" s="422"/>
      <c r="GR88" s="422"/>
      <c r="GS88" s="422"/>
      <c r="GT88" s="422"/>
    </row>
    <row r="89" spans="10:202" ht="12.75" customHeight="1" x14ac:dyDescent="0.25">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322"/>
      <c r="AQ89" s="322"/>
      <c r="DI89" s="420">
        <v>6</v>
      </c>
      <c r="DJ89" s="424" t="e">
        <f>IF(#REF!="",DJ88,#REF!)</f>
        <v>#REF!</v>
      </c>
      <c r="DK89" s="424" t="e">
        <f>IF(#REF!="",$DK$68,#REF!)</f>
        <v>#REF!</v>
      </c>
      <c r="DL89" s="424" t="e">
        <f t="shared" si="36"/>
        <v>#REF!</v>
      </c>
      <c r="DM89" s="424" t="e">
        <f t="shared" si="37"/>
        <v>#REF!</v>
      </c>
      <c r="DN89" s="420" t="e">
        <f t="shared" si="38"/>
        <v>#REF!</v>
      </c>
      <c r="DO89" s="420"/>
      <c r="DP89" s="420"/>
      <c r="DQ89" s="420"/>
      <c r="DR89" s="420"/>
      <c r="DS89" s="420"/>
      <c r="DT89" s="420"/>
      <c r="DU89" s="420"/>
      <c r="DV89" s="421"/>
      <c r="DW89" s="422"/>
      <c r="DX89" s="422"/>
      <c r="DY89" s="422"/>
      <c r="DZ89" s="422"/>
      <c r="EA89" s="422"/>
      <c r="EB89" s="422"/>
      <c r="EC89" s="422"/>
      <c r="ED89" s="422"/>
      <c r="EE89" s="422"/>
      <c r="EF89" s="422"/>
      <c r="EG89" s="422"/>
      <c r="EH89" s="422"/>
      <c r="EI89" s="422"/>
      <c r="EJ89" s="422"/>
      <c r="EK89" s="422"/>
      <c r="GL89" s="422"/>
      <c r="GM89" s="422"/>
      <c r="GN89" s="422"/>
      <c r="GO89" s="422"/>
      <c r="GP89" s="422"/>
      <c r="GQ89" s="422"/>
      <c r="GR89" s="422"/>
      <c r="GS89" s="422"/>
      <c r="GT89" s="422"/>
    </row>
    <row r="90" spans="10:202" ht="12.75" customHeight="1" x14ac:dyDescent="0.25">
      <c r="J90" s="322"/>
      <c r="K90" s="322"/>
      <c r="L90" s="706" t="s">
        <v>547</v>
      </c>
      <c r="M90" s="697"/>
      <c r="N90" s="697"/>
      <c r="O90" s="697"/>
      <c r="P90" s="697"/>
      <c r="Q90" s="697"/>
      <c r="R90" s="697"/>
      <c r="S90" s="697"/>
      <c r="T90" s="697"/>
      <c r="U90" s="697"/>
      <c r="V90" s="323"/>
      <c r="W90" s="697" t="s">
        <v>548</v>
      </c>
      <c r="X90" s="697"/>
      <c r="Y90" s="697"/>
      <c r="Z90" s="697"/>
      <c r="AA90" s="697" t="s">
        <v>550</v>
      </c>
      <c r="AB90" s="697"/>
      <c r="AC90" s="697"/>
      <c r="AD90" s="697"/>
      <c r="AE90" s="697" t="s">
        <v>508</v>
      </c>
      <c r="AF90" s="697"/>
      <c r="AG90" s="697" t="s">
        <v>552</v>
      </c>
      <c r="AH90" s="697"/>
      <c r="AI90" s="697"/>
      <c r="AJ90" s="697"/>
      <c r="AK90" s="697"/>
      <c r="AL90" s="697"/>
      <c r="AM90" s="697"/>
      <c r="AN90" s="697"/>
      <c r="AO90" s="698"/>
      <c r="AP90" s="322"/>
      <c r="AQ90" s="322"/>
      <c r="CL90" s="313"/>
      <c r="CM90" s="313"/>
      <c r="CN90" s="309"/>
      <c r="CO90" s="309"/>
      <c r="CP90" s="309"/>
      <c r="CQ90" s="309"/>
      <c r="CR90" s="309"/>
      <c r="CS90" s="309"/>
      <c r="DH90" s="431"/>
      <c r="DI90" s="420">
        <v>7</v>
      </c>
      <c r="DJ90" s="424" t="e">
        <f>IF(#REF!="",DJ89,#REF!)</f>
        <v>#REF!</v>
      </c>
      <c r="DK90" s="424" t="e">
        <f>IF(#REF!="",$DK$69,#REF!)</f>
        <v>#REF!</v>
      </c>
      <c r="DL90" s="424" t="e">
        <f t="shared" si="36"/>
        <v>#REF!</v>
      </c>
      <c r="DM90" s="424" t="e">
        <f t="shared" si="37"/>
        <v>#REF!</v>
      </c>
      <c r="DN90" s="420" t="e">
        <f t="shared" si="38"/>
        <v>#REF!</v>
      </c>
      <c r="DO90" s="420"/>
      <c r="DP90" s="420"/>
      <c r="DQ90" s="420"/>
      <c r="DR90" s="420"/>
      <c r="DS90" s="420"/>
      <c r="DT90" s="420"/>
      <c r="DU90" s="420"/>
      <c r="DV90" s="421"/>
      <c r="DW90" s="422"/>
      <c r="DX90" s="422"/>
      <c r="DY90" s="422"/>
      <c r="DZ90" s="422"/>
      <c r="EA90" s="422"/>
      <c r="EB90" s="422"/>
      <c r="EC90" s="422"/>
      <c r="ED90" s="422"/>
      <c r="EE90" s="422"/>
      <c r="EF90" s="422"/>
      <c r="EG90" s="422"/>
      <c r="EH90" s="422"/>
      <c r="EI90" s="422"/>
      <c r="EJ90" s="422"/>
      <c r="EK90" s="422"/>
      <c r="GL90" s="422"/>
      <c r="GM90" s="422"/>
      <c r="GN90" s="422"/>
      <c r="GO90" s="422"/>
      <c r="GP90" s="422"/>
      <c r="GQ90" s="422"/>
      <c r="GR90" s="422"/>
      <c r="GS90" s="422"/>
      <c r="GT90" s="422"/>
    </row>
    <row r="91" spans="10:202" ht="12.75" customHeight="1" x14ac:dyDescent="0.2">
      <c r="J91" s="322"/>
      <c r="K91" s="322"/>
      <c r="L91" s="690" t="s">
        <v>560</v>
      </c>
      <c r="M91" s="691"/>
      <c r="N91" s="691"/>
      <c r="O91" s="691"/>
      <c r="P91" s="691"/>
      <c r="Q91" s="691"/>
      <c r="R91" s="691"/>
      <c r="S91" s="691"/>
      <c r="T91" s="691"/>
      <c r="U91" s="691"/>
      <c r="V91" s="324" t="s">
        <v>559</v>
      </c>
      <c r="W91" s="691">
        <f>FD!W21</f>
        <v>59889</v>
      </c>
      <c r="X91" s="691"/>
      <c r="Y91" s="691"/>
      <c r="Z91" s="691"/>
      <c r="AA91" s="692">
        <f>IF(FD!AN19=1,FD!W21,EC24*AA37^4+ED24*AA37^3+EE24*AA37^2+EF24*AA37+EG24)</f>
        <v>59889</v>
      </c>
      <c r="AB91" s="692"/>
      <c r="AC91" s="692"/>
      <c r="AD91" s="692"/>
      <c r="AE91" s="693" t="s">
        <v>283</v>
      </c>
      <c r="AF91" s="693"/>
      <c r="AG91" s="715"/>
      <c r="AH91" s="716"/>
      <c r="AI91" s="716"/>
      <c r="AJ91" s="697"/>
      <c r="AK91" s="697"/>
      <c r="AL91" s="697"/>
      <c r="AM91" s="697"/>
      <c r="AN91" s="697"/>
      <c r="AO91" s="698"/>
      <c r="AP91" s="322"/>
      <c r="AQ91" s="322"/>
      <c r="CL91" s="313"/>
      <c r="CM91" s="313"/>
      <c r="CN91" s="309"/>
      <c r="CO91" s="309"/>
      <c r="CP91" s="309"/>
      <c r="CQ91" s="309"/>
      <c r="CR91" s="309"/>
      <c r="CS91" s="309"/>
      <c r="DH91" s="431"/>
      <c r="DI91" s="420"/>
      <c r="DJ91" s="420"/>
      <c r="DK91" s="420"/>
      <c r="DL91" s="420" t="s">
        <v>598</v>
      </c>
      <c r="DM91" s="420"/>
      <c r="DN91" s="420"/>
      <c r="DO91" s="420"/>
      <c r="DP91" s="420"/>
      <c r="DQ91" s="420"/>
      <c r="DR91" s="420"/>
      <c r="DS91" s="420"/>
      <c r="DT91" s="420"/>
      <c r="DU91" s="420"/>
      <c r="DV91" s="421"/>
      <c r="DW91" s="422"/>
      <c r="DX91" s="422"/>
      <c r="DY91" s="422"/>
      <c r="DZ91" s="422"/>
      <c r="EA91" s="422"/>
      <c r="EB91" s="422"/>
      <c r="EC91" s="422"/>
      <c r="ED91" s="422"/>
      <c r="EE91" s="422"/>
      <c r="EF91" s="422"/>
      <c r="EG91" s="422"/>
      <c r="EH91" s="422"/>
      <c r="EI91" s="422"/>
      <c r="EJ91" s="422"/>
      <c r="EK91" s="422"/>
      <c r="GL91" s="422"/>
      <c r="GM91" s="422"/>
      <c r="GN91" s="422"/>
      <c r="GO91" s="422"/>
      <c r="GP91" s="422"/>
      <c r="GQ91" s="422"/>
      <c r="GR91" s="422"/>
      <c r="GS91" s="422"/>
      <c r="GT91" s="422"/>
    </row>
    <row r="92" spans="10:202" ht="12.75" customHeight="1" x14ac:dyDescent="0.25">
      <c r="J92" s="322"/>
      <c r="K92" s="322"/>
      <c r="L92" s="690" t="s">
        <v>528</v>
      </c>
      <c r="M92" s="691"/>
      <c r="N92" s="691"/>
      <c r="O92" s="691"/>
      <c r="P92" s="691"/>
      <c r="Q92" s="691"/>
      <c r="R92" s="691"/>
      <c r="S92" s="691"/>
      <c r="T92" s="691"/>
      <c r="U92" s="691"/>
      <c r="V92" s="324" t="s">
        <v>529</v>
      </c>
      <c r="W92" s="691">
        <f>FD!W41/100</f>
        <v>0.627</v>
      </c>
      <c r="X92" s="691"/>
      <c r="Y92" s="691"/>
      <c r="Z92" s="691"/>
      <c r="AA92" s="691" t="e">
        <f>IF(CF78=2,DO78*AA97^2+DP78*AA97+DQ78,DO74*AA97^4+DP74*AA97^3+DQ74*AA97^2+DR74*AA97+DS74)</f>
        <v>#VALUE!</v>
      </c>
      <c r="AB92" s="691"/>
      <c r="AC92" s="691"/>
      <c r="AD92" s="691"/>
      <c r="AE92" s="693" t="s">
        <v>277</v>
      </c>
      <c r="AF92" s="693"/>
      <c r="AG92" s="714"/>
      <c r="AH92" s="714"/>
      <c r="AI92" s="714"/>
      <c r="AJ92" s="697"/>
      <c r="AK92" s="697"/>
      <c r="AL92" s="697"/>
      <c r="AM92" s="697"/>
      <c r="AN92" s="697"/>
      <c r="AO92" s="698"/>
      <c r="AP92" s="322"/>
      <c r="AQ92" s="322"/>
      <c r="CL92" s="313"/>
      <c r="CM92" s="313"/>
      <c r="CN92" s="309"/>
      <c r="CO92" s="309"/>
      <c r="CP92" s="309"/>
      <c r="CQ92" s="309"/>
      <c r="CR92" s="309"/>
      <c r="CS92" s="309"/>
      <c r="DH92" s="431"/>
      <c r="DI92" s="420"/>
      <c r="DJ92" s="424" t="s">
        <v>585</v>
      </c>
      <c r="DK92" s="424"/>
      <c r="DL92" s="424"/>
      <c r="DM92" s="424"/>
      <c r="DN92" s="420"/>
      <c r="DO92" s="424"/>
      <c r="DP92" s="424"/>
      <c r="DQ92" s="424"/>
      <c r="DR92" s="424"/>
      <c r="DS92" s="420"/>
      <c r="DT92" s="420"/>
      <c r="DU92" s="420"/>
      <c r="DV92" s="421"/>
      <c r="DW92" s="422"/>
      <c r="DX92" s="422"/>
      <c r="DY92" s="422"/>
      <c r="DZ92" s="422"/>
      <c r="EA92" s="422"/>
      <c r="EB92" s="422"/>
      <c r="EC92" s="422"/>
      <c r="ED92" s="422"/>
      <c r="EE92" s="422"/>
      <c r="EF92" s="422"/>
      <c r="EG92" s="422"/>
      <c r="EH92" s="422"/>
      <c r="EI92" s="422"/>
      <c r="EJ92" s="422"/>
      <c r="EK92" s="422"/>
      <c r="GL92" s="422"/>
      <c r="GM92" s="422"/>
      <c r="GN92" s="422"/>
      <c r="GO92" s="422"/>
      <c r="GP92" s="422"/>
      <c r="GQ92" s="422"/>
      <c r="GR92" s="422"/>
      <c r="GS92" s="422"/>
      <c r="GT92" s="422"/>
    </row>
    <row r="93" spans="10:202" ht="12.75" customHeight="1" x14ac:dyDescent="0.25">
      <c r="J93" s="322"/>
      <c r="K93" s="322"/>
      <c r="L93" s="690" t="s">
        <v>582</v>
      </c>
      <c r="M93" s="691"/>
      <c r="N93" s="691"/>
      <c r="O93" s="691"/>
      <c r="P93" s="691"/>
      <c r="Q93" s="691"/>
      <c r="R93" s="691"/>
      <c r="S93" s="691"/>
      <c r="T93" s="691"/>
      <c r="U93" s="691"/>
      <c r="V93" s="324" t="s">
        <v>531</v>
      </c>
      <c r="W93" s="691">
        <f>FD!W35</f>
        <v>4100.6000000000004</v>
      </c>
      <c r="X93" s="691"/>
      <c r="Y93" s="691"/>
      <c r="Z93" s="691"/>
      <c r="AA93" s="691" t="e">
        <f>IF(AP78=2,DO88*AA97^2+DP88*AA97+DQ88,DO84*AA97^4+DP84*AA97^3+DQ84*AA97^2+DR84*AA97+DS84)</f>
        <v>#VALUE!</v>
      </c>
      <c r="AB93" s="691"/>
      <c r="AC93" s="691"/>
      <c r="AD93" s="691"/>
      <c r="AE93" s="693" t="s">
        <v>532</v>
      </c>
      <c r="AF93" s="693"/>
      <c r="AG93" s="694">
        <v>0.90257068829008891</v>
      </c>
      <c r="AH93" s="702"/>
      <c r="AI93" s="702"/>
      <c r="AJ93" s="697" t="s">
        <v>883</v>
      </c>
      <c r="AK93" s="697"/>
      <c r="AL93" s="697"/>
      <c r="AM93" s="697"/>
      <c r="AN93" s="697"/>
      <c r="AO93" s="698"/>
      <c r="AP93" s="322"/>
      <c r="AQ93" s="322"/>
      <c r="CL93" s="313"/>
      <c r="CM93" s="313"/>
      <c r="CN93" s="309"/>
      <c r="CO93" s="309"/>
      <c r="CP93" s="309"/>
      <c r="CQ93" s="309"/>
      <c r="CR93" s="309"/>
      <c r="CS93" s="309"/>
      <c r="DH93" s="431"/>
      <c r="DI93" s="420"/>
      <c r="DJ93" s="425" t="s">
        <v>586</v>
      </c>
      <c r="DK93" s="425"/>
      <c r="DL93" s="425"/>
      <c r="DM93" s="425"/>
      <c r="DN93" s="420"/>
      <c r="DO93" s="420" t="s">
        <v>596</v>
      </c>
      <c r="DP93" s="424" t="s">
        <v>590</v>
      </c>
      <c r="DQ93" s="424" t="s">
        <v>591</v>
      </c>
      <c r="DR93" s="424" t="s">
        <v>592</v>
      </c>
      <c r="DS93" s="424" t="s">
        <v>593</v>
      </c>
      <c r="DT93" s="420"/>
      <c r="DU93" s="420"/>
      <c r="DV93" s="421"/>
      <c r="DW93" s="422"/>
      <c r="DX93" s="422"/>
      <c r="DY93" s="422"/>
      <c r="DZ93" s="422"/>
      <c r="EA93" s="422"/>
      <c r="EB93" s="422"/>
      <c r="EC93" s="422"/>
      <c r="ED93" s="422"/>
      <c r="EE93" s="422"/>
      <c r="EF93" s="422"/>
      <c r="EG93" s="422"/>
      <c r="EH93" s="422"/>
      <c r="EI93" s="422"/>
      <c r="EJ93" s="422"/>
      <c r="EK93" s="422"/>
      <c r="GL93" s="422"/>
      <c r="GM93" s="422"/>
      <c r="GN93" s="422"/>
      <c r="GO93" s="422"/>
      <c r="GP93" s="422"/>
      <c r="GQ93" s="422"/>
      <c r="GR93" s="422"/>
      <c r="GS93" s="422"/>
      <c r="GT93" s="422"/>
    </row>
    <row r="94" spans="10:202" ht="12.75" customHeight="1" x14ac:dyDescent="0.25">
      <c r="J94" s="322"/>
      <c r="K94" s="322"/>
      <c r="L94" s="690" t="s">
        <v>298</v>
      </c>
      <c r="M94" s="691"/>
      <c r="N94" s="691"/>
      <c r="O94" s="691"/>
      <c r="P94" s="691"/>
      <c r="Q94" s="691"/>
      <c r="R94" s="691"/>
      <c r="S94" s="691"/>
      <c r="T94" s="691"/>
      <c r="U94" s="691"/>
      <c r="V94" s="324" t="s">
        <v>513</v>
      </c>
      <c r="W94" s="691">
        <f>FD!W31</f>
        <v>198.12</v>
      </c>
      <c r="X94" s="691"/>
      <c r="Y94" s="691"/>
      <c r="Z94" s="691"/>
      <c r="AA94" s="691" t="e">
        <f>IF(U78=2,DO98*AA97^2+DP98*AA97+DQ98,DO94*AA97^4+DP94*AA97^3+DQ94*AA97^2+DR94*AA97+DS94)*10</f>
        <v>#VALUE!</v>
      </c>
      <c r="AB94" s="691"/>
      <c r="AC94" s="691"/>
      <c r="AD94" s="691"/>
      <c r="AE94" s="693" t="s">
        <v>600</v>
      </c>
      <c r="AF94" s="693"/>
      <c r="AG94" s="696">
        <v>0.90951410651541498</v>
      </c>
      <c r="AH94" s="702"/>
      <c r="AI94" s="702"/>
      <c r="AJ94" s="697" t="s">
        <v>558</v>
      </c>
      <c r="AK94" s="697"/>
      <c r="AL94" s="697"/>
      <c r="AM94" s="697"/>
      <c r="AN94" s="697"/>
      <c r="AO94" s="698"/>
      <c r="AP94" s="322"/>
      <c r="AQ94" s="322"/>
      <c r="CL94" s="313"/>
      <c r="CM94" s="313"/>
      <c r="CN94" s="309"/>
      <c r="CO94" s="309"/>
      <c r="CP94" s="309"/>
      <c r="CQ94" s="309"/>
      <c r="CR94" s="309"/>
      <c r="CS94" s="309"/>
      <c r="DH94" s="431"/>
      <c r="DI94" s="420">
        <v>1</v>
      </c>
      <c r="DJ94" s="424" t="e">
        <f>IF(#REF!="",DJ95,#REF!)</f>
        <v>#REF!</v>
      </c>
      <c r="DK94" s="424" t="e">
        <f>IF(#REF!="",$DK$65,#REF!)</f>
        <v>#REF!</v>
      </c>
      <c r="DL94" s="424" t="e">
        <f>DK94^2</f>
        <v>#REF!</v>
      </c>
      <c r="DM94" s="424" t="e">
        <f>DK94^3</f>
        <v>#REF!</v>
      </c>
      <c r="DN94" s="420" t="e">
        <f>DK94^4</f>
        <v>#REF!</v>
      </c>
      <c r="DO94" s="420" t="e">
        <f t="array" ref="DO94:DS94">LINEST(DJ94:DJ100,DK94:DN100)</f>
        <v>#VALUE!</v>
      </c>
      <c r="DP94" s="425" t="e">
        <v>#VALUE!</v>
      </c>
      <c r="DQ94" s="424" t="e">
        <v>#VALUE!</v>
      </c>
      <c r="DR94" s="424" t="e">
        <v>#VALUE!</v>
      </c>
      <c r="DS94" s="424" t="e">
        <v>#VALUE!</v>
      </c>
      <c r="DT94" s="420"/>
      <c r="DU94" s="420"/>
      <c r="DV94" s="421"/>
      <c r="DW94" s="422"/>
      <c r="DX94" s="422"/>
      <c r="DY94" s="422"/>
      <c r="DZ94" s="422"/>
      <c r="EA94" s="422"/>
      <c r="EB94" s="422"/>
      <c r="EC94" s="422"/>
      <c r="ED94" s="422"/>
      <c r="EE94" s="422"/>
      <c r="EF94" s="422"/>
      <c r="EG94" s="422"/>
      <c r="EH94" s="422"/>
      <c r="EI94" s="422"/>
      <c r="EJ94" s="422"/>
      <c r="EK94" s="422"/>
      <c r="GL94" s="422"/>
      <c r="GM94" s="422"/>
      <c r="GN94" s="422"/>
      <c r="GO94" s="422"/>
      <c r="GP94" s="422"/>
      <c r="GQ94" s="422"/>
      <c r="GR94" s="422"/>
      <c r="GS94" s="422"/>
      <c r="GT94" s="422"/>
    </row>
    <row r="95" spans="10:202" ht="12.75" customHeight="1" x14ac:dyDescent="0.25">
      <c r="J95" s="322"/>
      <c r="K95" s="322"/>
      <c r="L95" s="690" t="s">
        <v>594</v>
      </c>
      <c r="M95" s="691"/>
      <c r="N95" s="691"/>
      <c r="O95" s="691"/>
      <c r="P95" s="691"/>
      <c r="Q95" s="691"/>
      <c r="R95" s="691"/>
      <c r="S95" s="691"/>
      <c r="T95" s="691"/>
      <c r="U95" s="691"/>
      <c r="V95" s="324" t="s">
        <v>520</v>
      </c>
      <c r="W95" s="691">
        <f>FD!T38</f>
        <v>12795</v>
      </c>
      <c r="X95" s="691"/>
      <c r="Y95" s="691"/>
      <c r="Z95" s="691"/>
      <c r="AA95" s="691">
        <f>FD!Z38</f>
        <v>12795</v>
      </c>
      <c r="AB95" s="691"/>
      <c r="AC95" s="691"/>
      <c r="AD95" s="691"/>
      <c r="AE95" s="693" t="s">
        <v>171</v>
      </c>
      <c r="AF95" s="693"/>
      <c r="AG95" s="711"/>
      <c r="AH95" s="688"/>
      <c r="AI95" s="688"/>
      <c r="AJ95" s="697"/>
      <c r="AK95" s="697"/>
      <c r="AL95" s="697"/>
      <c r="AM95" s="697"/>
      <c r="AN95" s="697"/>
      <c r="AO95" s="698"/>
      <c r="AP95" s="322"/>
      <c r="AQ95" s="322"/>
      <c r="CL95" s="313"/>
      <c r="CM95" s="313"/>
      <c r="CN95" s="309"/>
      <c r="CO95" s="309"/>
      <c r="CP95" s="309"/>
      <c r="CQ95" s="309"/>
      <c r="CR95" s="309"/>
      <c r="CS95" s="309"/>
      <c r="DH95" s="431"/>
      <c r="DI95" s="420">
        <v>2</v>
      </c>
      <c r="DJ95" s="424" t="e">
        <f>IF(#REF!="",DJ96,#REF!)</f>
        <v>#REF!</v>
      </c>
      <c r="DK95" s="424" t="e">
        <f>IF(#REF!="",$DK$66,#REF!)</f>
        <v>#REF!</v>
      </c>
      <c r="DL95" s="424" t="e">
        <f t="shared" ref="DL95:DL100" si="39">DK95^2</f>
        <v>#REF!</v>
      </c>
      <c r="DM95" s="424" t="e">
        <f t="shared" ref="DM95:DM100" si="40">DK95^3</f>
        <v>#REF!</v>
      </c>
      <c r="DN95" s="420" t="e">
        <f t="shared" ref="DN95:DN100" si="41">DK95^4</f>
        <v>#REF!</v>
      </c>
      <c r="DO95" s="420"/>
      <c r="DP95" s="420"/>
      <c r="DQ95" s="420"/>
      <c r="DR95" s="420"/>
      <c r="DS95" s="420"/>
      <c r="DT95" s="420"/>
      <c r="DU95" s="420"/>
      <c r="DV95" s="421"/>
      <c r="DW95" s="422"/>
      <c r="DX95" s="422"/>
      <c r="DY95" s="422"/>
      <c r="DZ95" s="422"/>
      <c r="EA95" s="422"/>
      <c r="EB95" s="422"/>
      <c r="EC95" s="422"/>
      <c r="ED95" s="422"/>
      <c r="EE95" s="422"/>
      <c r="EF95" s="422"/>
      <c r="EG95" s="422"/>
      <c r="EH95" s="422"/>
      <c r="EI95" s="422"/>
      <c r="EJ95" s="422"/>
      <c r="EK95" s="422"/>
      <c r="GL95" s="422"/>
      <c r="GM95" s="422"/>
      <c r="GN95" s="422"/>
      <c r="GO95" s="422"/>
      <c r="GP95" s="422"/>
      <c r="GQ95" s="422"/>
      <c r="GR95" s="422"/>
      <c r="GS95" s="422"/>
      <c r="GT95" s="422"/>
    </row>
    <row r="96" spans="10:202" ht="12.75" customHeight="1" x14ac:dyDescent="0.25">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c r="AG96" s="322"/>
      <c r="AH96" s="322"/>
      <c r="AI96" s="322"/>
      <c r="AJ96" s="322"/>
      <c r="AK96" s="322"/>
      <c r="AL96" s="322"/>
      <c r="AM96" s="322"/>
      <c r="AN96" s="322"/>
      <c r="AO96" s="322"/>
      <c r="AP96" s="322"/>
      <c r="AQ96" s="322"/>
      <c r="CL96" s="313"/>
      <c r="CM96" s="313"/>
      <c r="CN96" s="309"/>
      <c r="CO96" s="309"/>
      <c r="CP96" s="309"/>
      <c r="CQ96" s="309"/>
      <c r="CR96" s="309"/>
      <c r="CS96" s="309"/>
      <c r="DH96" s="431"/>
      <c r="DI96" s="420">
        <v>3</v>
      </c>
      <c r="DJ96" s="424" t="e">
        <f>#REF!</f>
        <v>#REF!</v>
      </c>
      <c r="DK96" s="424" t="e">
        <f>#REF!</f>
        <v>#REF!</v>
      </c>
      <c r="DL96" s="424" t="e">
        <f t="shared" si="39"/>
        <v>#REF!</v>
      </c>
      <c r="DM96" s="424" t="e">
        <f t="shared" si="40"/>
        <v>#REF!</v>
      </c>
      <c r="DN96" s="420" t="e">
        <f t="shared" si="41"/>
        <v>#REF!</v>
      </c>
      <c r="DO96" s="420"/>
      <c r="DP96" s="420"/>
      <c r="DQ96" s="420"/>
      <c r="DR96" s="420"/>
      <c r="DS96" s="420"/>
      <c r="DT96" s="420"/>
      <c r="DU96" s="420"/>
      <c r="DV96" s="421"/>
      <c r="DW96" s="422"/>
      <c r="DX96" s="422"/>
      <c r="DY96" s="422"/>
      <c r="DZ96" s="422"/>
      <c r="EA96" s="422"/>
      <c r="EB96" s="422"/>
      <c r="EC96" s="422"/>
      <c r="ED96" s="422"/>
      <c r="EE96" s="422"/>
      <c r="EF96" s="422"/>
      <c r="EG96" s="422"/>
      <c r="EH96" s="422"/>
      <c r="EI96" s="422"/>
      <c r="EJ96" s="422"/>
      <c r="EK96" s="422"/>
      <c r="GL96" s="422"/>
      <c r="GM96" s="422"/>
      <c r="GN96" s="422"/>
      <c r="GO96" s="422"/>
      <c r="GP96" s="422"/>
      <c r="GQ96" s="422"/>
      <c r="GR96" s="422"/>
      <c r="GS96" s="422"/>
      <c r="GT96" s="422"/>
    </row>
    <row r="97" spans="1:206" ht="12.75" customHeight="1" x14ac:dyDescent="0.25">
      <c r="J97" s="322"/>
      <c r="K97" s="322"/>
      <c r="L97" s="690" t="s">
        <v>553</v>
      </c>
      <c r="M97" s="691"/>
      <c r="N97" s="691"/>
      <c r="O97" s="691"/>
      <c r="P97" s="691"/>
      <c r="Q97" s="691"/>
      <c r="R97" s="691"/>
      <c r="S97" s="691"/>
      <c r="T97" s="691"/>
      <c r="U97" s="691"/>
      <c r="V97" s="324" t="s">
        <v>554</v>
      </c>
      <c r="W97" s="691">
        <f>FD!W29</f>
        <v>1033</v>
      </c>
      <c r="X97" s="691"/>
      <c r="Y97" s="691"/>
      <c r="Z97" s="691"/>
      <c r="AA97" s="692">
        <f>FD!AC29</f>
        <v>1167.7430100481743</v>
      </c>
      <c r="AB97" s="692"/>
      <c r="AC97" s="692"/>
      <c r="AD97" s="692"/>
      <c r="AE97" s="693" t="s">
        <v>555</v>
      </c>
      <c r="AF97" s="693"/>
      <c r="AG97" s="712"/>
      <c r="AH97" s="713"/>
      <c r="AI97" s="713"/>
      <c r="AJ97" s="697"/>
      <c r="AK97" s="697"/>
      <c r="AL97" s="697"/>
      <c r="AM97" s="697"/>
      <c r="AN97" s="697"/>
      <c r="AO97" s="698"/>
      <c r="AP97" s="322"/>
      <c r="AQ97" s="322"/>
      <c r="CL97" s="313"/>
      <c r="CM97" s="313"/>
      <c r="CN97" s="309"/>
      <c r="CO97" s="309"/>
      <c r="CP97" s="309"/>
      <c r="CQ97" s="309"/>
      <c r="CR97" s="309"/>
      <c r="CS97" s="309"/>
      <c r="DH97" s="431"/>
      <c r="DI97" s="420">
        <v>4</v>
      </c>
      <c r="DJ97" s="424" t="e">
        <f>#REF!</f>
        <v>#REF!</v>
      </c>
      <c r="DK97" s="424" t="e">
        <f>#REF!</f>
        <v>#REF!</v>
      </c>
      <c r="DL97" s="424" t="e">
        <f t="shared" si="39"/>
        <v>#REF!</v>
      </c>
      <c r="DM97" s="424" t="e">
        <f t="shared" si="40"/>
        <v>#REF!</v>
      </c>
      <c r="DN97" s="420" t="e">
        <f t="shared" si="41"/>
        <v>#REF!</v>
      </c>
      <c r="DO97" s="420" t="s">
        <v>591</v>
      </c>
      <c r="DP97" s="420" t="s">
        <v>592</v>
      </c>
      <c r="DQ97" s="420" t="s">
        <v>593</v>
      </c>
      <c r="DR97" s="420"/>
      <c r="DS97" s="420"/>
      <c r="DT97" s="420"/>
      <c r="DU97" s="420"/>
      <c r="DV97" s="421"/>
      <c r="DW97" s="422"/>
      <c r="DX97" s="422"/>
      <c r="DY97" s="422"/>
      <c r="DZ97" s="422"/>
      <c r="EA97" s="422"/>
      <c r="EB97" s="422"/>
      <c r="EC97" s="422"/>
      <c r="ED97" s="422"/>
      <c r="EE97" s="422"/>
      <c r="EF97" s="422"/>
      <c r="EG97" s="422"/>
      <c r="EH97" s="422"/>
      <c r="EI97" s="422"/>
      <c r="EJ97" s="422"/>
      <c r="EK97" s="422"/>
      <c r="GL97" s="422"/>
      <c r="GM97" s="422"/>
      <c r="GN97" s="422"/>
      <c r="GO97" s="422"/>
      <c r="GP97" s="422"/>
      <c r="GQ97" s="422"/>
      <c r="GR97" s="422"/>
      <c r="GS97" s="422"/>
      <c r="GT97" s="422"/>
    </row>
    <row r="98" spans="1:206" ht="12.75" customHeight="1" x14ac:dyDescent="0.25">
      <c r="J98" s="322"/>
      <c r="K98" s="322"/>
      <c r="L98" s="690" t="s">
        <v>526</v>
      </c>
      <c r="M98" s="691"/>
      <c r="N98" s="691"/>
      <c r="O98" s="691"/>
      <c r="P98" s="691"/>
      <c r="Q98" s="691"/>
      <c r="R98" s="691"/>
      <c r="S98" s="691"/>
      <c r="T98" s="691"/>
      <c r="U98" s="691"/>
      <c r="V98" s="324" t="s">
        <v>527</v>
      </c>
      <c r="W98" s="691">
        <f>FD!W40/1000</f>
        <v>154.50399999999999</v>
      </c>
      <c r="X98" s="691"/>
      <c r="Y98" s="691"/>
      <c r="Z98" s="691"/>
      <c r="AA98" s="691" t="e">
        <f>IF(BK78=2,DO68*AA97^2+DP68*AA97+DQ68,DO64*AA97^4+DP64*AA97^3+DQ64*AA97^2+DR64*AA97+DS64)</f>
        <v>#VALUE!</v>
      </c>
      <c r="AB98" s="691"/>
      <c r="AC98" s="691"/>
      <c r="AD98" s="691"/>
      <c r="AE98" s="693" t="s">
        <v>517</v>
      </c>
      <c r="AF98" s="693"/>
      <c r="AG98" s="709"/>
      <c r="AH98" s="710"/>
      <c r="AI98" s="710"/>
      <c r="AJ98" s="697"/>
      <c r="AK98" s="697"/>
      <c r="AL98" s="697"/>
      <c r="AM98" s="697"/>
      <c r="AN98" s="697"/>
      <c r="AO98" s="698"/>
      <c r="AP98" s="322"/>
      <c r="AQ98" s="322"/>
      <c r="CL98" s="313"/>
      <c r="CM98" s="313"/>
      <c r="CN98" s="309"/>
      <c r="CO98" s="309"/>
      <c r="CP98" s="309"/>
      <c r="CQ98" s="309"/>
      <c r="CR98" s="309"/>
      <c r="CS98" s="309"/>
      <c r="DH98" s="431"/>
      <c r="DI98" s="420">
        <v>5</v>
      </c>
      <c r="DJ98" s="424" t="e">
        <f>#REF!</f>
        <v>#REF!</v>
      </c>
      <c r="DK98" s="424" t="e">
        <f>#REF!</f>
        <v>#REF!</v>
      </c>
      <c r="DL98" s="424" t="e">
        <f t="shared" si="39"/>
        <v>#REF!</v>
      </c>
      <c r="DM98" s="424" t="e">
        <f t="shared" si="40"/>
        <v>#REF!</v>
      </c>
      <c r="DN98" s="420" t="e">
        <f t="shared" si="41"/>
        <v>#REF!</v>
      </c>
      <c r="DO98" s="424" t="e">
        <f t="array" ref="DO98:DQ98">LINEST(DJ96:DJ98,DK96:DL98)</f>
        <v>#VALUE!</v>
      </c>
      <c r="DP98" s="424" t="e">
        <v>#VALUE!</v>
      </c>
      <c r="DQ98" s="424" t="e">
        <v>#VALUE!</v>
      </c>
      <c r="DR98" s="420"/>
      <c r="DS98" s="420"/>
      <c r="DT98" s="420"/>
      <c r="DU98" s="420"/>
      <c r="DV98" s="421"/>
      <c r="DW98" s="422"/>
      <c r="DX98" s="422"/>
      <c r="DY98" s="422"/>
      <c r="DZ98" s="422"/>
      <c r="EA98" s="422"/>
      <c r="EB98" s="422"/>
      <c r="EC98" s="422"/>
      <c r="ED98" s="422"/>
      <c r="EE98" s="422"/>
      <c r="EF98" s="422"/>
      <c r="EG98" s="422"/>
      <c r="EH98" s="422"/>
      <c r="EI98" s="422"/>
      <c r="EJ98" s="422"/>
      <c r="EK98" s="422"/>
      <c r="GL98" s="422"/>
      <c r="GM98" s="422"/>
      <c r="GN98" s="422"/>
      <c r="GO98" s="422"/>
      <c r="GP98" s="422"/>
      <c r="GQ98" s="422"/>
      <c r="GR98" s="422"/>
      <c r="GS98" s="422"/>
      <c r="GT98" s="422"/>
    </row>
    <row r="99" spans="1:206" ht="12.75" customHeight="1" x14ac:dyDescent="0.25">
      <c r="J99" s="322"/>
      <c r="K99" s="322"/>
      <c r="L99" s="690" t="s">
        <v>580</v>
      </c>
      <c r="M99" s="691"/>
      <c r="N99" s="691"/>
      <c r="O99" s="691"/>
      <c r="P99" s="691"/>
      <c r="Q99" s="691"/>
      <c r="R99" s="691"/>
      <c r="S99" s="691"/>
      <c r="T99" s="691"/>
      <c r="U99" s="691"/>
      <c r="V99" s="324" t="s">
        <v>581</v>
      </c>
      <c r="W99" s="691">
        <v>60.305005103242635</v>
      </c>
      <c r="X99" s="691"/>
      <c r="Y99" s="691"/>
      <c r="Z99" s="691"/>
      <c r="AA99" s="691">
        <f>IF(AA97=0,0,2*0.85*('DADOS TESTE SEC2'!G26*('DADOS TESTE SEC2'!G30-'DADOS TESTE SEC2'!G29)/60+(('DADOS TESTE SEC2'!G27+'DADOS TESTE SEC2'!G28)*('DADOS TESTE SEC2'!G31 - 'DADOS TESTE SEC2'!G29)/60)))</f>
        <v>24.138591833333336</v>
      </c>
      <c r="AB99" s="691"/>
      <c r="AC99" s="691"/>
      <c r="AD99" s="691"/>
      <c r="AE99" s="693" t="s">
        <v>532</v>
      </c>
      <c r="AF99" s="693"/>
      <c r="AG99" s="711"/>
      <c r="AH99" s="688"/>
      <c r="AI99" s="688"/>
      <c r="AJ99" s="697"/>
      <c r="AK99" s="697"/>
      <c r="AL99" s="697"/>
      <c r="AM99" s="697"/>
      <c r="AN99" s="697"/>
      <c r="AO99" s="698"/>
      <c r="AP99" s="322"/>
      <c r="AQ99" s="322"/>
      <c r="CL99" s="313"/>
      <c r="CM99" s="313"/>
      <c r="CN99" s="309"/>
      <c r="CO99" s="309"/>
      <c r="CP99" s="309"/>
      <c r="CQ99" s="309"/>
      <c r="CR99" s="309"/>
      <c r="CS99" s="309"/>
      <c r="DH99" s="431"/>
      <c r="DI99" s="420">
        <v>6</v>
      </c>
      <c r="DJ99" s="424" t="e">
        <f>IF(#REF!="",DJ98,#REF!)</f>
        <v>#REF!</v>
      </c>
      <c r="DK99" s="424" t="e">
        <f>IF(#REF!="",$DK$68,#REF!)</f>
        <v>#REF!</v>
      </c>
      <c r="DL99" s="424" t="e">
        <f t="shared" si="39"/>
        <v>#REF!</v>
      </c>
      <c r="DM99" s="424" t="e">
        <f t="shared" si="40"/>
        <v>#REF!</v>
      </c>
      <c r="DN99" s="420" t="e">
        <f t="shared" si="41"/>
        <v>#REF!</v>
      </c>
      <c r="DO99" s="420"/>
      <c r="DP99" s="420"/>
      <c r="DQ99" s="420"/>
      <c r="DR99" s="420"/>
      <c r="DS99" s="420"/>
      <c r="DT99" s="420"/>
      <c r="DU99" s="420"/>
      <c r="DV99" s="421"/>
      <c r="DW99" s="422"/>
      <c r="DX99" s="422"/>
      <c r="DY99" s="422"/>
      <c r="DZ99" s="422"/>
      <c r="EA99" s="422"/>
      <c r="EB99" s="422"/>
      <c r="EC99" s="422"/>
      <c r="ED99" s="422"/>
      <c r="EE99" s="422"/>
      <c r="EF99" s="422"/>
      <c r="EG99" s="422"/>
      <c r="EH99" s="422"/>
      <c r="EI99" s="422"/>
      <c r="EJ99" s="422"/>
      <c r="EK99" s="422"/>
      <c r="GL99" s="422"/>
      <c r="GM99" s="422"/>
      <c r="GN99" s="422"/>
      <c r="GO99" s="422"/>
      <c r="GP99" s="422"/>
      <c r="GQ99" s="422"/>
      <c r="GR99" s="422"/>
      <c r="GS99" s="422"/>
      <c r="GT99" s="422"/>
    </row>
    <row r="100" spans="1:206" ht="12.75" customHeight="1" x14ac:dyDescent="0.25">
      <c r="J100" s="322"/>
      <c r="K100" s="325"/>
      <c r="L100" s="690" t="s">
        <v>297</v>
      </c>
      <c r="M100" s="691"/>
      <c r="N100" s="691"/>
      <c r="O100" s="691"/>
      <c r="P100" s="691"/>
      <c r="Q100" s="691"/>
      <c r="R100" s="691"/>
      <c r="S100" s="691"/>
      <c r="T100" s="691"/>
      <c r="U100" s="691"/>
      <c r="V100" s="324" t="s">
        <v>512</v>
      </c>
      <c r="W100" s="691">
        <f>FD!W32+273.15</f>
        <v>432.18999999999994</v>
      </c>
      <c r="X100" s="691"/>
      <c r="Y100" s="691"/>
      <c r="Z100" s="691"/>
      <c r="AA100" s="691" t="e">
        <f>IF(U78=2,DO108*AA97^2+DP108*AA97+DQ108,DO104*AA97^4+DP104*AA97^3+DQ104*AA97^2+DR104*AA97+DS104)</f>
        <v>#VALUE!</v>
      </c>
      <c r="AB100" s="691"/>
      <c r="AC100" s="691"/>
      <c r="AD100" s="691"/>
      <c r="AE100" s="693" t="s">
        <v>290</v>
      </c>
      <c r="AF100" s="693"/>
      <c r="AG100" s="709"/>
      <c r="AH100" s="710"/>
      <c r="AI100" s="710"/>
      <c r="AJ100" s="697"/>
      <c r="AK100" s="697"/>
      <c r="AL100" s="697"/>
      <c r="AM100" s="697"/>
      <c r="AN100" s="697"/>
      <c r="AO100" s="698"/>
      <c r="AP100" s="326"/>
      <c r="AQ100" s="345"/>
      <c r="CL100" s="313"/>
      <c r="CM100" s="313"/>
      <c r="CN100" s="309"/>
      <c r="CO100" s="309"/>
      <c r="CP100" s="309"/>
      <c r="CQ100" s="309"/>
      <c r="CR100" s="309"/>
      <c r="CS100" s="309"/>
      <c r="DH100" s="431"/>
      <c r="DI100" s="420">
        <v>7</v>
      </c>
      <c r="DJ100" s="424" t="e">
        <f>IF(#REF!="",DJ99,#REF!)</f>
        <v>#REF!</v>
      </c>
      <c r="DK100" s="424" t="e">
        <f>IF(#REF!="",$DK$69,#REF!)</f>
        <v>#REF!</v>
      </c>
      <c r="DL100" s="424" t="e">
        <f t="shared" si="39"/>
        <v>#REF!</v>
      </c>
      <c r="DM100" s="424" t="e">
        <f t="shared" si="40"/>
        <v>#REF!</v>
      </c>
      <c r="DN100" s="420" t="e">
        <f t="shared" si="41"/>
        <v>#REF!</v>
      </c>
      <c r="DO100" s="420"/>
      <c r="DP100" s="420"/>
      <c r="DQ100" s="420"/>
      <c r="DR100" s="420"/>
      <c r="DS100" s="420"/>
      <c r="DT100" s="420"/>
      <c r="DU100" s="420"/>
      <c r="DV100" s="421"/>
      <c r="DW100" s="422"/>
      <c r="DX100" s="422"/>
      <c r="DY100" s="422"/>
      <c r="DZ100" s="422"/>
      <c r="EA100" s="422"/>
      <c r="EB100" s="422"/>
      <c r="EC100" s="422"/>
      <c r="ED100" s="422"/>
      <c r="EE100" s="422"/>
      <c r="EF100" s="422"/>
      <c r="EG100" s="422"/>
      <c r="EH100" s="422"/>
      <c r="EI100" s="422"/>
      <c r="EJ100" s="422"/>
      <c r="EK100" s="422"/>
      <c r="GL100" s="422"/>
      <c r="GM100" s="422"/>
      <c r="GN100" s="422"/>
      <c r="GO100" s="422"/>
      <c r="GP100" s="422"/>
      <c r="GQ100" s="422"/>
      <c r="GR100" s="422"/>
      <c r="GS100" s="422"/>
      <c r="GT100" s="422"/>
    </row>
    <row r="101" spans="1:206" ht="12.75" customHeight="1" x14ac:dyDescent="0.25">
      <c r="J101" s="322"/>
      <c r="K101" s="322"/>
      <c r="L101" s="322"/>
      <c r="M101" s="322"/>
      <c r="N101" s="322"/>
      <c r="O101" s="322"/>
      <c r="P101" s="322"/>
      <c r="Q101" s="322"/>
      <c r="R101" s="322"/>
      <c r="S101" s="322"/>
      <c r="T101" s="322"/>
      <c r="U101" s="325"/>
      <c r="V101" s="325"/>
      <c r="W101" s="325"/>
      <c r="X101" s="325"/>
      <c r="Y101" s="325"/>
      <c r="Z101" s="325"/>
      <c r="AA101" s="322"/>
      <c r="AB101" s="322"/>
      <c r="AC101" s="322"/>
      <c r="AD101" s="322"/>
      <c r="AE101" s="322"/>
      <c r="AF101" s="322"/>
      <c r="AG101" s="322"/>
      <c r="AH101" s="322"/>
      <c r="AI101" s="322"/>
      <c r="AJ101" s="322"/>
      <c r="AK101" s="322"/>
      <c r="AL101" s="322"/>
      <c r="AM101" s="322"/>
      <c r="AN101" s="322"/>
      <c r="AO101" s="322"/>
      <c r="AP101" s="322"/>
      <c r="AQ101" s="322"/>
      <c r="BH101" s="311"/>
      <c r="BI101" s="311"/>
      <c r="BJ101" s="311"/>
      <c r="BK101" s="311"/>
      <c r="BL101" s="311"/>
      <c r="BM101" s="311"/>
      <c r="BN101" s="311"/>
      <c r="BO101" s="311"/>
      <c r="BP101" s="311"/>
      <c r="BQ101" s="311"/>
      <c r="BR101" s="346"/>
      <c r="BS101" s="311"/>
      <c r="BT101" s="311"/>
      <c r="BU101" s="311"/>
      <c r="BV101" s="311"/>
      <c r="BW101" s="311"/>
      <c r="BX101" s="311"/>
      <c r="BY101" s="311"/>
      <c r="BZ101" s="311"/>
      <c r="CA101" s="311"/>
      <c r="CB101" s="311"/>
      <c r="CC101" s="311"/>
      <c r="CD101" s="311"/>
      <c r="CE101" s="311"/>
      <c r="CF101" s="311"/>
      <c r="CG101" s="311"/>
      <c r="CH101" s="311"/>
      <c r="CI101" s="311"/>
      <c r="CJ101" s="311"/>
      <c r="CK101" s="311"/>
      <c r="CL101" s="313"/>
      <c r="CM101" s="313"/>
      <c r="CN101" s="309"/>
      <c r="CO101" s="309"/>
      <c r="CP101" s="309"/>
      <c r="CQ101" s="309"/>
      <c r="CR101" s="309"/>
      <c r="CS101" s="309"/>
      <c r="DH101" s="431"/>
      <c r="DI101" s="420"/>
      <c r="DJ101" s="420"/>
      <c r="DK101" s="420"/>
      <c r="DL101" s="420" t="s">
        <v>613</v>
      </c>
      <c r="DM101" s="420"/>
      <c r="DN101" s="420"/>
      <c r="DO101" s="420"/>
      <c r="DP101" s="420"/>
      <c r="DQ101" s="420"/>
      <c r="DR101" s="420"/>
      <c r="DS101" s="420"/>
      <c r="DT101" s="420"/>
      <c r="DU101" s="420"/>
      <c r="DV101" s="421"/>
      <c r="DW101" s="422"/>
      <c r="DX101" s="422"/>
      <c r="DY101" s="422"/>
      <c r="DZ101" s="422"/>
      <c r="EA101" s="422"/>
      <c r="EB101" s="422"/>
      <c r="EC101" s="422"/>
      <c r="ED101" s="422"/>
      <c r="EE101" s="422"/>
      <c r="EF101" s="422"/>
      <c r="EG101" s="422"/>
      <c r="EH101" s="422"/>
      <c r="EI101" s="422"/>
      <c r="EJ101" s="422"/>
      <c r="EK101" s="422"/>
      <c r="GL101" s="422"/>
      <c r="GM101" s="422"/>
      <c r="GN101" s="422"/>
      <c r="GO101" s="422"/>
      <c r="GP101" s="422"/>
      <c r="GQ101" s="422"/>
      <c r="GR101" s="422"/>
      <c r="GS101" s="422"/>
      <c r="GT101" s="422"/>
    </row>
    <row r="102" spans="1:206" ht="12.75" customHeight="1" x14ac:dyDescent="0.25">
      <c r="J102" s="322"/>
      <c r="K102" s="322"/>
      <c r="L102" s="322"/>
      <c r="M102" s="322"/>
      <c r="N102" s="322"/>
      <c r="O102" s="322"/>
      <c r="P102" s="322"/>
      <c r="Q102" s="322"/>
      <c r="R102" s="322"/>
      <c r="S102" s="322"/>
      <c r="T102" s="322"/>
      <c r="U102" s="325"/>
      <c r="V102" s="325"/>
      <c r="W102" s="325"/>
      <c r="X102" s="325"/>
      <c r="Y102" s="325"/>
      <c r="Z102" s="325"/>
      <c r="AA102" s="322"/>
      <c r="AB102" s="322"/>
      <c r="AC102" s="322"/>
      <c r="AD102" s="322"/>
      <c r="AE102" s="322"/>
      <c r="AF102" s="322"/>
      <c r="AG102" s="322"/>
      <c r="AH102" s="322"/>
      <c r="AI102" s="322"/>
      <c r="AJ102" s="322"/>
      <c r="AK102" s="322"/>
      <c r="AL102" s="322"/>
      <c r="AM102" s="322"/>
      <c r="AN102" s="322"/>
      <c r="AO102" s="322"/>
      <c r="AP102" s="322"/>
      <c r="AQ102" s="322"/>
      <c r="BH102" s="314"/>
      <c r="BI102" s="314"/>
      <c r="BJ102" s="314"/>
      <c r="BK102" s="314"/>
      <c r="BL102" s="314"/>
      <c r="BM102" s="314"/>
      <c r="BN102" s="314"/>
      <c r="BO102" s="314"/>
      <c r="BP102" s="314"/>
      <c r="BQ102" s="314"/>
      <c r="BR102" s="315"/>
      <c r="BS102" s="314"/>
      <c r="BT102" s="314"/>
      <c r="BU102" s="314"/>
      <c r="BV102" s="314"/>
      <c r="BW102" s="342"/>
      <c r="BX102" s="342"/>
      <c r="BY102" s="342"/>
      <c r="BZ102" s="342"/>
      <c r="CA102" s="316"/>
      <c r="CB102" s="316"/>
      <c r="CC102" s="1"/>
      <c r="CD102" s="343"/>
      <c r="CE102" s="343"/>
      <c r="CF102" s="311"/>
      <c r="CG102" s="311"/>
      <c r="CH102" s="311"/>
      <c r="CI102" s="311"/>
      <c r="CJ102" s="311"/>
      <c r="CK102" s="311"/>
      <c r="CL102" s="313"/>
      <c r="CM102" s="313"/>
      <c r="CN102" s="309"/>
      <c r="CO102" s="309"/>
      <c r="CP102" s="309"/>
      <c r="CQ102" s="309"/>
      <c r="CR102" s="309"/>
      <c r="CS102" s="309"/>
      <c r="DH102" s="431"/>
      <c r="DI102" s="420"/>
      <c r="DJ102" s="424" t="s">
        <v>585</v>
      </c>
      <c r="DK102" s="424"/>
      <c r="DL102" s="424"/>
      <c r="DM102" s="424"/>
      <c r="DN102" s="420"/>
      <c r="DO102" s="424"/>
      <c r="DP102" s="424"/>
      <c r="DQ102" s="424"/>
      <c r="DR102" s="424"/>
      <c r="DS102" s="420"/>
      <c r="DT102" s="420"/>
      <c r="DU102" s="420"/>
      <c r="DV102" s="421"/>
      <c r="DW102" s="422"/>
      <c r="DX102" s="422"/>
      <c r="DY102" s="422"/>
      <c r="DZ102" s="422"/>
      <c r="EA102" s="422"/>
      <c r="EB102" s="422"/>
      <c r="EC102" s="422"/>
      <c r="ED102" s="422"/>
      <c r="EE102" s="422"/>
      <c r="EF102" s="422"/>
      <c r="EG102" s="422"/>
      <c r="EH102" s="422"/>
      <c r="EI102" s="422"/>
      <c r="EJ102" s="422"/>
      <c r="EK102" s="422"/>
      <c r="GL102" s="422"/>
      <c r="GM102" s="422"/>
      <c r="GN102" s="422"/>
      <c r="GO102" s="422"/>
      <c r="GP102" s="422"/>
      <c r="GQ102" s="422"/>
      <c r="GR102" s="422"/>
      <c r="GS102" s="422"/>
      <c r="GT102" s="422"/>
    </row>
    <row r="103" spans="1:206" ht="12.75" customHeight="1" x14ac:dyDescent="0.25">
      <c r="J103" s="322"/>
      <c r="AD103" s="322"/>
      <c r="AE103" s="322"/>
      <c r="AF103" s="322"/>
      <c r="AG103" s="322"/>
      <c r="AH103" s="322"/>
      <c r="AI103" s="322"/>
      <c r="AJ103" s="322"/>
      <c r="AK103" s="322"/>
      <c r="AL103" s="322"/>
      <c r="AM103" s="322"/>
      <c r="AN103" s="322"/>
      <c r="AO103" s="322"/>
      <c r="AP103" s="322"/>
      <c r="AQ103" s="322"/>
      <c r="BH103" s="314"/>
      <c r="BI103" s="314"/>
      <c r="BJ103" s="314"/>
      <c r="BK103" s="314"/>
      <c r="BL103" s="314"/>
      <c r="BM103" s="314"/>
      <c r="BN103" s="314"/>
      <c r="BO103" s="314"/>
      <c r="BP103" s="314"/>
      <c r="BQ103" s="314"/>
      <c r="BR103" s="315"/>
      <c r="BS103" s="314"/>
      <c r="BT103" s="314"/>
      <c r="BU103" s="314"/>
      <c r="BV103" s="314"/>
      <c r="BW103" s="314"/>
      <c r="BX103" s="314"/>
      <c r="BY103" s="314"/>
      <c r="BZ103" s="314"/>
      <c r="CA103" s="316"/>
      <c r="CB103" s="316"/>
      <c r="CC103" s="2"/>
      <c r="CD103" s="2"/>
      <c r="CE103" s="2"/>
      <c r="CF103" s="311"/>
      <c r="CG103" s="311"/>
      <c r="CH103" s="311"/>
      <c r="CI103" s="311"/>
      <c r="CJ103" s="311"/>
      <c r="CK103" s="311"/>
      <c r="CL103" s="313"/>
      <c r="CM103" s="313"/>
      <c r="CN103" s="309"/>
      <c r="CO103" s="309"/>
      <c r="CP103" s="309"/>
      <c r="CQ103" s="309"/>
      <c r="CR103" s="309"/>
      <c r="CS103" s="309"/>
      <c r="DH103" s="431"/>
      <c r="DI103" s="420"/>
      <c r="DJ103" s="425" t="s">
        <v>586</v>
      </c>
      <c r="DK103" s="425"/>
      <c r="DL103" s="425"/>
      <c r="DM103" s="425"/>
      <c r="DN103" s="420"/>
      <c r="DO103" s="420" t="s">
        <v>596</v>
      </c>
      <c r="DP103" s="424" t="s">
        <v>590</v>
      </c>
      <c r="DQ103" s="424" t="s">
        <v>591</v>
      </c>
      <c r="DR103" s="424" t="s">
        <v>592</v>
      </c>
      <c r="DS103" s="424" t="s">
        <v>593</v>
      </c>
      <c r="DT103" s="420"/>
      <c r="DU103" s="420"/>
      <c r="DV103" s="421"/>
      <c r="DW103" s="422"/>
      <c r="DX103" s="422"/>
      <c r="DY103" s="422"/>
      <c r="DZ103" s="422"/>
      <c r="EA103" s="422"/>
      <c r="EB103" s="422"/>
      <c r="EC103" s="422"/>
      <c r="ED103" s="422"/>
      <c r="EE103" s="422"/>
      <c r="EF103" s="422"/>
      <c r="EG103" s="422"/>
      <c r="EH103" s="422"/>
      <c r="EI103" s="422"/>
      <c r="EJ103" s="422"/>
      <c r="EK103" s="422"/>
      <c r="GL103" s="422"/>
      <c r="GM103" s="422"/>
      <c r="GN103" s="422"/>
      <c r="GO103" s="422"/>
      <c r="GP103" s="422"/>
      <c r="GQ103" s="422"/>
      <c r="GR103" s="422"/>
      <c r="GS103" s="422"/>
      <c r="GT103" s="422"/>
    </row>
    <row r="104" spans="1:206" ht="12.75" customHeight="1" x14ac:dyDescent="0.25">
      <c r="J104" s="322"/>
      <c r="AP104" s="322"/>
      <c r="AQ104" s="322"/>
      <c r="BH104" s="314"/>
      <c r="BI104" s="314"/>
      <c r="BJ104" s="314"/>
      <c r="BK104" s="314"/>
      <c r="BL104" s="314"/>
      <c r="BM104" s="314"/>
      <c r="BN104" s="314"/>
      <c r="BO104" s="314"/>
      <c r="BP104" s="314"/>
      <c r="BQ104" s="314"/>
      <c r="BR104" s="315"/>
      <c r="BS104" s="314"/>
      <c r="BT104" s="314"/>
      <c r="BU104" s="314"/>
      <c r="BV104" s="314"/>
      <c r="BW104" s="314"/>
      <c r="BX104" s="314"/>
      <c r="BY104" s="314"/>
      <c r="BZ104" s="314"/>
      <c r="CA104" s="316"/>
      <c r="CB104" s="316"/>
      <c r="CC104" s="1"/>
      <c r="CD104" s="343"/>
      <c r="CE104" s="343"/>
      <c r="CF104" s="311"/>
      <c r="CG104" s="311"/>
      <c r="CH104" s="311"/>
      <c r="CI104" s="311"/>
      <c r="CJ104" s="311"/>
      <c r="CK104" s="311"/>
      <c r="CL104" s="313"/>
      <c r="CM104" s="313"/>
      <c r="CN104" s="309"/>
      <c r="CO104" s="309"/>
      <c r="CP104" s="309"/>
      <c r="CQ104" s="309"/>
      <c r="CR104" s="309"/>
      <c r="CS104" s="309"/>
      <c r="DH104" s="431"/>
      <c r="DI104" s="420">
        <v>1</v>
      </c>
      <c r="DJ104" s="424" t="e">
        <f>IF(#REF!="",DJ105,#REF!)</f>
        <v>#REF!</v>
      </c>
      <c r="DK104" s="424" t="e">
        <f>IF(#REF!="",$DK$65,#REF!)</f>
        <v>#REF!</v>
      </c>
      <c r="DL104" s="424" t="e">
        <f t="shared" ref="DL104:DL109" si="42">DK104^2</f>
        <v>#REF!</v>
      </c>
      <c r="DM104" s="424" t="e">
        <f t="shared" ref="DM104:DM109" si="43">DK104^3</f>
        <v>#REF!</v>
      </c>
      <c r="DN104" s="420" t="e">
        <f t="shared" ref="DN104:DN109" si="44">DK104^4</f>
        <v>#REF!</v>
      </c>
      <c r="DO104" s="420" t="e">
        <f t="array" ref="DO104:DS104">LINEST(DJ104:DJ110,DK104:DN110)</f>
        <v>#VALUE!</v>
      </c>
      <c r="DP104" s="425" t="e">
        <v>#VALUE!</v>
      </c>
      <c r="DQ104" s="424" t="e">
        <v>#VALUE!</v>
      </c>
      <c r="DR104" s="424" t="e">
        <v>#VALUE!</v>
      </c>
      <c r="DS104" s="424" t="e">
        <v>#VALUE!</v>
      </c>
      <c r="DT104" s="420"/>
      <c r="DU104" s="420"/>
      <c r="DV104" s="421"/>
      <c r="DW104" s="422"/>
      <c r="DX104" s="422"/>
      <c r="DY104" s="422"/>
      <c r="DZ104" s="422"/>
      <c r="EA104" s="422"/>
      <c r="EB104" s="422"/>
      <c r="EC104" s="422"/>
      <c r="ED104" s="422"/>
      <c r="EE104" s="422"/>
      <c r="EF104" s="422"/>
      <c r="EG104" s="422"/>
      <c r="EH104" s="422"/>
      <c r="EI104" s="422"/>
      <c r="EJ104" s="422"/>
      <c r="EK104" s="422"/>
      <c r="GL104" s="422"/>
      <c r="GM104" s="422"/>
      <c r="GN104" s="422"/>
      <c r="GO104" s="422"/>
      <c r="GP104" s="422"/>
      <c r="GQ104" s="422"/>
      <c r="GR104" s="422"/>
      <c r="GS104" s="422"/>
      <c r="GT104" s="422"/>
    </row>
    <row r="105" spans="1:206" ht="12.75" customHeight="1" x14ac:dyDescent="0.25">
      <c r="J105" s="322"/>
      <c r="AP105" s="322"/>
      <c r="AQ105" s="322"/>
      <c r="BH105" s="314"/>
      <c r="BI105" s="314"/>
      <c r="BJ105" s="314"/>
      <c r="BK105" s="314"/>
      <c r="BL105" s="314"/>
      <c r="BM105" s="314"/>
      <c r="BN105" s="314"/>
      <c r="BO105" s="314"/>
      <c r="BP105" s="314"/>
      <c r="CH105" s="311"/>
      <c r="CI105" s="311"/>
      <c r="CJ105" s="311"/>
      <c r="CK105" s="311"/>
      <c r="CL105" s="313"/>
      <c r="CM105" s="313"/>
      <c r="CN105" s="309"/>
      <c r="CO105" s="309"/>
      <c r="CP105" s="309"/>
      <c r="CQ105" s="309"/>
      <c r="CR105" s="309"/>
      <c r="CS105" s="309"/>
      <c r="DH105" s="431"/>
      <c r="DI105" s="420">
        <v>2</v>
      </c>
      <c r="DJ105" s="424" t="e">
        <f>IF(#REF!="",DJ106,#REF!)</f>
        <v>#REF!</v>
      </c>
      <c r="DK105" s="424" t="e">
        <f>IF(#REF!="",$DK$66,#REF!)</f>
        <v>#REF!</v>
      </c>
      <c r="DL105" s="424" t="e">
        <f t="shared" si="42"/>
        <v>#REF!</v>
      </c>
      <c r="DM105" s="424" t="e">
        <f t="shared" si="43"/>
        <v>#REF!</v>
      </c>
      <c r="DN105" s="420" t="e">
        <f t="shared" si="44"/>
        <v>#REF!</v>
      </c>
      <c r="DO105" s="420"/>
      <c r="DP105" s="420"/>
      <c r="DQ105" s="420"/>
      <c r="DR105" s="420"/>
      <c r="DS105" s="420"/>
      <c r="DT105" s="420"/>
      <c r="DU105" s="420"/>
      <c r="DV105" s="421"/>
      <c r="DW105" s="422"/>
      <c r="DX105" s="422"/>
      <c r="DY105" s="422"/>
      <c r="DZ105" s="422"/>
      <c r="EA105" s="422"/>
      <c r="EB105" s="422"/>
      <c r="EC105" s="422"/>
      <c r="ED105" s="422"/>
      <c r="EE105" s="422"/>
      <c r="EF105" s="422"/>
      <c r="EG105" s="422"/>
      <c r="EH105" s="422"/>
      <c r="EI105" s="422"/>
      <c r="EJ105" s="422"/>
      <c r="EK105" s="422"/>
      <c r="GL105" s="422">
        <f>AA91</f>
        <v>59889</v>
      </c>
      <c r="GM105" s="422" t="s">
        <v>560</v>
      </c>
      <c r="GN105" s="422" t="e">
        <f>#REF!</f>
        <v>#REF!</v>
      </c>
      <c r="GO105" s="422" t="e">
        <f>#REF!</f>
        <v>#REF!</v>
      </c>
      <c r="GP105" s="422" t="e">
        <f>#REF!</f>
        <v>#REF!</v>
      </c>
      <c r="GQ105" s="422" t="e">
        <f>#REF!</f>
        <v>#REF!</v>
      </c>
      <c r="GR105" s="422" t="e">
        <f>#REF!</f>
        <v>#REF!</v>
      </c>
      <c r="GS105" s="422" t="e">
        <f>#REF!</f>
        <v>#REF!</v>
      </c>
      <c r="GT105" s="422" t="e">
        <f>#REF!</f>
        <v>#REF!</v>
      </c>
      <c r="GU105" s="422" t="e">
        <f>#REF!</f>
        <v>#REF!</v>
      </c>
      <c r="GV105" s="422" t="e">
        <f>#REF!</f>
        <v>#REF!</v>
      </c>
      <c r="GW105" s="422" t="e">
        <f>#REF!</f>
        <v>#REF!</v>
      </c>
    </row>
    <row r="106" spans="1:206" ht="12.75" customHeight="1" x14ac:dyDescent="0.25">
      <c r="J106" s="322"/>
      <c r="AP106" s="322"/>
      <c r="AQ106" s="322"/>
      <c r="BH106" s="314"/>
      <c r="BI106" s="314"/>
      <c r="BJ106" s="314"/>
      <c r="BK106" s="314"/>
      <c r="BL106" s="314"/>
      <c r="BM106" s="314"/>
      <c r="BN106" s="314"/>
      <c r="BO106" s="314"/>
      <c r="BP106" s="314"/>
      <c r="CH106" s="4"/>
      <c r="CI106" s="4"/>
      <c r="CJ106" s="4"/>
      <c r="CK106" s="4"/>
      <c r="CL106" s="313"/>
      <c r="CM106" s="313"/>
      <c r="CN106" s="309"/>
      <c r="CO106" s="309"/>
      <c r="CP106" s="309"/>
      <c r="CQ106" s="309"/>
      <c r="CR106" s="309"/>
      <c r="CS106" s="309"/>
      <c r="DH106" s="431"/>
      <c r="DI106" s="420">
        <v>3</v>
      </c>
      <c r="DJ106" s="424" t="e">
        <f>#REF!</f>
        <v>#REF!</v>
      </c>
      <c r="DK106" s="424" t="e">
        <f>#REF!</f>
        <v>#REF!</v>
      </c>
      <c r="DL106" s="424" t="e">
        <f t="shared" si="42"/>
        <v>#REF!</v>
      </c>
      <c r="DM106" s="424" t="e">
        <f t="shared" si="43"/>
        <v>#REF!</v>
      </c>
      <c r="DN106" s="420" t="e">
        <f t="shared" si="44"/>
        <v>#REF!</v>
      </c>
      <c r="DO106" s="420"/>
      <c r="DP106" s="420"/>
      <c r="DQ106" s="420"/>
      <c r="DR106" s="420"/>
      <c r="DS106" s="420"/>
      <c r="DT106" s="420"/>
      <c r="DU106" s="420"/>
      <c r="DV106" s="421"/>
      <c r="DW106" s="422"/>
      <c r="DX106" s="422"/>
      <c r="DY106" s="422"/>
      <c r="DZ106" s="422"/>
      <c r="EA106" s="422"/>
      <c r="EB106" s="422"/>
      <c r="EC106" s="422"/>
      <c r="ED106" s="422"/>
      <c r="EE106" s="422"/>
      <c r="EF106" s="422"/>
      <c r="EG106" s="422"/>
      <c r="EH106" s="422"/>
      <c r="EI106" s="422"/>
      <c r="EJ106" s="422"/>
      <c r="EK106" s="422"/>
      <c r="GL106" s="422">
        <f>AA97</f>
        <v>1167.7430100481743</v>
      </c>
      <c r="GM106" s="422" t="s">
        <v>553</v>
      </c>
      <c r="GN106" s="422" t="e">
        <f>#REF!</f>
        <v>#REF!</v>
      </c>
      <c r="GO106" s="422" t="e">
        <f>#REF!</f>
        <v>#REF!</v>
      </c>
      <c r="GP106" s="422" t="e">
        <f>#REF!</f>
        <v>#REF!</v>
      </c>
      <c r="GQ106" s="422" t="e">
        <f>#REF!</f>
        <v>#REF!</v>
      </c>
      <c r="GR106" s="422" t="e">
        <f>#REF!</f>
        <v>#REF!</v>
      </c>
      <c r="GS106" s="422" t="e">
        <f>#REF!</f>
        <v>#REF!</v>
      </c>
      <c r="GT106" s="422" t="e">
        <f>#REF!</f>
        <v>#REF!</v>
      </c>
      <c r="GU106" s="422" t="e">
        <f>#REF!</f>
        <v>#REF!</v>
      </c>
      <c r="GV106" s="422" t="e">
        <f>#REF!</f>
        <v>#REF!</v>
      </c>
      <c r="GW106" s="422" t="e">
        <f>#REF!</f>
        <v>#REF!</v>
      </c>
      <c r="GX106" s="422"/>
    </row>
    <row r="107" spans="1:206" ht="12.75" customHeight="1" x14ac:dyDescent="0.25">
      <c r="J107" s="322"/>
      <c r="K107" s="322"/>
      <c r="AP107" s="322"/>
      <c r="AQ107" s="322"/>
      <c r="BH107" s="313"/>
      <c r="BI107" s="313"/>
      <c r="BJ107" s="313"/>
      <c r="BK107" s="313"/>
      <c r="BL107" s="313"/>
      <c r="BM107" s="313"/>
      <c r="BN107" s="313"/>
      <c r="BO107" s="313"/>
      <c r="BP107" s="313"/>
      <c r="CH107" s="313"/>
      <c r="CI107" s="313"/>
      <c r="CJ107" s="313"/>
      <c r="CK107" s="313"/>
      <c r="CL107" s="313"/>
      <c r="CM107" s="313"/>
      <c r="CN107" s="309"/>
      <c r="CO107" s="309"/>
      <c r="CP107" s="309"/>
      <c r="CQ107" s="309"/>
      <c r="CR107" s="309"/>
      <c r="CS107" s="309"/>
      <c r="DH107" s="431"/>
      <c r="DI107" s="420">
        <v>4</v>
      </c>
      <c r="DJ107" s="424" t="e">
        <f>#REF!</f>
        <v>#REF!</v>
      </c>
      <c r="DK107" s="424" t="e">
        <f>#REF!</f>
        <v>#REF!</v>
      </c>
      <c r="DL107" s="424" t="e">
        <f t="shared" si="42"/>
        <v>#REF!</v>
      </c>
      <c r="DM107" s="424" t="e">
        <f t="shared" si="43"/>
        <v>#REF!</v>
      </c>
      <c r="DN107" s="420" t="e">
        <f t="shared" si="44"/>
        <v>#REF!</v>
      </c>
      <c r="DO107" s="420" t="s">
        <v>591</v>
      </c>
      <c r="DP107" s="420" t="s">
        <v>592</v>
      </c>
      <c r="DQ107" s="420" t="s">
        <v>593</v>
      </c>
      <c r="DR107" s="420"/>
      <c r="DS107" s="420"/>
      <c r="DT107" s="420"/>
      <c r="DU107" s="420"/>
      <c r="DV107" s="421"/>
      <c r="DW107" s="422"/>
      <c r="DX107" s="422"/>
      <c r="DY107" s="422"/>
      <c r="DZ107" s="422"/>
      <c r="EA107" s="422"/>
      <c r="EB107" s="422"/>
      <c r="EC107" s="422"/>
      <c r="ED107" s="422"/>
      <c r="EE107" s="422"/>
      <c r="EF107" s="422"/>
      <c r="EG107" s="422"/>
      <c r="EH107" s="422"/>
      <c r="EI107" s="422"/>
      <c r="EJ107" s="422"/>
      <c r="EK107" s="422"/>
      <c r="GL107" s="422" t="e">
        <f>AA98</f>
        <v>#VALUE!</v>
      </c>
      <c r="GM107" s="422" t="s">
        <v>526</v>
      </c>
      <c r="GN107" s="422" t="e">
        <f>#REF!</f>
        <v>#REF!</v>
      </c>
      <c r="GO107" s="422" t="e">
        <f>#REF!</f>
        <v>#REF!</v>
      </c>
      <c r="GP107" s="422" t="e">
        <f>#REF!</f>
        <v>#REF!</v>
      </c>
      <c r="GQ107" s="422" t="e">
        <f>#REF!</f>
        <v>#REF!</v>
      </c>
      <c r="GR107" s="422" t="e">
        <f>#REF!</f>
        <v>#REF!</v>
      </c>
      <c r="GS107" s="422" t="e">
        <f>#REF!</f>
        <v>#REF!</v>
      </c>
      <c r="GT107" s="422" t="e">
        <f>#REF!</f>
        <v>#REF!</v>
      </c>
      <c r="GU107" s="422" t="e">
        <f>#REF!</f>
        <v>#REF!</v>
      </c>
      <c r="GV107" s="422" t="e">
        <f>#REF!</f>
        <v>#REF!</v>
      </c>
      <c r="GW107" s="422" t="e">
        <f>#REF!</f>
        <v>#REF!</v>
      </c>
      <c r="GX107" s="422"/>
    </row>
    <row r="108" spans="1:206" ht="12.75" customHeight="1" x14ac:dyDescent="0.25">
      <c r="J108" s="322"/>
      <c r="K108" s="322"/>
      <c r="L108" s="322"/>
      <c r="M108" s="322"/>
      <c r="N108" s="322"/>
      <c r="O108" s="322"/>
      <c r="P108" s="322"/>
      <c r="Q108" s="322"/>
      <c r="R108" s="322"/>
      <c r="S108" s="322"/>
      <c r="T108" s="322"/>
      <c r="U108" s="325"/>
      <c r="V108" s="325"/>
      <c r="W108" s="325"/>
      <c r="X108" s="325"/>
      <c r="Y108" s="325"/>
      <c r="Z108" s="325"/>
      <c r="AA108" s="322"/>
      <c r="AB108" s="322"/>
      <c r="AC108" s="322"/>
      <c r="AD108" s="322"/>
      <c r="AE108" s="322"/>
      <c r="AF108" s="322"/>
      <c r="AG108" s="322"/>
      <c r="AH108" s="322"/>
      <c r="AI108" s="322"/>
      <c r="AJ108" s="322"/>
      <c r="AK108" s="322"/>
      <c r="AL108" s="322"/>
      <c r="AM108" s="322"/>
      <c r="AN108" s="322"/>
      <c r="AO108" s="322"/>
      <c r="AP108" s="322"/>
      <c r="AQ108" s="322"/>
      <c r="BH108" s="313"/>
      <c r="BI108" s="313"/>
      <c r="BJ108" s="313"/>
      <c r="BK108" s="313"/>
      <c r="BL108" s="313"/>
      <c r="BM108" s="313"/>
      <c r="BN108" s="313"/>
      <c r="BO108" s="313"/>
      <c r="BP108" s="313"/>
      <c r="CH108" s="313"/>
      <c r="CI108" s="313"/>
      <c r="CJ108" s="313"/>
      <c r="CK108" s="313"/>
      <c r="CL108" s="313"/>
      <c r="CM108" s="313"/>
      <c r="CN108" s="309"/>
      <c r="CO108" s="309"/>
      <c r="CP108" s="309"/>
      <c r="CQ108" s="309"/>
      <c r="CR108" s="309"/>
      <c r="CS108" s="309"/>
      <c r="DH108" s="431"/>
      <c r="DI108" s="420">
        <v>5</v>
      </c>
      <c r="DJ108" s="424" t="e">
        <f>#REF!</f>
        <v>#REF!</v>
      </c>
      <c r="DK108" s="424" t="e">
        <f>#REF!</f>
        <v>#REF!</v>
      </c>
      <c r="DL108" s="424" t="e">
        <f t="shared" si="42"/>
        <v>#REF!</v>
      </c>
      <c r="DM108" s="424" t="e">
        <f t="shared" si="43"/>
        <v>#REF!</v>
      </c>
      <c r="DN108" s="420" t="e">
        <f t="shared" si="44"/>
        <v>#REF!</v>
      </c>
      <c r="DO108" s="424" t="e">
        <f t="array" ref="DO108:DQ108">LINEST(DJ106:DJ108,DK106:DL108)</f>
        <v>#VALUE!</v>
      </c>
      <c r="DP108" s="424" t="e">
        <v>#VALUE!</v>
      </c>
      <c r="DQ108" s="424" t="e">
        <v>#VALUE!</v>
      </c>
      <c r="DR108" s="420"/>
      <c r="DS108" s="420"/>
      <c r="DT108" s="420"/>
      <c r="DU108" s="420"/>
      <c r="DV108" s="421"/>
      <c r="DW108" s="422"/>
      <c r="DX108" s="422"/>
      <c r="DY108" s="422"/>
      <c r="DZ108" s="422"/>
      <c r="EA108" s="422"/>
      <c r="EB108" s="422"/>
      <c r="EC108" s="422"/>
      <c r="ED108" s="422"/>
      <c r="EE108" s="422"/>
      <c r="EF108" s="422"/>
      <c r="EG108" s="422"/>
      <c r="EH108" s="422"/>
      <c r="EI108" s="422"/>
      <c r="EJ108" s="422"/>
      <c r="EK108" s="422"/>
      <c r="GL108" s="422" t="e">
        <f>AA92</f>
        <v>#VALUE!</v>
      </c>
      <c r="GM108" s="422" t="s">
        <v>528</v>
      </c>
      <c r="GN108" s="422" t="e">
        <f>#REF!</f>
        <v>#REF!</v>
      </c>
      <c r="GO108" s="422" t="e">
        <f>#REF!</f>
        <v>#REF!</v>
      </c>
      <c r="GP108" s="422" t="e">
        <f>#REF!</f>
        <v>#REF!</v>
      </c>
      <c r="GQ108" s="422" t="e">
        <f>#REF!</f>
        <v>#REF!</v>
      </c>
      <c r="GR108" s="422" t="e">
        <f>#REF!</f>
        <v>#REF!</v>
      </c>
      <c r="GS108" s="422" t="e">
        <f>#REF!</f>
        <v>#REF!</v>
      </c>
      <c r="GT108" s="422" t="e">
        <f>#REF!</f>
        <v>#REF!</v>
      </c>
      <c r="GU108" s="422" t="e">
        <f>#REF!</f>
        <v>#REF!</v>
      </c>
      <c r="GV108" s="422" t="e">
        <f>#REF!</f>
        <v>#REF!</v>
      </c>
      <c r="GW108" s="422" t="e">
        <f>#REF!</f>
        <v>#REF!</v>
      </c>
      <c r="GX108" s="422"/>
    </row>
    <row r="109" spans="1:206" ht="12.75" customHeight="1" x14ac:dyDescent="0.25">
      <c r="J109" s="322"/>
      <c r="K109" s="322"/>
      <c r="L109" s="322"/>
      <c r="M109" s="322"/>
      <c r="N109" s="322"/>
      <c r="O109" s="322"/>
      <c r="P109" s="322"/>
      <c r="Q109" s="322"/>
      <c r="R109" s="322"/>
      <c r="S109" s="322"/>
      <c r="T109" s="322"/>
      <c r="U109" s="703"/>
      <c r="V109" s="703"/>
      <c r="W109" s="703"/>
      <c r="X109" s="703"/>
      <c r="Y109" s="703"/>
      <c r="Z109" s="340"/>
      <c r="AA109" s="322"/>
      <c r="AB109" s="322"/>
      <c r="AC109" s="322"/>
      <c r="AD109" s="322"/>
      <c r="AE109" s="322"/>
      <c r="AF109" s="322"/>
      <c r="AG109" s="322"/>
      <c r="AH109" s="322"/>
      <c r="AI109" s="322"/>
      <c r="AJ109" s="322"/>
      <c r="AK109" s="322"/>
      <c r="AL109" s="322"/>
      <c r="AM109" s="322"/>
      <c r="AN109" s="322"/>
      <c r="AO109" s="322"/>
      <c r="AP109" s="322"/>
      <c r="AQ109" s="322"/>
      <c r="BH109" s="313"/>
      <c r="BI109" s="313"/>
      <c r="BJ109" s="313"/>
      <c r="BK109" s="313"/>
      <c r="BL109" s="313"/>
      <c r="BM109" s="313"/>
      <c r="BN109" s="313"/>
      <c r="BO109" s="313"/>
      <c r="BP109" s="313"/>
      <c r="CH109" s="313"/>
      <c r="CI109" s="313"/>
      <c r="CJ109" s="313"/>
      <c r="CK109" s="313"/>
      <c r="CL109" s="313"/>
      <c r="CM109" s="313"/>
      <c r="CN109" s="309"/>
      <c r="CO109" s="309"/>
      <c r="CP109" s="309"/>
      <c r="CQ109" s="309"/>
      <c r="CR109" s="309"/>
      <c r="CS109" s="309"/>
      <c r="DH109" s="431"/>
      <c r="DI109" s="420">
        <v>6</v>
      </c>
      <c r="DJ109" s="424" t="e">
        <f>IF(#REF!="",DJ108,#REF!)</f>
        <v>#REF!</v>
      </c>
      <c r="DK109" s="424" t="e">
        <f>IF(#REF!="",$DK$68,#REF!)</f>
        <v>#REF!</v>
      </c>
      <c r="DL109" s="424" t="e">
        <f t="shared" si="42"/>
        <v>#REF!</v>
      </c>
      <c r="DM109" s="424" t="e">
        <f t="shared" si="43"/>
        <v>#REF!</v>
      </c>
      <c r="DN109" s="420" t="e">
        <f t="shared" si="44"/>
        <v>#REF!</v>
      </c>
      <c r="DO109" s="420"/>
      <c r="DP109" s="420"/>
      <c r="DQ109" s="420"/>
      <c r="DR109" s="420"/>
      <c r="DS109" s="420"/>
      <c r="DT109" s="420"/>
      <c r="DU109" s="420"/>
      <c r="DV109" s="421"/>
      <c r="DW109" s="422"/>
      <c r="DX109" s="422"/>
      <c r="DY109" s="422"/>
      <c r="DZ109" s="422"/>
      <c r="EA109" s="422"/>
      <c r="EB109" s="422"/>
      <c r="EC109" s="422"/>
      <c r="ED109" s="422"/>
      <c r="EE109" s="422"/>
      <c r="EF109" s="422"/>
      <c r="EG109" s="422"/>
      <c r="EH109" s="422"/>
      <c r="EI109" s="422"/>
      <c r="EJ109" s="422"/>
      <c r="EK109" s="422"/>
      <c r="GL109" s="422" t="e">
        <f>AA93</f>
        <v>#VALUE!</v>
      </c>
      <c r="GM109" s="422" t="s">
        <v>530</v>
      </c>
      <c r="GN109" s="422" t="e">
        <f>#REF!</f>
        <v>#REF!</v>
      </c>
      <c r="GO109" s="422" t="e">
        <f>#REF!</f>
        <v>#REF!</v>
      </c>
      <c r="GP109" s="422" t="e">
        <f>#REF!</f>
        <v>#REF!</v>
      </c>
      <c r="GQ109" s="422" t="e">
        <f>#REF!</f>
        <v>#REF!</v>
      </c>
      <c r="GR109" s="422" t="e">
        <f>#REF!</f>
        <v>#REF!</v>
      </c>
      <c r="GS109" s="422" t="e">
        <f>#REF!</f>
        <v>#REF!</v>
      </c>
      <c r="GT109" s="422" t="e">
        <f>#REF!</f>
        <v>#REF!</v>
      </c>
      <c r="GU109" s="422" t="e">
        <f>#REF!</f>
        <v>#REF!</v>
      </c>
      <c r="GV109" s="422" t="e">
        <f>#REF!</f>
        <v>#REF!</v>
      </c>
      <c r="GW109" s="422" t="e">
        <f>#REF!</f>
        <v>#REF!</v>
      </c>
      <c r="GX109" s="422"/>
    </row>
    <row r="110" spans="1:206" ht="12.75" customHeight="1" x14ac:dyDescent="0.25">
      <c r="A110" s="704" t="s">
        <v>597</v>
      </c>
      <c r="B110" s="704"/>
      <c r="C110" s="704"/>
      <c r="D110" s="704"/>
      <c r="E110" s="704"/>
      <c r="J110" s="322"/>
      <c r="K110" s="322"/>
      <c r="L110" s="705" t="s">
        <v>597</v>
      </c>
      <c r="M110" s="705"/>
      <c r="N110" s="705"/>
      <c r="O110" s="705"/>
      <c r="P110" s="705"/>
      <c r="Q110" s="705"/>
      <c r="R110" s="705"/>
      <c r="S110" s="705"/>
      <c r="T110" s="705"/>
      <c r="U110" s="705"/>
      <c r="V110" s="705"/>
      <c r="W110" s="705"/>
      <c r="X110" s="705"/>
      <c r="Y110" s="705"/>
      <c r="Z110" s="705"/>
      <c r="AA110" s="705"/>
      <c r="AB110" s="705"/>
      <c r="AC110" s="705"/>
      <c r="AD110" s="705"/>
      <c r="AE110" s="705"/>
      <c r="AF110" s="705"/>
      <c r="AG110" s="705"/>
      <c r="AH110" s="705"/>
      <c r="AI110" s="705"/>
      <c r="AJ110" s="705"/>
      <c r="AK110" s="705"/>
      <c r="AL110" s="705"/>
      <c r="AM110" s="705"/>
      <c r="AN110" s="705"/>
      <c r="AO110" s="705"/>
      <c r="AP110" s="322"/>
      <c r="AQ110" s="322"/>
      <c r="BH110" s="313"/>
      <c r="BI110" s="313"/>
      <c r="BJ110" s="313"/>
      <c r="BK110" s="313"/>
      <c r="BL110" s="313"/>
      <c r="BM110" s="313"/>
      <c r="BN110" s="313"/>
      <c r="BO110" s="313"/>
      <c r="BP110" s="313"/>
      <c r="CH110" s="313"/>
      <c r="CI110" s="313"/>
      <c r="CJ110" s="313"/>
      <c r="CK110" s="313"/>
      <c r="CL110" s="313"/>
      <c r="CM110" s="313"/>
      <c r="CN110" s="309"/>
      <c r="CO110" s="309"/>
      <c r="CP110" s="309"/>
      <c r="CQ110" s="309"/>
      <c r="CR110" s="309"/>
      <c r="CS110" s="309"/>
      <c r="DH110" s="431"/>
      <c r="DI110" s="420">
        <v>7</v>
      </c>
      <c r="DJ110" s="424" t="e">
        <f>IF(#REF!="",DJ109,#REF!)</f>
        <v>#REF!</v>
      </c>
      <c r="DK110" s="424" t="e">
        <f>IF(#REF!="",$DK$69,#REF!)</f>
        <v>#REF!</v>
      </c>
      <c r="DL110" s="424" t="e">
        <f>DK110^2</f>
        <v>#REF!</v>
      </c>
      <c r="DM110" s="424" t="e">
        <f>DK110^3</f>
        <v>#REF!</v>
      </c>
      <c r="DN110" s="420" t="e">
        <f>DK110^4</f>
        <v>#REF!</v>
      </c>
      <c r="DO110" s="420"/>
      <c r="DP110" s="420"/>
      <c r="DQ110" s="420"/>
      <c r="DR110" s="420"/>
      <c r="DS110" s="420"/>
      <c r="DT110" s="420"/>
      <c r="DU110" s="420"/>
      <c r="DV110" s="421"/>
      <c r="DW110" s="422"/>
      <c r="DX110" s="422"/>
      <c r="DY110" s="422"/>
      <c r="DZ110" s="422"/>
      <c r="EA110" s="422"/>
      <c r="EB110" s="422"/>
      <c r="EC110" s="422"/>
      <c r="ED110" s="422"/>
      <c r="EE110" s="422"/>
      <c r="EF110" s="422"/>
      <c r="EG110" s="422"/>
      <c r="EH110" s="422"/>
      <c r="EI110" s="422"/>
      <c r="EJ110" s="422"/>
      <c r="EK110" s="422"/>
      <c r="GL110" s="422" t="e">
        <f>AA94</f>
        <v>#VALUE!</v>
      </c>
      <c r="GM110" s="422" t="s">
        <v>298</v>
      </c>
      <c r="GN110" s="422" t="str">
        <f>IFERROR(#REF!*10,"")</f>
        <v/>
      </c>
      <c r="GO110" s="422" t="str">
        <f>IFERROR(#REF!*10,"")</f>
        <v/>
      </c>
      <c r="GP110" s="422" t="str">
        <f>IFERROR(#REF!*10,"")</f>
        <v/>
      </c>
      <c r="GQ110" s="422" t="str">
        <f>IFERROR(#REF!*10,"")</f>
        <v/>
      </c>
      <c r="GR110" s="422" t="str">
        <f>IFERROR(#REF!*10,"")</f>
        <v/>
      </c>
      <c r="GS110" s="422" t="str">
        <f>IFERROR(#REF!*10,"")</f>
        <v/>
      </c>
      <c r="GT110" s="422" t="str">
        <f>IFERROR(#REF!*10,"")</f>
        <v/>
      </c>
      <c r="GU110" s="422" t="str">
        <f>IFERROR(#REF!*10,"")</f>
        <v/>
      </c>
      <c r="GV110" s="422" t="str">
        <f>IFERROR(#REF!*10,"")</f>
        <v/>
      </c>
      <c r="GW110" s="422" t="str">
        <f>IFERROR(#REF!*10,"")</f>
        <v/>
      </c>
      <c r="GX110" s="422"/>
    </row>
    <row r="111" spans="1:206" ht="12.75" customHeight="1" x14ac:dyDescent="0.25">
      <c r="A111" s="704"/>
      <c r="B111" s="704"/>
      <c r="C111" s="704"/>
      <c r="D111" s="704"/>
      <c r="E111" s="704"/>
      <c r="J111" s="322"/>
      <c r="K111" s="322"/>
      <c r="L111" s="706" t="s">
        <v>547</v>
      </c>
      <c r="M111" s="697"/>
      <c r="N111" s="697"/>
      <c r="O111" s="697"/>
      <c r="P111" s="697"/>
      <c r="Q111" s="697"/>
      <c r="R111" s="697"/>
      <c r="S111" s="697"/>
      <c r="T111" s="697"/>
      <c r="U111" s="697"/>
      <c r="V111" s="323"/>
      <c r="W111" s="697" t="s">
        <v>548</v>
      </c>
      <c r="X111" s="697"/>
      <c r="Y111" s="697"/>
      <c r="Z111" s="697"/>
      <c r="AA111" s="697" t="s">
        <v>550</v>
      </c>
      <c r="AB111" s="697"/>
      <c r="AC111" s="697"/>
      <c r="AD111" s="697"/>
      <c r="AE111" s="697" t="s">
        <v>508</v>
      </c>
      <c r="AF111" s="697"/>
      <c r="AG111" s="697" t="s">
        <v>552</v>
      </c>
      <c r="AH111" s="697"/>
      <c r="AI111" s="697"/>
      <c r="AJ111" s="697"/>
      <c r="AK111" s="697"/>
      <c r="AL111" s="697"/>
      <c r="AM111" s="697"/>
      <c r="AN111" s="697"/>
      <c r="AO111" s="698"/>
      <c r="AP111" s="322"/>
      <c r="AQ111" s="322"/>
      <c r="BH111" s="313"/>
      <c r="BI111" s="313"/>
      <c r="BJ111" s="313"/>
      <c r="BK111" s="313"/>
      <c r="BL111" s="313"/>
      <c r="BM111" s="313"/>
      <c r="BN111" s="313"/>
      <c r="BO111" s="313"/>
      <c r="BP111" s="313"/>
      <c r="CH111" s="313"/>
      <c r="CI111" s="313"/>
      <c r="CJ111" s="313"/>
      <c r="CK111" s="313"/>
      <c r="CL111" s="313"/>
      <c r="CM111" s="313"/>
      <c r="CN111" s="309"/>
      <c r="CO111" s="309"/>
      <c r="CP111" s="309"/>
      <c r="CQ111" s="309"/>
      <c r="CR111" s="309"/>
      <c r="CS111" s="309"/>
      <c r="DH111" s="431"/>
      <c r="DI111" s="420"/>
      <c r="DJ111" s="420"/>
      <c r="DK111" s="420"/>
      <c r="DL111" s="420"/>
      <c r="DM111" s="420"/>
      <c r="DN111" s="420"/>
      <c r="DO111" s="420"/>
      <c r="DP111" s="420"/>
      <c r="DQ111" s="420"/>
      <c r="DR111" s="420"/>
      <c r="DS111" s="420"/>
      <c r="DT111" s="420"/>
      <c r="DU111" s="420"/>
      <c r="DV111" s="421"/>
      <c r="DW111" s="422"/>
      <c r="DX111" s="422"/>
      <c r="DY111" s="422"/>
      <c r="DZ111" s="422"/>
      <c r="EA111" s="422"/>
      <c r="EB111" s="422"/>
      <c r="EC111" s="422"/>
      <c r="ED111" s="422"/>
      <c r="EE111" s="422"/>
      <c r="EF111" s="422"/>
      <c r="EG111" s="422"/>
      <c r="EH111" s="422"/>
      <c r="EI111" s="422"/>
      <c r="EJ111" s="422"/>
      <c r="EK111" s="422"/>
      <c r="GL111" s="422" t="e">
        <f>AA100</f>
        <v>#VALUE!</v>
      </c>
      <c r="GM111" s="422" t="s">
        <v>297</v>
      </c>
      <c r="GN111" s="422" t="e">
        <f>#REF!</f>
        <v>#REF!</v>
      </c>
      <c r="GO111" s="422" t="e">
        <f>#REF!</f>
        <v>#REF!</v>
      </c>
      <c r="GP111" s="422" t="e">
        <f>#REF!</f>
        <v>#REF!</v>
      </c>
      <c r="GQ111" s="422" t="e">
        <f>#REF!</f>
        <v>#REF!</v>
      </c>
      <c r="GR111" s="422" t="e">
        <f>#REF!</f>
        <v>#REF!</v>
      </c>
      <c r="GS111" s="422" t="e">
        <f>#REF!</f>
        <v>#REF!</v>
      </c>
      <c r="GT111" s="422" t="e">
        <f>#REF!</f>
        <v>#REF!</v>
      </c>
      <c r="GU111" s="422" t="e">
        <f>#REF!</f>
        <v>#REF!</v>
      </c>
      <c r="GV111" s="422" t="e">
        <f>#REF!</f>
        <v>#REF!</v>
      </c>
      <c r="GW111" s="422" t="e">
        <f>#REF!</f>
        <v>#REF!</v>
      </c>
      <c r="GX111" s="422"/>
    </row>
    <row r="112" spans="1:206" ht="12.75" customHeight="1" x14ac:dyDescent="0.25">
      <c r="A112" s="704"/>
      <c r="B112" s="704"/>
      <c r="C112" s="704"/>
      <c r="D112" s="704"/>
      <c r="E112" s="704"/>
      <c r="J112" s="322"/>
      <c r="K112" s="322"/>
      <c r="L112" s="690" t="s">
        <v>560</v>
      </c>
      <c r="M112" s="691"/>
      <c r="N112" s="691"/>
      <c r="O112" s="691"/>
      <c r="P112" s="691"/>
      <c r="Q112" s="691"/>
      <c r="R112" s="691"/>
      <c r="S112" s="691"/>
      <c r="T112" s="691"/>
      <c r="U112" s="691"/>
      <c r="V112" s="324" t="s">
        <v>559</v>
      </c>
      <c r="W112" s="691">
        <f>W31</f>
        <v>184800</v>
      </c>
      <c r="X112" s="691"/>
      <c r="Y112" s="691"/>
      <c r="Z112" s="691"/>
      <c r="AA112" s="692">
        <f>W112</f>
        <v>184800</v>
      </c>
      <c r="AB112" s="692"/>
      <c r="AC112" s="692"/>
      <c r="AD112" s="692"/>
      <c r="AE112" s="693" t="s">
        <v>283</v>
      </c>
      <c r="AF112" s="693"/>
      <c r="AG112" s="708">
        <v>1</v>
      </c>
      <c r="AH112" s="702"/>
      <c r="AI112" s="702"/>
      <c r="AJ112" s="697" t="s">
        <v>558</v>
      </c>
      <c r="AK112" s="697"/>
      <c r="AL112" s="697"/>
      <c r="AM112" s="697"/>
      <c r="AN112" s="697"/>
      <c r="AO112" s="698"/>
      <c r="AP112" s="322"/>
      <c r="AQ112" s="322"/>
      <c r="CL112" s="313"/>
      <c r="CM112" s="313"/>
      <c r="CN112" s="309"/>
      <c r="CO112" s="309"/>
      <c r="CP112" s="309"/>
      <c r="CQ112" s="309"/>
      <c r="CR112" s="309"/>
      <c r="CS112" s="309"/>
      <c r="DH112" s="431"/>
      <c r="DI112" s="432"/>
      <c r="DJ112" s="424"/>
      <c r="DK112" s="424"/>
      <c r="DL112" s="424"/>
      <c r="DM112" s="424"/>
      <c r="DN112" s="420"/>
      <c r="DO112" s="424"/>
      <c r="DP112" s="424"/>
      <c r="DQ112" s="424"/>
      <c r="DR112" s="424"/>
      <c r="DS112" s="420"/>
      <c r="DT112" s="432"/>
      <c r="DU112" s="432"/>
      <c r="DV112" s="433"/>
      <c r="DW112" s="422"/>
      <c r="DX112" s="422"/>
      <c r="DY112" s="422"/>
      <c r="DZ112" s="422"/>
      <c r="EA112" s="422"/>
      <c r="EB112" s="422"/>
      <c r="EC112" s="422"/>
      <c r="ED112" s="422"/>
      <c r="EE112" s="422"/>
      <c r="EF112" s="422"/>
      <c r="EG112" s="422"/>
      <c r="EH112" s="422"/>
      <c r="EI112" s="422"/>
      <c r="EJ112" s="422"/>
      <c r="EK112" s="422"/>
      <c r="GL112" s="422"/>
      <c r="GM112" s="422"/>
    </row>
    <row r="113" spans="1:195" ht="12.75" customHeight="1" x14ac:dyDescent="0.25">
      <c r="A113" s="704"/>
      <c r="B113" s="704"/>
      <c r="C113" s="704"/>
      <c r="D113" s="704"/>
      <c r="E113" s="704"/>
      <c r="J113" s="322"/>
      <c r="K113" s="322"/>
      <c r="L113" s="690" t="s">
        <v>298</v>
      </c>
      <c r="M113" s="691"/>
      <c r="N113" s="691"/>
      <c r="O113" s="691"/>
      <c r="P113" s="691"/>
      <c r="Q113" s="691"/>
      <c r="R113" s="691"/>
      <c r="S113" s="691"/>
      <c r="T113" s="691"/>
      <c r="U113" s="691"/>
      <c r="V113" s="324" t="s">
        <v>513</v>
      </c>
      <c r="W113" s="691">
        <f>IF(FD!AJ19=1,RESULTADOS!W34,RESULTADOS!W94)</f>
        <v>198.12</v>
      </c>
      <c r="X113" s="691"/>
      <c r="Y113" s="691"/>
      <c r="Z113" s="691"/>
      <c r="AA113" s="691" t="e">
        <f>IF(FD!AN19=1,RESULTADOS!AA94,RESULTADOS!AA34)</f>
        <v>#VALUE!</v>
      </c>
      <c r="AB113" s="691"/>
      <c r="AC113" s="691"/>
      <c r="AD113" s="691"/>
      <c r="AE113" s="693" t="s">
        <v>600</v>
      </c>
      <c r="AF113" s="693"/>
      <c r="AG113" s="696">
        <v>0.90951410651541498</v>
      </c>
      <c r="AH113" s="695"/>
      <c r="AI113" s="695"/>
      <c r="AJ113" s="697" t="s">
        <v>558</v>
      </c>
      <c r="AK113" s="697"/>
      <c r="AL113" s="697"/>
      <c r="AM113" s="697"/>
      <c r="AN113" s="697"/>
      <c r="AO113" s="698"/>
      <c r="AP113" s="322"/>
      <c r="AQ113" s="322"/>
      <c r="CL113" s="313"/>
      <c r="CM113" s="313"/>
      <c r="CN113" s="309"/>
      <c r="CO113" s="309"/>
      <c r="CP113" s="309"/>
      <c r="CQ113" s="309"/>
      <c r="CR113" s="309"/>
      <c r="CS113" s="309"/>
      <c r="DH113" s="431"/>
      <c r="DI113" s="432"/>
      <c r="DJ113" s="425"/>
      <c r="DK113" s="425"/>
      <c r="DL113" s="425"/>
      <c r="DM113" s="425"/>
      <c r="DN113" s="420"/>
      <c r="DO113" s="420"/>
      <c r="DP113" s="424"/>
      <c r="DQ113" s="424"/>
      <c r="DR113" s="424"/>
      <c r="DS113" s="424"/>
      <c r="DT113" s="432"/>
      <c r="DU113" s="432"/>
      <c r="DV113" s="433"/>
      <c r="DW113" s="422"/>
      <c r="DX113" s="422"/>
      <c r="DY113" s="422"/>
      <c r="DZ113" s="422"/>
      <c r="EA113" s="422"/>
      <c r="EB113" s="422"/>
      <c r="EC113" s="422"/>
      <c r="ED113" s="422"/>
      <c r="EE113" s="422"/>
      <c r="EF113" s="422"/>
      <c r="EG113" s="422"/>
      <c r="EH113" s="422"/>
      <c r="EI113" s="422"/>
      <c r="EJ113" s="422"/>
      <c r="EK113" s="422"/>
      <c r="GL113" s="422"/>
      <c r="GM113" s="422"/>
    </row>
    <row r="114" spans="1:195" ht="12.75" customHeight="1" x14ac:dyDescent="0.25">
      <c r="A114" s="704"/>
      <c r="B114" s="704"/>
      <c r="C114" s="704"/>
      <c r="D114" s="704"/>
      <c r="E114" s="704"/>
      <c r="J114" s="322"/>
      <c r="K114" s="322"/>
      <c r="L114" s="690" t="s">
        <v>530</v>
      </c>
      <c r="M114" s="691"/>
      <c r="N114" s="691"/>
      <c r="O114" s="691"/>
      <c r="P114" s="691"/>
      <c r="Q114" s="691"/>
      <c r="R114" s="691"/>
      <c r="S114" s="691"/>
      <c r="T114" s="691"/>
      <c r="U114" s="691"/>
      <c r="V114" s="324" t="s">
        <v>531</v>
      </c>
      <c r="W114" s="691">
        <f>W93+W33</f>
        <v>4100.7000000000007</v>
      </c>
      <c r="X114" s="691"/>
      <c r="Y114" s="691"/>
      <c r="Z114" s="691"/>
      <c r="AA114" s="691" t="e">
        <f>IF(FD!AN19=1,AA93,AA93+AA33)</f>
        <v>#VALUE!</v>
      </c>
      <c r="AB114" s="691"/>
      <c r="AC114" s="691"/>
      <c r="AD114" s="691"/>
      <c r="AE114" s="693" t="s">
        <v>532</v>
      </c>
      <c r="AF114" s="693"/>
      <c r="AG114" s="707">
        <v>0.90254867812869466</v>
      </c>
      <c r="AH114" s="702"/>
      <c r="AI114" s="702"/>
      <c r="AJ114" s="697"/>
      <c r="AK114" s="697"/>
      <c r="AL114" s="697"/>
      <c r="AM114" s="697"/>
      <c r="AN114" s="697"/>
      <c r="AO114" s="698"/>
      <c r="AP114" s="322"/>
      <c r="AQ114" s="322"/>
      <c r="CL114" s="313"/>
      <c r="CM114" s="313"/>
      <c r="CN114" s="309"/>
      <c r="CO114" s="309"/>
      <c r="CP114" s="309"/>
      <c r="CQ114" s="309"/>
      <c r="CR114" s="309"/>
      <c r="CS114" s="309"/>
      <c r="DH114" s="431"/>
      <c r="DI114" s="420"/>
      <c r="DJ114" s="424"/>
      <c r="DK114" s="424"/>
      <c r="DL114" s="424"/>
      <c r="DM114" s="424"/>
      <c r="DN114" s="420"/>
      <c r="DO114" s="420"/>
      <c r="DP114" s="425"/>
      <c r="DQ114" s="424"/>
      <c r="DR114" s="424"/>
      <c r="DS114" s="424"/>
      <c r="DT114" s="432"/>
      <c r="DU114" s="432"/>
      <c r="DV114" s="433"/>
      <c r="DW114" s="422"/>
      <c r="DX114" s="422"/>
      <c r="DY114" s="422"/>
      <c r="DZ114" s="422"/>
      <c r="EA114" s="422"/>
      <c r="EB114" s="422"/>
      <c r="EC114" s="422"/>
      <c r="ED114" s="422"/>
      <c r="EE114" s="422"/>
      <c r="EF114" s="422"/>
      <c r="EG114" s="422"/>
      <c r="EH114" s="422"/>
      <c r="EI114" s="422"/>
      <c r="EJ114" s="422"/>
      <c r="EK114" s="422"/>
    </row>
    <row r="115" spans="1:195" ht="12.75" customHeight="1" x14ac:dyDescent="0.25">
      <c r="A115" s="704"/>
      <c r="B115" s="704"/>
      <c r="C115" s="704"/>
      <c r="D115" s="704"/>
      <c r="E115" s="704"/>
      <c r="J115" s="322"/>
      <c r="K115" s="322"/>
      <c r="L115" s="690" t="s">
        <v>599</v>
      </c>
      <c r="M115" s="691"/>
      <c r="N115" s="691"/>
      <c r="O115" s="691"/>
      <c r="P115" s="691"/>
      <c r="Q115" s="691"/>
      <c r="R115" s="691"/>
      <c r="S115" s="691"/>
      <c r="T115" s="691"/>
      <c r="U115" s="691"/>
      <c r="V115" s="324" t="s">
        <v>607</v>
      </c>
      <c r="W115" s="691">
        <f>IF(FD!AN19=1,W93+W99,W93+W99+W33+W39)</f>
        <v>4160.9050051032427</v>
      </c>
      <c r="X115" s="691"/>
      <c r="Y115" s="691"/>
      <c r="Z115" s="691"/>
      <c r="AA115" s="691" t="e">
        <f>IF(FD!AN19=1,AA93+AA99,AA33+AA39+AA93+AA99)</f>
        <v>#VALUE!</v>
      </c>
      <c r="AB115" s="691"/>
      <c r="AC115" s="691"/>
      <c r="AD115" s="691"/>
      <c r="AE115" s="693" t="s">
        <v>532</v>
      </c>
      <c r="AF115" s="693"/>
      <c r="AG115" s="694">
        <v>0.89529079651344745</v>
      </c>
      <c r="AH115" s="702"/>
      <c r="AI115" s="702"/>
      <c r="AJ115" s="697" t="s">
        <v>883</v>
      </c>
      <c r="AK115" s="697"/>
      <c r="AL115" s="697"/>
      <c r="AM115" s="697"/>
      <c r="AN115" s="697"/>
      <c r="AO115" s="698"/>
      <c r="AP115" s="322"/>
      <c r="AQ115" s="322"/>
      <c r="CL115" s="313"/>
      <c r="CM115" s="313"/>
      <c r="CN115" s="309"/>
      <c r="CO115" s="309"/>
      <c r="CP115" s="309"/>
      <c r="CQ115" s="309"/>
      <c r="CR115" s="309"/>
      <c r="CS115" s="309"/>
      <c r="DH115" s="431"/>
      <c r="DI115" s="420"/>
      <c r="DJ115" s="424"/>
      <c r="DK115" s="424"/>
      <c r="DL115" s="424"/>
      <c r="DM115" s="424"/>
      <c r="DN115" s="420"/>
      <c r="DO115" s="420"/>
      <c r="DP115" s="420"/>
      <c r="DQ115" s="420"/>
      <c r="DR115" s="420"/>
      <c r="DS115" s="420"/>
      <c r="DT115" s="432"/>
      <c r="DU115" s="432"/>
      <c r="DV115" s="433"/>
      <c r="DW115" s="422"/>
      <c r="DX115" s="422"/>
      <c r="DY115" s="422"/>
      <c r="DZ115" s="422"/>
      <c r="EA115" s="422"/>
      <c r="EB115" s="422"/>
      <c r="EC115" s="422"/>
      <c r="ED115" s="422"/>
      <c r="EE115" s="422"/>
      <c r="EF115" s="422"/>
      <c r="EG115" s="422"/>
      <c r="EH115" s="422"/>
      <c r="EI115" s="422"/>
      <c r="EJ115" s="422"/>
      <c r="EK115" s="422"/>
    </row>
    <row r="116" spans="1:195" ht="12.75" customHeight="1" x14ac:dyDescent="0.25">
      <c r="A116" s="704"/>
      <c r="B116" s="704"/>
      <c r="C116" s="704"/>
      <c r="D116" s="704"/>
      <c r="E116" s="704"/>
      <c r="J116" s="322"/>
      <c r="K116" s="322"/>
      <c r="L116" s="690" t="s">
        <v>594</v>
      </c>
      <c r="M116" s="691"/>
      <c r="N116" s="691"/>
      <c r="O116" s="691"/>
      <c r="P116" s="691"/>
      <c r="Q116" s="691"/>
      <c r="R116" s="691"/>
      <c r="S116" s="691"/>
      <c r="T116" s="691"/>
      <c r="U116" s="691"/>
      <c r="V116" s="324" t="s">
        <v>520</v>
      </c>
      <c r="W116" s="691">
        <f>W95</f>
        <v>12795</v>
      </c>
      <c r="X116" s="691"/>
      <c r="Y116" s="691"/>
      <c r="Z116" s="691"/>
      <c r="AA116" s="691">
        <f>AA95</f>
        <v>12795</v>
      </c>
      <c r="AB116" s="691"/>
      <c r="AC116" s="691"/>
      <c r="AD116" s="691"/>
      <c r="AE116" s="693" t="s">
        <v>171</v>
      </c>
      <c r="AF116" s="693"/>
      <c r="AG116" s="699">
        <f>(AA116-W116)/W116</f>
        <v>0</v>
      </c>
      <c r="AH116" s="699"/>
      <c r="AI116" s="699"/>
      <c r="AJ116" s="700"/>
      <c r="AK116" s="700"/>
      <c r="AL116" s="700"/>
      <c r="AM116" s="700"/>
      <c r="AN116" s="700"/>
      <c r="AO116" s="701"/>
      <c r="AP116" s="322"/>
      <c r="AQ116" s="322"/>
      <c r="CL116" s="313"/>
      <c r="CM116" s="313"/>
      <c r="CN116" s="309"/>
      <c r="CO116" s="309"/>
      <c r="CP116" s="309"/>
      <c r="CQ116" s="309"/>
      <c r="CR116" s="309"/>
      <c r="CS116" s="309"/>
      <c r="DH116" s="431"/>
      <c r="DI116" s="420"/>
      <c r="DJ116" s="424"/>
      <c r="DK116" s="424"/>
      <c r="DL116" s="424"/>
      <c r="DM116" s="424"/>
      <c r="DN116" s="420"/>
      <c r="DO116" s="420"/>
      <c r="DP116" s="420"/>
      <c r="DQ116" s="420"/>
      <c r="DR116" s="420"/>
      <c r="DS116" s="420"/>
      <c r="DT116" s="432"/>
      <c r="DU116" s="432"/>
      <c r="DV116" s="433"/>
      <c r="DW116" s="422"/>
      <c r="DX116" s="422"/>
      <c r="DY116" s="422"/>
      <c r="DZ116" s="422"/>
      <c r="EA116" s="422"/>
      <c r="EB116" s="422"/>
      <c r="EC116" s="422"/>
      <c r="ED116" s="422"/>
      <c r="EE116" s="422"/>
      <c r="EF116" s="422"/>
      <c r="EG116" s="422"/>
      <c r="EH116" s="422"/>
      <c r="EI116" s="422"/>
      <c r="EJ116" s="422"/>
      <c r="EK116" s="422"/>
    </row>
    <row r="117" spans="1:195" ht="12.75" customHeight="1" x14ac:dyDescent="0.25">
      <c r="A117" s="704"/>
      <c r="B117" s="704"/>
      <c r="C117" s="704"/>
      <c r="D117" s="704"/>
      <c r="E117" s="704"/>
      <c r="J117" s="322"/>
      <c r="K117" s="322"/>
      <c r="L117" s="322"/>
      <c r="M117" s="322"/>
      <c r="N117" s="322"/>
      <c r="O117" s="322"/>
      <c r="P117" s="322"/>
      <c r="Q117" s="322"/>
      <c r="R117" s="322"/>
      <c r="S117" s="322"/>
      <c r="T117" s="322"/>
      <c r="U117" s="322"/>
      <c r="V117" s="322"/>
      <c r="W117" s="322"/>
      <c r="X117" s="322"/>
      <c r="Y117" s="322"/>
      <c r="Z117" s="322"/>
      <c r="AA117" s="322"/>
      <c r="AB117" s="322"/>
      <c r="AC117" s="322"/>
      <c r="AD117" s="322"/>
      <c r="AE117" s="322"/>
      <c r="AF117" s="322"/>
      <c r="AG117" s="322"/>
      <c r="AH117" s="322"/>
      <c r="AI117" s="322"/>
      <c r="AJ117" s="322"/>
      <c r="AK117" s="322"/>
      <c r="AL117" s="322"/>
      <c r="AM117" s="322"/>
      <c r="AN117" s="322"/>
      <c r="AO117" s="322"/>
      <c r="AP117" s="322"/>
      <c r="AQ117" s="322"/>
      <c r="CL117" s="313"/>
      <c r="CM117" s="313"/>
      <c r="CN117" s="309"/>
      <c r="CO117" s="309"/>
      <c r="CP117" s="309"/>
      <c r="CQ117" s="309"/>
      <c r="CR117" s="309"/>
      <c r="CS117" s="309"/>
      <c r="DH117" s="431"/>
      <c r="DI117" s="420"/>
      <c r="DJ117" s="424"/>
      <c r="DK117" s="424"/>
      <c r="DL117" s="424"/>
      <c r="DM117" s="424"/>
      <c r="DN117" s="420"/>
      <c r="DO117" s="420"/>
      <c r="DP117" s="420"/>
      <c r="DQ117" s="420"/>
      <c r="DR117" s="420"/>
      <c r="DS117" s="420"/>
      <c r="DT117" s="432"/>
      <c r="DU117" s="432"/>
      <c r="DV117" s="433"/>
      <c r="DW117" s="422"/>
      <c r="DX117" s="422"/>
      <c r="DY117" s="422"/>
      <c r="DZ117" s="422"/>
      <c r="EA117" s="422"/>
      <c r="EB117" s="422"/>
      <c r="EC117" s="422"/>
      <c r="ED117" s="422"/>
      <c r="EE117" s="422"/>
      <c r="EF117" s="422"/>
      <c r="EG117" s="422"/>
      <c r="EH117" s="422"/>
      <c r="EI117" s="422"/>
      <c r="EJ117" s="422"/>
      <c r="EK117" s="422"/>
    </row>
    <row r="118" spans="1:195" ht="12.75" customHeight="1" x14ac:dyDescent="0.25">
      <c r="A118" s="704"/>
      <c r="B118" s="704"/>
      <c r="C118" s="704"/>
      <c r="D118" s="704"/>
      <c r="E118" s="704"/>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c r="AK118" s="322"/>
      <c r="AL118" s="322"/>
      <c r="AM118" s="322"/>
      <c r="AN118" s="322"/>
      <c r="AO118" s="322"/>
      <c r="AP118" s="322"/>
      <c r="AQ118" s="322"/>
      <c r="CL118" s="313"/>
      <c r="CM118" s="313"/>
      <c r="CN118" s="309"/>
      <c r="CO118" s="309"/>
      <c r="CP118" s="309"/>
      <c r="CQ118" s="309"/>
      <c r="CR118" s="309"/>
      <c r="CS118" s="309"/>
      <c r="DH118" s="431"/>
      <c r="DI118" s="420"/>
      <c r="DJ118" s="424"/>
      <c r="DK118" s="424"/>
      <c r="DL118" s="424"/>
      <c r="DM118" s="424"/>
      <c r="DN118" s="420"/>
      <c r="DO118" s="424"/>
      <c r="DP118" s="424"/>
      <c r="DQ118" s="424"/>
      <c r="DR118" s="420"/>
      <c r="DS118" s="420"/>
      <c r="DT118" s="432"/>
      <c r="DU118" s="432"/>
      <c r="DV118" s="433"/>
      <c r="DW118" s="422"/>
      <c r="DX118" s="422"/>
      <c r="DY118" s="422"/>
      <c r="DZ118" s="422"/>
      <c r="EA118" s="422"/>
      <c r="EB118" s="422"/>
      <c r="EC118" s="422"/>
      <c r="ED118" s="422"/>
      <c r="EE118" s="422"/>
      <c r="EF118" s="422"/>
      <c r="EG118" s="422"/>
      <c r="EH118" s="422"/>
      <c r="EI118" s="422"/>
      <c r="EJ118" s="422"/>
      <c r="EK118" s="422"/>
    </row>
    <row r="119" spans="1:195" ht="12.75" customHeight="1" x14ac:dyDescent="0.25">
      <c r="A119" s="704"/>
      <c r="B119" s="704"/>
      <c r="C119" s="704"/>
      <c r="D119" s="704"/>
      <c r="E119" s="704"/>
      <c r="J119" s="322"/>
      <c r="K119" s="322"/>
      <c r="L119" s="322"/>
      <c r="M119" s="322"/>
      <c r="N119" s="322"/>
      <c r="O119" s="322"/>
      <c r="P119" s="322"/>
      <c r="Q119" s="322"/>
      <c r="R119" s="322"/>
      <c r="S119" s="322"/>
      <c r="T119" s="322"/>
      <c r="U119" s="322"/>
      <c r="V119" s="322"/>
      <c r="W119" s="322"/>
      <c r="X119" s="322"/>
      <c r="Y119" s="322"/>
      <c r="Z119" s="322"/>
      <c r="AA119" s="322"/>
      <c r="AB119" s="322"/>
      <c r="AC119" s="322"/>
      <c r="AD119" s="322"/>
      <c r="AE119" s="322"/>
      <c r="AF119" s="322"/>
      <c r="AG119" s="322"/>
      <c r="AH119" s="322"/>
      <c r="AI119" s="322"/>
      <c r="AJ119" s="322"/>
      <c r="AK119" s="322"/>
      <c r="AL119" s="322"/>
      <c r="AM119" s="322"/>
      <c r="AN119" s="322"/>
      <c r="AO119" s="322"/>
      <c r="AP119" s="322"/>
      <c r="AQ119" s="322"/>
      <c r="CL119" s="313"/>
      <c r="CM119" s="313"/>
      <c r="CN119" s="309"/>
      <c r="CO119" s="309"/>
      <c r="CP119" s="309"/>
      <c r="CQ119" s="309"/>
      <c r="CR119" s="309"/>
      <c r="CS119" s="309"/>
      <c r="DH119" s="431"/>
      <c r="DI119" s="420"/>
      <c r="DJ119" s="424"/>
      <c r="DK119" s="424"/>
      <c r="DL119" s="424"/>
      <c r="DM119" s="424"/>
      <c r="DN119" s="420"/>
      <c r="DO119" s="420"/>
      <c r="DP119" s="420"/>
      <c r="DQ119" s="420"/>
      <c r="DR119" s="420"/>
      <c r="DS119" s="420"/>
      <c r="DT119" s="420"/>
      <c r="DU119" s="420"/>
      <c r="DV119" s="421"/>
      <c r="DW119" s="422"/>
      <c r="DX119" s="422"/>
      <c r="DY119" s="422"/>
      <c r="DZ119" s="422"/>
      <c r="EA119" s="422"/>
      <c r="EB119" s="422"/>
      <c r="EC119" s="422"/>
      <c r="ED119" s="422"/>
      <c r="EE119" s="422"/>
      <c r="EF119" s="422"/>
      <c r="EG119" s="422"/>
      <c r="EH119" s="422"/>
      <c r="EI119" s="422"/>
      <c r="EJ119" s="422"/>
      <c r="EK119" s="422"/>
    </row>
    <row r="120" spans="1:195" ht="12.75" customHeight="1" x14ac:dyDescent="0.25">
      <c r="A120" s="704"/>
      <c r="B120" s="704"/>
      <c r="C120" s="704"/>
      <c r="D120" s="704"/>
      <c r="E120" s="704"/>
      <c r="J120" s="322"/>
      <c r="K120" s="322"/>
      <c r="L120" s="690" t="s">
        <v>526</v>
      </c>
      <c r="M120" s="691"/>
      <c r="N120" s="691"/>
      <c r="O120" s="691"/>
      <c r="P120" s="691"/>
      <c r="Q120" s="691"/>
      <c r="R120" s="691"/>
      <c r="S120" s="691"/>
      <c r="T120" s="691"/>
      <c r="U120" s="691"/>
      <c r="V120" s="324" t="s">
        <v>527</v>
      </c>
      <c r="W120" s="691">
        <f>IF(FD!AN19=1,W98,W98+W38)</f>
        <v>154.50399999999999</v>
      </c>
      <c r="X120" s="691"/>
      <c r="Y120" s="691"/>
      <c r="Z120" s="691"/>
      <c r="AA120" s="692" t="e">
        <f>IF(FD!AN19=1,AA98,AA98+AA38)</f>
        <v>#VALUE!</v>
      </c>
      <c r="AB120" s="692"/>
      <c r="AC120" s="692"/>
      <c r="AD120" s="692"/>
      <c r="AE120" s="693" t="s">
        <v>517</v>
      </c>
      <c r="AF120" s="693"/>
      <c r="AG120" s="694">
        <v>1.0014489004146714</v>
      </c>
      <c r="AH120" s="695"/>
      <c r="AI120" s="695"/>
      <c r="AJ120" s="697" t="s">
        <v>882</v>
      </c>
      <c r="AK120" s="697"/>
      <c r="AL120" s="697"/>
      <c r="AM120" s="697"/>
      <c r="AN120" s="697"/>
      <c r="AO120" s="698"/>
      <c r="AP120" s="322"/>
      <c r="AQ120" s="322"/>
      <c r="CL120" s="313"/>
      <c r="CM120" s="313"/>
      <c r="CN120" s="309"/>
      <c r="CO120" s="309"/>
      <c r="CP120" s="309"/>
      <c r="CQ120" s="309"/>
      <c r="CR120" s="309"/>
      <c r="CS120" s="309"/>
      <c r="CT120" s="309"/>
      <c r="CU120" s="309"/>
      <c r="CV120" s="309"/>
      <c r="CW120" s="309"/>
      <c r="CX120" s="309"/>
      <c r="CY120" s="309"/>
      <c r="CZ120" s="309"/>
      <c r="DA120" s="309"/>
      <c r="DB120" s="309"/>
      <c r="DC120" s="309"/>
      <c r="DD120" s="309"/>
      <c r="DE120" s="309"/>
      <c r="DF120" s="309"/>
      <c r="DG120" s="431"/>
      <c r="DH120" s="431"/>
      <c r="DI120" s="420"/>
      <c r="DJ120" s="424"/>
      <c r="DK120" s="424"/>
      <c r="DL120" s="424"/>
      <c r="DM120" s="424"/>
      <c r="DN120" s="420"/>
      <c r="DO120" s="420"/>
      <c r="DP120" s="420"/>
      <c r="DQ120" s="420"/>
      <c r="DR120" s="420"/>
      <c r="DS120" s="420"/>
      <c r="DT120" s="420"/>
      <c r="DU120" s="420"/>
      <c r="DV120" s="421"/>
      <c r="DW120" s="422"/>
      <c r="DX120" s="422"/>
      <c r="DY120" s="422"/>
      <c r="DZ120" s="422"/>
      <c r="EA120" s="422"/>
      <c r="EB120" s="422"/>
      <c r="EC120" s="422"/>
      <c r="ED120" s="422"/>
      <c r="EE120" s="422"/>
      <c r="EF120" s="422"/>
      <c r="EG120" s="422"/>
      <c r="EH120" s="422"/>
      <c r="EI120" s="422"/>
      <c r="EJ120" s="422"/>
      <c r="EK120" s="422"/>
    </row>
    <row r="121" spans="1:195" ht="12.75" customHeight="1" x14ac:dyDescent="0.25">
      <c r="A121" s="704"/>
      <c r="B121" s="704"/>
      <c r="C121" s="704"/>
      <c r="D121" s="704"/>
      <c r="E121" s="704"/>
      <c r="J121" s="322"/>
      <c r="K121" s="322"/>
      <c r="L121" s="347"/>
      <c r="M121" s="347"/>
      <c r="N121" s="347"/>
      <c r="O121" s="347"/>
      <c r="P121" s="347"/>
      <c r="Q121" s="347"/>
      <c r="R121" s="347"/>
      <c r="S121" s="347"/>
      <c r="T121" s="347"/>
      <c r="U121" s="347"/>
      <c r="V121" s="322"/>
      <c r="W121" s="322"/>
      <c r="X121" s="322"/>
      <c r="Y121" s="322"/>
      <c r="Z121" s="322"/>
      <c r="AA121" s="322"/>
      <c r="AB121" s="322"/>
      <c r="AC121" s="322"/>
      <c r="AD121" s="322"/>
      <c r="AE121" s="322"/>
      <c r="AF121" s="322"/>
      <c r="AG121" s="322"/>
      <c r="AH121" s="322"/>
      <c r="AI121" s="322"/>
      <c r="AJ121" s="322"/>
      <c r="AK121" s="322"/>
      <c r="AL121" s="322"/>
      <c r="AM121" s="322"/>
      <c r="AN121" s="322"/>
      <c r="AO121" s="322"/>
      <c r="AP121" s="322"/>
      <c r="AQ121" s="322"/>
      <c r="CD121" s="313"/>
      <c r="CE121" s="313"/>
      <c r="CF121" s="313"/>
      <c r="CG121" s="313"/>
      <c r="CH121" s="313"/>
      <c r="CI121" s="313"/>
      <c r="CJ121" s="313"/>
      <c r="CK121" s="313"/>
      <c r="CL121" s="313"/>
      <c r="CM121" s="313"/>
      <c r="CN121" s="309"/>
      <c r="CO121" s="309"/>
      <c r="CP121" s="309"/>
      <c r="CQ121" s="309"/>
      <c r="CR121" s="309"/>
      <c r="CS121" s="309"/>
      <c r="CT121" s="309"/>
      <c r="CU121" s="309"/>
      <c r="CV121" s="309"/>
      <c r="CW121" s="309"/>
      <c r="CX121" s="309"/>
      <c r="CY121" s="309"/>
      <c r="CZ121" s="309"/>
      <c r="DA121" s="309"/>
      <c r="DB121" s="309"/>
      <c r="DC121" s="309"/>
      <c r="DD121" s="309"/>
      <c r="DE121" s="309"/>
      <c r="DF121" s="309"/>
      <c r="DG121" s="431"/>
      <c r="DH121" s="431"/>
      <c r="DI121" s="432"/>
      <c r="DJ121" s="420"/>
      <c r="DK121" s="420"/>
      <c r="DL121" s="420"/>
      <c r="DM121" s="420"/>
      <c r="DN121" s="420"/>
      <c r="DO121" s="420"/>
      <c r="DP121" s="420"/>
      <c r="DQ121" s="420"/>
      <c r="DR121" s="420"/>
      <c r="DS121" s="420"/>
      <c r="DT121" s="420"/>
      <c r="DU121" s="420"/>
      <c r="DV121" s="421"/>
      <c r="DW121" s="422"/>
      <c r="DX121" s="422"/>
      <c r="DY121" s="422"/>
      <c r="DZ121" s="422"/>
      <c r="EA121" s="422"/>
      <c r="EB121" s="422"/>
      <c r="EC121" s="422"/>
      <c r="ED121" s="422"/>
      <c r="EE121" s="422"/>
      <c r="EF121" s="422"/>
      <c r="EG121" s="422"/>
      <c r="EH121" s="422"/>
      <c r="EI121" s="422"/>
      <c r="EJ121" s="422"/>
      <c r="EK121" s="422"/>
    </row>
    <row r="122" spans="1:195" ht="12.75" customHeight="1" x14ac:dyDescent="0.25">
      <c r="A122" s="704"/>
      <c r="B122" s="704"/>
      <c r="C122" s="704"/>
      <c r="D122" s="704"/>
      <c r="E122" s="704"/>
      <c r="J122" s="322"/>
      <c r="K122" s="322"/>
      <c r="L122" s="347"/>
      <c r="M122" s="347"/>
      <c r="N122" s="347"/>
      <c r="O122" s="347"/>
      <c r="P122" s="347"/>
      <c r="Q122" s="347"/>
      <c r="R122" s="347"/>
      <c r="S122" s="347"/>
      <c r="T122" s="347"/>
      <c r="U122" s="347"/>
      <c r="V122" s="322"/>
      <c r="W122" s="322"/>
      <c r="X122" s="322"/>
      <c r="Y122" s="322"/>
      <c r="Z122" s="322"/>
      <c r="AA122" s="322"/>
      <c r="AB122" s="322"/>
      <c r="AC122" s="322"/>
      <c r="AD122" s="322"/>
      <c r="AE122" s="322"/>
      <c r="AF122" s="322"/>
      <c r="AG122" s="322"/>
      <c r="AH122" s="322"/>
      <c r="AI122" s="322"/>
      <c r="AJ122" s="322"/>
      <c r="AK122" s="322"/>
      <c r="AL122" s="322"/>
      <c r="AM122" s="322"/>
      <c r="AN122" s="322"/>
      <c r="AO122" s="322"/>
      <c r="AP122" s="322"/>
      <c r="AQ122" s="322"/>
      <c r="CD122" s="313"/>
      <c r="CE122" s="313"/>
      <c r="CF122" s="313"/>
      <c r="CG122" s="313"/>
      <c r="CH122" s="313"/>
      <c r="CI122" s="313"/>
      <c r="CJ122" s="313"/>
      <c r="CK122" s="313"/>
      <c r="CL122" s="313"/>
      <c r="CM122" s="313"/>
      <c r="CN122" s="309"/>
      <c r="CO122" s="309"/>
      <c r="CP122" s="309"/>
      <c r="CQ122" s="309"/>
      <c r="CR122" s="309"/>
      <c r="CS122" s="309"/>
      <c r="CT122" s="309"/>
      <c r="CU122" s="309"/>
      <c r="CV122" s="309"/>
      <c r="CW122" s="309"/>
      <c r="CX122" s="309"/>
      <c r="CY122" s="309"/>
      <c r="CZ122" s="309"/>
      <c r="DA122" s="309"/>
      <c r="DB122" s="309"/>
      <c r="DC122" s="309"/>
      <c r="DD122" s="309"/>
      <c r="DE122" s="309"/>
      <c r="DF122" s="309"/>
      <c r="DG122" s="431"/>
      <c r="DH122" s="431"/>
      <c r="DI122" s="432"/>
      <c r="DJ122" s="424"/>
      <c r="DK122" s="424"/>
      <c r="DL122" s="424"/>
      <c r="DM122" s="424"/>
      <c r="DN122" s="420"/>
      <c r="DO122" s="424"/>
      <c r="DP122" s="424"/>
      <c r="DQ122" s="424"/>
      <c r="DR122" s="424"/>
      <c r="DS122" s="420"/>
      <c r="DT122" s="420"/>
      <c r="DU122" s="420"/>
      <c r="DV122" s="421"/>
      <c r="DW122" s="422"/>
      <c r="DX122" s="422"/>
      <c r="DY122" s="422"/>
      <c r="DZ122" s="422"/>
      <c r="EA122" s="422"/>
      <c r="EB122" s="422"/>
      <c r="EC122" s="422"/>
      <c r="ED122" s="422"/>
      <c r="EE122" s="422"/>
      <c r="EF122" s="422"/>
      <c r="EG122" s="422"/>
      <c r="EH122" s="422"/>
      <c r="EI122" s="422"/>
      <c r="EJ122" s="422"/>
      <c r="EK122" s="422"/>
    </row>
    <row r="123" spans="1:195" ht="12.75" customHeight="1" x14ac:dyDescent="0.25">
      <c r="A123" s="704"/>
      <c r="B123" s="704"/>
      <c r="C123" s="704"/>
      <c r="D123" s="704"/>
      <c r="E123" s="704"/>
      <c r="J123" s="322"/>
      <c r="K123" s="322"/>
      <c r="L123" s="687" t="s">
        <v>605</v>
      </c>
      <c r="M123" s="688"/>
      <c r="N123" s="688"/>
      <c r="O123" s="688"/>
      <c r="P123" s="689"/>
      <c r="Q123" s="687">
        <v>12225.903377410104</v>
      </c>
      <c r="R123" s="688"/>
      <c r="S123" s="688"/>
      <c r="T123" s="688"/>
      <c r="U123" s="689"/>
      <c r="V123" s="325"/>
      <c r="W123" s="325"/>
      <c r="X123" s="325"/>
      <c r="Y123" s="325"/>
      <c r="Z123" s="325"/>
      <c r="AA123" s="325"/>
      <c r="AB123" s="325"/>
      <c r="AC123" s="325"/>
      <c r="AD123" s="325"/>
      <c r="AE123" s="325"/>
      <c r="AF123" s="325"/>
      <c r="AG123" s="325"/>
      <c r="AH123" s="325"/>
      <c r="AI123" s="325"/>
      <c r="AJ123" s="325"/>
      <c r="AK123" s="325"/>
      <c r="AL123" s="325"/>
      <c r="AM123" s="325"/>
      <c r="AN123" s="325"/>
      <c r="AO123" s="325"/>
      <c r="AP123" s="322"/>
      <c r="AQ123" s="322"/>
      <c r="DI123" s="432"/>
      <c r="DJ123" s="425"/>
      <c r="DK123" s="425"/>
      <c r="DL123" s="425"/>
      <c r="DM123" s="425"/>
      <c r="DN123" s="420"/>
      <c r="DO123" s="420"/>
      <c r="DP123" s="424"/>
      <c r="DQ123" s="424"/>
      <c r="DR123" s="424"/>
      <c r="DS123" s="424"/>
      <c r="DT123" s="420"/>
      <c r="DU123" s="420"/>
      <c r="DV123" s="421"/>
      <c r="DW123" s="422"/>
      <c r="DX123" s="422"/>
      <c r="DY123" s="422"/>
      <c r="DZ123" s="422"/>
      <c r="EA123" s="422"/>
      <c r="EB123" s="422"/>
      <c r="EC123" s="422"/>
      <c r="ED123" s="422"/>
      <c r="EE123" s="422"/>
      <c r="EF123" s="422"/>
      <c r="EG123" s="422"/>
      <c r="EH123" s="422"/>
      <c r="EI123" s="422"/>
      <c r="EJ123" s="422"/>
      <c r="EK123" s="422"/>
    </row>
    <row r="124" spans="1:195" ht="12.75" customHeight="1" x14ac:dyDescent="0.25">
      <c r="A124" s="704"/>
      <c r="B124" s="704"/>
      <c r="C124" s="704"/>
      <c r="D124" s="704"/>
      <c r="E124" s="704"/>
      <c r="J124" s="322"/>
      <c r="K124" s="322"/>
      <c r="L124" s="687" t="s">
        <v>605</v>
      </c>
      <c r="M124" s="688"/>
      <c r="N124" s="688"/>
      <c r="O124" s="688"/>
      <c r="P124" s="689"/>
      <c r="Q124" s="687">
        <v>8103.0883131282781</v>
      </c>
      <c r="R124" s="688"/>
      <c r="S124" s="688"/>
      <c r="T124" s="688"/>
      <c r="U124" s="689"/>
      <c r="V124" s="325"/>
      <c r="W124" s="325"/>
      <c r="X124" s="325"/>
      <c r="Y124" s="325"/>
      <c r="Z124" s="325"/>
      <c r="AA124" s="325"/>
      <c r="AB124" s="325"/>
      <c r="AC124" s="325"/>
      <c r="AD124" s="325"/>
      <c r="AE124" s="325"/>
      <c r="AF124" s="325"/>
      <c r="AG124" s="325"/>
      <c r="AH124" s="325"/>
      <c r="AI124" s="325"/>
      <c r="AJ124" s="325"/>
      <c r="AK124" s="325"/>
      <c r="AL124" s="325"/>
      <c r="AM124" s="325"/>
      <c r="AN124" s="325"/>
      <c r="AO124" s="325"/>
      <c r="AP124" s="322"/>
      <c r="AQ124" s="322"/>
      <c r="DI124" s="420"/>
      <c r="DJ124" s="424"/>
      <c r="DK124" s="424"/>
      <c r="DL124" s="424"/>
      <c r="DM124" s="424"/>
      <c r="DN124" s="420"/>
      <c r="DO124" s="420"/>
      <c r="DP124" s="425"/>
      <c r="DQ124" s="424"/>
      <c r="DR124" s="424"/>
      <c r="DS124" s="424"/>
      <c r="DT124" s="420"/>
      <c r="DU124" s="420"/>
      <c r="DV124" s="421"/>
      <c r="DW124" s="422"/>
      <c r="DX124" s="422"/>
      <c r="DY124" s="422"/>
      <c r="DZ124" s="422"/>
      <c r="EA124" s="422"/>
      <c r="EB124" s="422"/>
      <c r="EC124" s="422"/>
      <c r="ED124" s="422"/>
      <c r="EE124" s="422"/>
      <c r="EF124" s="422"/>
      <c r="EG124" s="422"/>
      <c r="EH124" s="422"/>
      <c r="EI124" s="422"/>
      <c r="EJ124" s="422"/>
      <c r="EK124" s="422"/>
    </row>
    <row r="125" spans="1:195" ht="12.75" customHeight="1" x14ac:dyDescent="0.25">
      <c r="A125" s="704"/>
      <c r="B125" s="704"/>
      <c r="C125" s="704"/>
      <c r="D125" s="704"/>
      <c r="E125" s="704"/>
      <c r="I125" s="313"/>
      <c r="DI125" s="420"/>
      <c r="DJ125" s="424"/>
      <c r="DK125" s="424"/>
      <c r="DL125" s="424"/>
      <c r="DM125" s="424"/>
      <c r="DN125" s="420"/>
      <c r="DO125" s="420"/>
      <c r="DP125" s="420"/>
      <c r="DQ125" s="420"/>
      <c r="DR125" s="420"/>
      <c r="DS125" s="420"/>
      <c r="DT125" s="420"/>
      <c r="DU125" s="420"/>
      <c r="DV125" s="421"/>
      <c r="DW125" s="422"/>
      <c r="DX125" s="422"/>
      <c r="DY125" s="422"/>
      <c r="DZ125" s="422"/>
      <c r="EA125" s="422"/>
      <c r="EB125" s="422"/>
      <c r="EC125" s="422"/>
      <c r="ED125" s="422"/>
      <c r="EE125" s="422"/>
      <c r="EF125" s="422"/>
      <c r="EG125" s="422"/>
      <c r="EH125" s="422"/>
      <c r="EI125" s="422"/>
      <c r="EJ125" s="422"/>
      <c r="EK125" s="422"/>
    </row>
    <row r="126" spans="1:195" ht="12.75" customHeight="1" x14ac:dyDescent="0.25">
      <c r="I126" s="313"/>
      <c r="DI126" s="420"/>
      <c r="DJ126" s="424"/>
      <c r="DK126" s="424"/>
      <c r="DL126" s="424"/>
      <c r="DM126" s="424"/>
      <c r="DN126" s="420"/>
      <c r="DO126" s="420"/>
      <c r="DP126" s="420"/>
      <c r="DQ126" s="420"/>
      <c r="DR126" s="420"/>
      <c r="DS126" s="420"/>
      <c r="DT126" s="420"/>
      <c r="DU126" s="420"/>
      <c r="DV126" s="421"/>
      <c r="DW126" s="422"/>
      <c r="DX126" s="422"/>
      <c r="DY126" s="422"/>
      <c r="DZ126" s="422"/>
      <c r="EA126" s="422"/>
      <c r="EB126" s="422"/>
      <c r="EC126" s="422"/>
      <c r="ED126" s="422"/>
      <c r="EE126" s="422"/>
      <c r="EF126" s="422"/>
      <c r="EG126" s="422"/>
      <c r="EH126" s="422"/>
      <c r="EI126" s="422"/>
      <c r="EJ126" s="422"/>
      <c r="EK126" s="422"/>
    </row>
    <row r="127" spans="1:195" ht="12.75" customHeight="1" x14ac:dyDescent="0.25">
      <c r="DI127" s="420"/>
      <c r="DJ127" s="424"/>
      <c r="DK127" s="424"/>
      <c r="DL127" s="424"/>
      <c r="DM127" s="424"/>
      <c r="DN127" s="420"/>
      <c r="DO127" s="420"/>
      <c r="DP127" s="420"/>
      <c r="DQ127" s="420"/>
      <c r="DR127" s="420"/>
      <c r="DS127" s="420"/>
      <c r="DT127" s="420"/>
      <c r="DU127" s="420"/>
      <c r="DV127" s="421"/>
      <c r="DW127" s="422"/>
      <c r="DX127" s="422"/>
      <c r="DY127" s="422"/>
      <c r="DZ127" s="422"/>
      <c r="EA127" s="422"/>
      <c r="EB127" s="422"/>
      <c r="EC127" s="422"/>
      <c r="ED127" s="422"/>
      <c r="EE127" s="422"/>
      <c r="EF127" s="422"/>
      <c r="EG127" s="422"/>
      <c r="EH127" s="422"/>
      <c r="EI127" s="422"/>
      <c r="EJ127" s="422"/>
      <c r="EK127" s="422"/>
    </row>
    <row r="128" spans="1:195" ht="12.75" customHeight="1" x14ac:dyDescent="0.25">
      <c r="DI128" s="420"/>
      <c r="DJ128" s="424"/>
      <c r="DK128" s="424"/>
      <c r="DL128" s="424"/>
      <c r="DM128" s="424"/>
      <c r="DN128" s="420"/>
      <c r="DO128" s="424"/>
      <c r="DP128" s="424"/>
      <c r="DQ128" s="424"/>
      <c r="DR128" s="420"/>
      <c r="DS128" s="420"/>
      <c r="DT128" s="420"/>
      <c r="DU128" s="420"/>
      <c r="DV128" s="421"/>
      <c r="DW128" s="422"/>
      <c r="DX128" s="422"/>
      <c r="DY128" s="422"/>
      <c r="DZ128" s="422"/>
      <c r="EA128" s="422"/>
      <c r="EB128" s="422"/>
      <c r="EC128" s="422"/>
      <c r="ED128" s="422"/>
      <c r="EE128" s="422"/>
      <c r="EF128" s="422"/>
      <c r="EG128" s="422"/>
      <c r="EH128" s="422"/>
      <c r="EI128" s="422"/>
      <c r="EJ128" s="422"/>
      <c r="EK128" s="422"/>
    </row>
    <row r="129" spans="113:141" ht="12.75" customHeight="1" x14ac:dyDescent="0.25">
      <c r="DI129" s="420"/>
      <c r="DJ129" s="424"/>
      <c r="DK129" s="424"/>
      <c r="DL129" s="424"/>
      <c r="DM129" s="424"/>
      <c r="DN129" s="420"/>
      <c r="DO129" s="420"/>
      <c r="DP129" s="420"/>
      <c r="DQ129" s="420"/>
      <c r="DR129" s="420"/>
      <c r="DS129" s="420"/>
      <c r="DT129" s="420"/>
      <c r="DU129" s="420"/>
      <c r="DV129" s="421"/>
      <c r="DW129" s="422"/>
      <c r="DX129" s="422"/>
      <c r="DY129" s="422"/>
      <c r="DZ129" s="422"/>
      <c r="EA129" s="422"/>
      <c r="EB129" s="422"/>
      <c r="EC129" s="422"/>
      <c r="ED129" s="422"/>
      <c r="EE129" s="422"/>
      <c r="EF129" s="422"/>
      <c r="EG129" s="422"/>
      <c r="EH129" s="422"/>
      <c r="EI129" s="422"/>
      <c r="EJ129" s="422"/>
      <c r="EK129" s="422"/>
    </row>
    <row r="130" spans="113:141" ht="12.75" customHeight="1" x14ac:dyDescent="0.25">
      <c r="DI130" s="420"/>
      <c r="DJ130" s="424"/>
      <c r="DK130" s="424"/>
      <c r="DL130" s="424"/>
      <c r="DM130" s="424"/>
      <c r="DN130" s="420"/>
      <c r="DO130" s="420"/>
      <c r="DP130" s="420"/>
      <c r="DQ130" s="420"/>
      <c r="DR130" s="420"/>
      <c r="DS130" s="420"/>
      <c r="DT130" s="420"/>
      <c r="DU130" s="420"/>
      <c r="DV130" s="421"/>
      <c r="DW130" s="422"/>
      <c r="DX130" s="422"/>
      <c r="DY130" s="422"/>
      <c r="DZ130" s="422"/>
      <c r="EA130" s="422"/>
      <c r="EB130" s="422"/>
      <c r="EC130" s="422"/>
      <c r="ED130" s="422"/>
      <c r="EE130" s="422"/>
      <c r="EF130" s="422"/>
      <c r="EG130" s="422"/>
      <c r="EH130" s="422"/>
      <c r="EI130" s="422"/>
      <c r="EJ130" s="422"/>
      <c r="EK130" s="422"/>
    </row>
    <row r="131" spans="113:141" ht="12.75" customHeight="1" x14ac:dyDescent="0.25">
      <c r="DJ131" s="434"/>
      <c r="DK131" s="434"/>
      <c r="DL131" s="434"/>
      <c r="DM131" s="434"/>
    </row>
    <row r="132" spans="113:141" ht="12.75" customHeight="1" x14ac:dyDescent="0.25">
      <c r="DJ132" s="434"/>
      <c r="DK132" s="434"/>
      <c r="DL132" s="434"/>
      <c r="DM132" s="434"/>
    </row>
    <row r="133" spans="113:141" ht="12.75" customHeight="1" x14ac:dyDescent="0.25">
      <c r="DJ133" s="434"/>
      <c r="DK133" s="434"/>
      <c r="DL133" s="434"/>
      <c r="DM133" s="434"/>
    </row>
    <row r="134" spans="113:141" ht="12.75" customHeight="1" x14ac:dyDescent="0.25">
      <c r="DJ134" s="434"/>
      <c r="DK134" s="434"/>
      <c r="DL134" s="434"/>
      <c r="DM134" s="434"/>
      <c r="DO134" s="434"/>
      <c r="DP134" s="434"/>
      <c r="DQ134" s="434"/>
    </row>
    <row r="277" spans="33:35" ht="12.75" customHeight="1" x14ac:dyDescent="0.25">
      <c r="AG277" s="348"/>
      <c r="AI277" s="348"/>
    </row>
    <row r="877" spans="35:35" ht="12.75" customHeight="1" x14ac:dyDescent="0.25">
      <c r="AI877" s="348"/>
    </row>
  </sheetData>
  <mergeCells count="259">
    <mergeCell ref="A1:E16"/>
    <mergeCell ref="CZ1:DH1"/>
    <mergeCell ref="AZ2:BD17"/>
    <mergeCell ref="CP2:CY2"/>
    <mergeCell ref="CZ2:DH2"/>
    <mergeCell ref="CP3:CY3"/>
    <mergeCell ref="CZ3:DB3"/>
    <mergeCell ref="DC3:DH3"/>
    <mergeCell ref="CP4:CY4"/>
    <mergeCell ref="CZ4:DB4"/>
    <mergeCell ref="CA18:CE18"/>
    <mergeCell ref="P20:T20"/>
    <mergeCell ref="AK20:AO20"/>
    <mergeCell ref="BF20:BJ20"/>
    <mergeCell ref="CA20:CE20"/>
    <mergeCell ref="DC4:DE4"/>
    <mergeCell ref="DF4:DH4"/>
    <mergeCell ref="CP5:CY5"/>
    <mergeCell ref="CZ5:DB5"/>
    <mergeCell ref="DC5:DE5"/>
    <mergeCell ref="DF5:DH5"/>
    <mergeCell ref="L25:U25"/>
    <mergeCell ref="W25:Z25"/>
    <mergeCell ref="AA25:AD25"/>
    <mergeCell ref="AE43:AH43"/>
    <mergeCell ref="AE25:AF25"/>
    <mergeCell ref="AG25:AO25"/>
    <mergeCell ref="P18:T18"/>
    <mergeCell ref="AK18:AO18"/>
    <mergeCell ref="BF18:BJ18"/>
    <mergeCell ref="AJ26:AO26"/>
    <mergeCell ref="L27:U27"/>
    <mergeCell ref="W27:Z27"/>
    <mergeCell ref="AA27:AD27"/>
    <mergeCell ref="L28:U28"/>
    <mergeCell ref="W28:Z28"/>
    <mergeCell ref="AA28:AD28"/>
    <mergeCell ref="AE34:AF34"/>
    <mergeCell ref="AG34:AI34"/>
    <mergeCell ref="AJ34:AO34"/>
    <mergeCell ref="AE27:AF27"/>
    <mergeCell ref="AG27:AI27"/>
    <mergeCell ref="AJ27:AL27"/>
    <mergeCell ref="AM27:AO27"/>
    <mergeCell ref="L26:U26"/>
    <mergeCell ref="W26:Z26"/>
    <mergeCell ref="AA26:AD26"/>
    <mergeCell ref="AE44:AH44"/>
    <mergeCell ref="AE26:AF26"/>
    <mergeCell ref="AG26:AI26"/>
    <mergeCell ref="L31:U31"/>
    <mergeCell ref="W31:Z31"/>
    <mergeCell ref="AA31:AD31"/>
    <mergeCell ref="AE31:AF31"/>
    <mergeCell ref="AG31:AI31"/>
    <mergeCell ref="AJ31:AO31"/>
    <mergeCell ref="AJ28:AL28"/>
    <mergeCell ref="AM28:AO28"/>
    <mergeCell ref="L30:U30"/>
    <mergeCell ref="W30:Z30"/>
    <mergeCell ref="AA30:AD30"/>
    <mergeCell ref="AE30:AF30"/>
    <mergeCell ref="AG30:AO30"/>
    <mergeCell ref="L35:U35"/>
    <mergeCell ref="W35:Z35"/>
    <mergeCell ref="AA35:AD35"/>
    <mergeCell ref="AE35:AF35"/>
    <mergeCell ref="AG35:AI35"/>
    <mergeCell ref="AJ35:AO35"/>
    <mergeCell ref="L34:U34"/>
    <mergeCell ref="W34:Z34"/>
    <mergeCell ref="AA34:AD34"/>
    <mergeCell ref="AE28:AF28"/>
    <mergeCell ref="AG28:AI28"/>
    <mergeCell ref="L33:U33"/>
    <mergeCell ref="W33:Z33"/>
    <mergeCell ref="AA33:AD33"/>
    <mergeCell ref="AE33:AF33"/>
    <mergeCell ref="AG33:AI33"/>
    <mergeCell ref="AJ33:AO33"/>
    <mergeCell ref="L32:U32"/>
    <mergeCell ref="W32:Z32"/>
    <mergeCell ref="AA32:AD32"/>
    <mergeCell ref="AE32:AF32"/>
    <mergeCell ref="AG32:AI32"/>
    <mergeCell ref="AJ32:AO32"/>
    <mergeCell ref="BU37:BY37"/>
    <mergeCell ref="L38:U38"/>
    <mergeCell ref="W38:Z38"/>
    <mergeCell ref="AA38:AD38"/>
    <mergeCell ref="AE38:AF38"/>
    <mergeCell ref="AG38:AI38"/>
    <mergeCell ref="AJ38:AO38"/>
    <mergeCell ref="L37:U37"/>
    <mergeCell ref="W37:Z37"/>
    <mergeCell ref="AA37:AD37"/>
    <mergeCell ref="AE37:AF37"/>
    <mergeCell ref="AG37:AI37"/>
    <mergeCell ref="AJ37:AO37"/>
    <mergeCell ref="CZ56:DH56"/>
    <mergeCell ref="A60:E75"/>
    <mergeCell ref="U68:Y68"/>
    <mergeCell ref="U70:Y70"/>
    <mergeCell ref="P78:T78"/>
    <mergeCell ref="AK78:AO78"/>
    <mergeCell ref="BF78:BJ78"/>
    <mergeCell ref="CA78:CE78"/>
    <mergeCell ref="BU39:BY39"/>
    <mergeCell ref="L40:U40"/>
    <mergeCell ref="W40:Z40"/>
    <mergeCell ref="AA40:AD40"/>
    <mergeCell ref="AE40:AF40"/>
    <mergeCell ref="AG40:AI40"/>
    <mergeCell ref="AJ40:AO40"/>
    <mergeCell ref="L39:U39"/>
    <mergeCell ref="W39:Z39"/>
    <mergeCell ref="AA39:AD39"/>
    <mergeCell ref="AE39:AF39"/>
    <mergeCell ref="AG39:AI39"/>
    <mergeCell ref="AJ39:AO39"/>
    <mergeCell ref="AE46:AH46"/>
    <mergeCell ref="AE45:AH45"/>
    <mergeCell ref="A44:E59"/>
    <mergeCell ref="P80:T80"/>
    <mergeCell ref="AK80:AO80"/>
    <mergeCell ref="BF80:BJ80"/>
    <mergeCell ref="CA80:CE80"/>
    <mergeCell ref="L85:U85"/>
    <mergeCell ref="W85:Z85"/>
    <mergeCell ref="AA85:AD85"/>
    <mergeCell ref="AE85:AF85"/>
    <mergeCell ref="AG85:AO85"/>
    <mergeCell ref="AJ86:AO86"/>
    <mergeCell ref="L87:U87"/>
    <mergeCell ref="W87:Z87"/>
    <mergeCell ref="AA87:AD87"/>
    <mergeCell ref="AE87:AF87"/>
    <mergeCell ref="AG87:AI87"/>
    <mergeCell ref="AJ87:AL87"/>
    <mergeCell ref="AM87:AO87"/>
    <mergeCell ref="L86:U86"/>
    <mergeCell ref="W86:Z86"/>
    <mergeCell ref="AA86:AD86"/>
    <mergeCell ref="AE86:AF86"/>
    <mergeCell ref="AG86:AI86"/>
    <mergeCell ref="L91:U91"/>
    <mergeCell ref="W91:Z91"/>
    <mergeCell ref="AA91:AD91"/>
    <mergeCell ref="AE91:AF91"/>
    <mergeCell ref="AG91:AI91"/>
    <mergeCell ref="AJ91:AO91"/>
    <mergeCell ref="AJ88:AL88"/>
    <mergeCell ref="AM88:AO88"/>
    <mergeCell ref="L90:U90"/>
    <mergeCell ref="W90:Z90"/>
    <mergeCell ref="AA90:AD90"/>
    <mergeCell ref="AE90:AF90"/>
    <mergeCell ref="AG90:AO90"/>
    <mergeCell ref="L88:U88"/>
    <mergeCell ref="W88:Z88"/>
    <mergeCell ref="AA88:AD88"/>
    <mergeCell ref="AE88:AF88"/>
    <mergeCell ref="AG88:AI88"/>
    <mergeCell ref="L93:U93"/>
    <mergeCell ref="W93:Z93"/>
    <mergeCell ref="AA93:AD93"/>
    <mergeCell ref="AE93:AF93"/>
    <mergeCell ref="AG93:AI93"/>
    <mergeCell ref="AJ93:AO93"/>
    <mergeCell ref="L92:U92"/>
    <mergeCell ref="W92:Z92"/>
    <mergeCell ref="AA92:AD92"/>
    <mergeCell ref="AE92:AF92"/>
    <mergeCell ref="AG92:AI92"/>
    <mergeCell ref="AJ92:AO92"/>
    <mergeCell ref="L95:U95"/>
    <mergeCell ref="W95:Z95"/>
    <mergeCell ref="AA95:AD95"/>
    <mergeCell ref="AE95:AF95"/>
    <mergeCell ref="AG95:AI95"/>
    <mergeCell ref="AJ95:AO95"/>
    <mergeCell ref="L94:U94"/>
    <mergeCell ref="W94:Z94"/>
    <mergeCell ref="AA94:AD94"/>
    <mergeCell ref="AE94:AF94"/>
    <mergeCell ref="AG94:AI94"/>
    <mergeCell ref="AJ94:AO94"/>
    <mergeCell ref="L98:U98"/>
    <mergeCell ref="W98:Z98"/>
    <mergeCell ref="AA98:AD98"/>
    <mergeCell ref="AE98:AF98"/>
    <mergeCell ref="AG98:AI98"/>
    <mergeCell ref="AJ98:AO98"/>
    <mergeCell ref="L97:U97"/>
    <mergeCell ref="W97:Z97"/>
    <mergeCell ref="AA97:AD97"/>
    <mergeCell ref="AE97:AF97"/>
    <mergeCell ref="AG97:AI97"/>
    <mergeCell ref="AJ97:AO97"/>
    <mergeCell ref="L100:U100"/>
    <mergeCell ref="W100:Z100"/>
    <mergeCell ref="AA100:AD100"/>
    <mergeCell ref="AE100:AF100"/>
    <mergeCell ref="AG100:AI100"/>
    <mergeCell ref="AJ100:AO100"/>
    <mergeCell ref="L99:U99"/>
    <mergeCell ref="W99:Z99"/>
    <mergeCell ref="AA99:AD99"/>
    <mergeCell ref="AE99:AF99"/>
    <mergeCell ref="AG99:AI99"/>
    <mergeCell ref="AJ99:AO99"/>
    <mergeCell ref="U109:Y109"/>
    <mergeCell ref="A110:E125"/>
    <mergeCell ref="L110:AO110"/>
    <mergeCell ref="L111:U111"/>
    <mergeCell ref="W111:Z111"/>
    <mergeCell ref="AA111:AD111"/>
    <mergeCell ref="AE111:AF111"/>
    <mergeCell ref="AG111:AO111"/>
    <mergeCell ref="L112:U112"/>
    <mergeCell ref="AJ113:AO113"/>
    <mergeCell ref="L114:U114"/>
    <mergeCell ref="W114:Z114"/>
    <mergeCell ref="AA114:AD114"/>
    <mergeCell ref="AE114:AF114"/>
    <mergeCell ref="AG114:AI114"/>
    <mergeCell ref="AJ114:AO114"/>
    <mergeCell ref="W112:Z112"/>
    <mergeCell ref="AA112:AD112"/>
    <mergeCell ref="AE112:AF112"/>
    <mergeCell ref="AG112:AI112"/>
    <mergeCell ref="AJ112:AO112"/>
    <mergeCell ref="L113:U113"/>
    <mergeCell ref="W113:Z113"/>
    <mergeCell ref="AA113:AD113"/>
    <mergeCell ref="AE113:AF113"/>
    <mergeCell ref="AG113:AI113"/>
    <mergeCell ref="AJ120:AO120"/>
    <mergeCell ref="L116:U116"/>
    <mergeCell ref="W116:Z116"/>
    <mergeCell ref="AA116:AD116"/>
    <mergeCell ref="AE116:AF116"/>
    <mergeCell ref="AG116:AI116"/>
    <mergeCell ref="AJ116:AO116"/>
    <mergeCell ref="L115:U115"/>
    <mergeCell ref="W115:Z115"/>
    <mergeCell ref="AA115:AD115"/>
    <mergeCell ref="AE115:AF115"/>
    <mergeCell ref="AG115:AI115"/>
    <mergeCell ref="AJ115:AO115"/>
    <mergeCell ref="L123:P123"/>
    <mergeCell ref="Q123:U123"/>
    <mergeCell ref="L124:P124"/>
    <mergeCell ref="Q124:U124"/>
    <mergeCell ref="L120:U120"/>
    <mergeCell ref="W120:Z120"/>
    <mergeCell ref="AA120:AD120"/>
    <mergeCell ref="AE120:AF120"/>
    <mergeCell ref="AG120:AI120"/>
  </mergeCells>
  <pageMargins left="0" right="0" top="0.75" bottom="0.75" header="0.3" footer="0.3"/>
  <pageSetup paperSize="135" orientation="landscape" r:id="rId1"/>
  <drawing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x14:formula1>
            <xm:f>VISUALIZA</xm:f>
          </x14:formula1>
          <xm:sqref>U20 JQ20 TM20 ADI20 ANE20 AXA20 BGW20 BQS20 CAO20 CKK20 CUG20 DEC20 DNY20 DXU20 EHQ20 ERM20 FBI20 FLE20 FVA20 GEW20 GOS20 GYO20 HIK20 HSG20 ICC20 ILY20 IVU20 JFQ20 JPM20 JZI20 KJE20 KTA20 LCW20 LMS20 LWO20 MGK20 MQG20 NAC20 NJY20 NTU20 ODQ20 ONM20 OXI20 PHE20 PRA20 QAW20 QKS20 QUO20 REK20 ROG20 RYC20 SHY20 SRU20 TBQ20 TLM20 TVI20 UFE20 UPA20 UYW20 VIS20 VSO20 WCK20 WMG20 WWC20 U65556 JQ65556 TM65556 ADI65556 ANE65556 AXA65556 BGW65556 BQS65556 CAO65556 CKK65556 CUG65556 DEC65556 DNY65556 DXU65556 EHQ65556 ERM65556 FBI65556 FLE65556 FVA65556 GEW65556 GOS65556 GYO65556 HIK65556 HSG65556 ICC65556 ILY65556 IVU65556 JFQ65556 JPM65556 JZI65556 KJE65556 KTA65556 LCW65556 LMS65556 LWO65556 MGK65556 MQG65556 NAC65556 NJY65556 NTU65556 ODQ65556 ONM65556 OXI65556 PHE65556 PRA65556 QAW65556 QKS65556 QUO65556 REK65556 ROG65556 RYC65556 SHY65556 SRU65556 TBQ65556 TLM65556 TVI65556 UFE65556 UPA65556 UYW65556 VIS65556 VSO65556 WCK65556 WMG65556 WWC65556 U131092 JQ131092 TM131092 ADI131092 ANE131092 AXA131092 BGW131092 BQS131092 CAO131092 CKK131092 CUG131092 DEC131092 DNY131092 DXU131092 EHQ131092 ERM131092 FBI131092 FLE131092 FVA131092 GEW131092 GOS131092 GYO131092 HIK131092 HSG131092 ICC131092 ILY131092 IVU131092 JFQ131092 JPM131092 JZI131092 KJE131092 KTA131092 LCW131092 LMS131092 LWO131092 MGK131092 MQG131092 NAC131092 NJY131092 NTU131092 ODQ131092 ONM131092 OXI131092 PHE131092 PRA131092 QAW131092 QKS131092 QUO131092 REK131092 ROG131092 RYC131092 SHY131092 SRU131092 TBQ131092 TLM131092 TVI131092 UFE131092 UPA131092 UYW131092 VIS131092 VSO131092 WCK131092 WMG131092 WWC131092 U196628 JQ196628 TM196628 ADI196628 ANE196628 AXA196628 BGW196628 BQS196628 CAO196628 CKK196628 CUG196628 DEC196628 DNY196628 DXU196628 EHQ196628 ERM196628 FBI196628 FLE196628 FVA196628 GEW196628 GOS196628 GYO196628 HIK196628 HSG196628 ICC196628 ILY196628 IVU196628 JFQ196628 JPM196628 JZI196628 KJE196628 KTA196628 LCW196628 LMS196628 LWO196628 MGK196628 MQG196628 NAC196628 NJY196628 NTU196628 ODQ196628 ONM196628 OXI196628 PHE196628 PRA196628 QAW196628 QKS196628 QUO196628 REK196628 ROG196628 RYC196628 SHY196628 SRU196628 TBQ196628 TLM196628 TVI196628 UFE196628 UPA196628 UYW196628 VIS196628 VSO196628 WCK196628 WMG196628 WWC196628 U262164 JQ262164 TM262164 ADI262164 ANE262164 AXA262164 BGW262164 BQS262164 CAO262164 CKK262164 CUG262164 DEC262164 DNY262164 DXU262164 EHQ262164 ERM262164 FBI262164 FLE262164 FVA262164 GEW262164 GOS262164 GYO262164 HIK262164 HSG262164 ICC262164 ILY262164 IVU262164 JFQ262164 JPM262164 JZI262164 KJE262164 KTA262164 LCW262164 LMS262164 LWO262164 MGK262164 MQG262164 NAC262164 NJY262164 NTU262164 ODQ262164 ONM262164 OXI262164 PHE262164 PRA262164 QAW262164 QKS262164 QUO262164 REK262164 ROG262164 RYC262164 SHY262164 SRU262164 TBQ262164 TLM262164 TVI262164 UFE262164 UPA262164 UYW262164 VIS262164 VSO262164 WCK262164 WMG262164 WWC262164 U327700 JQ327700 TM327700 ADI327700 ANE327700 AXA327700 BGW327700 BQS327700 CAO327700 CKK327700 CUG327700 DEC327700 DNY327700 DXU327700 EHQ327700 ERM327700 FBI327700 FLE327700 FVA327700 GEW327700 GOS327700 GYO327700 HIK327700 HSG327700 ICC327700 ILY327700 IVU327700 JFQ327700 JPM327700 JZI327700 KJE327700 KTA327700 LCW327700 LMS327700 LWO327700 MGK327700 MQG327700 NAC327700 NJY327700 NTU327700 ODQ327700 ONM327700 OXI327700 PHE327700 PRA327700 QAW327700 QKS327700 QUO327700 REK327700 ROG327700 RYC327700 SHY327700 SRU327700 TBQ327700 TLM327700 TVI327700 UFE327700 UPA327700 UYW327700 VIS327700 VSO327700 WCK327700 WMG327700 WWC327700 U393236 JQ393236 TM393236 ADI393236 ANE393236 AXA393236 BGW393236 BQS393236 CAO393236 CKK393236 CUG393236 DEC393236 DNY393236 DXU393236 EHQ393236 ERM393236 FBI393236 FLE393236 FVA393236 GEW393236 GOS393236 GYO393236 HIK393236 HSG393236 ICC393236 ILY393236 IVU393236 JFQ393236 JPM393236 JZI393236 KJE393236 KTA393236 LCW393236 LMS393236 LWO393236 MGK393236 MQG393236 NAC393236 NJY393236 NTU393236 ODQ393236 ONM393236 OXI393236 PHE393236 PRA393236 QAW393236 QKS393236 QUO393236 REK393236 ROG393236 RYC393236 SHY393236 SRU393236 TBQ393236 TLM393236 TVI393236 UFE393236 UPA393236 UYW393236 VIS393236 VSO393236 WCK393236 WMG393236 WWC393236 U458772 JQ458772 TM458772 ADI458772 ANE458772 AXA458772 BGW458772 BQS458772 CAO458772 CKK458772 CUG458772 DEC458772 DNY458772 DXU458772 EHQ458772 ERM458772 FBI458772 FLE458772 FVA458772 GEW458772 GOS458772 GYO458772 HIK458772 HSG458772 ICC458772 ILY458772 IVU458772 JFQ458772 JPM458772 JZI458772 KJE458772 KTA458772 LCW458772 LMS458772 LWO458772 MGK458772 MQG458772 NAC458772 NJY458772 NTU458772 ODQ458772 ONM458772 OXI458772 PHE458772 PRA458772 QAW458772 QKS458772 QUO458772 REK458772 ROG458772 RYC458772 SHY458772 SRU458772 TBQ458772 TLM458772 TVI458772 UFE458772 UPA458772 UYW458772 VIS458772 VSO458772 WCK458772 WMG458772 WWC458772 U524308 JQ524308 TM524308 ADI524308 ANE524308 AXA524308 BGW524308 BQS524308 CAO524308 CKK524308 CUG524308 DEC524308 DNY524308 DXU524308 EHQ524308 ERM524308 FBI524308 FLE524308 FVA524308 GEW524308 GOS524308 GYO524308 HIK524308 HSG524308 ICC524308 ILY524308 IVU524308 JFQ524308 JPM524308 JZI524308 KJE524308 KTA524308 LCW524308 LMS524308 LWO524308 MGK524308 MQG524308 NAC524308 NJY524308 NTU524308 ODQ524308 ONM524308 OXI524308 PHE524308 PRA524308 QAW524308 QKS524308 QUO524308 REK524308 ROG524308 RYC524308 SHY524308 SRU524308 TBQ524308 TLM524308 TVI524308 UFE524308 UPA524308 UYW524308 VIS524308 VSO524308 WCK524308 WMG524308 WWC524308 U589844 JQ589844 TM589844 ADI589844 ANE589844 AXA589844 BGW589844 BQS589844 CAO589844 CKK589844 CUG589844 DEC589844 DNY589844 DXU589844 EHQ589844 ERM589844 FBI589844 FLE589844 FVA589844 GEW589844 GOS589844 GYO589844 HIK589844 HSG589844 ICC589844 ILY589844 IVU589844 JFQ589844 JPM589844 JZI589844 KJE589844 KTA589844 LCW589844 LMS589844 LWO589844 MGK589844 MQG589844 NAC589844 NJY589844 NTU589844 ODQ589844 ONM589844 OXI589844 PHE589844 PRA589844 QAW589844 QKS589844 QUO589844 REK589844 ROG589844 RYC589844 SHY589844 SRU589844 TBQ589844 TLM589844 TVI589844 UFE589844 UPA589844 UYW589844 VIS589844 VSO589844 WCK589844 WMG589844 WWC589844 U655380 JQ655380 TM655380 ADI655380 ANE655380 AXA655380 BGW655380 BQS655380 CAO655380 CKK655380 CUG655380 DEC655380 DNY655380 DXU655380 EHQ655380 ERM655380 FBI655380 FLE655380 FVA655380 GEW655380 GOS655380 GYO655380 HIK655380 HSG655380 ICC655380 ILY655380 IVU655380 JFQ655380 JPM655380 JZI655380 KJE655380 KTA655380 LCW655380 LMS655380 LWO655380 MGK655380 MQG655380 NAC655380 NJY655380 NTU655380 ODQ655380 ONM655380 OXI655380 PHE655380 PRA655380 QAW655380 QKS655380 QUO655380 REK655380 ROG655380 RYC655380 SHY655380 SRU655380 TBQ655380 TLM655380 TVI655380 UFE655380 UPA655380 UYW655380 VIS655380 VSO655380 WCK655380 WMG655380 WWC655380 U720916 JQ720916 TM720916 ADI720916 ANE720916 AXA720916 BGW720916 BQS720916 CAO720916 CKK720916 CUG720916 DEC720916 DNY720916 DXU720916 EHQ720916 ERM720916 FBI720916 FLE720916 FVA720916 GEW720916 GOS720916 GYO720916 HIK720916 HSG720916 ICC720916 ILY720916 IVU720916 JFQ720916 JPM720916 JZI720916 KJE720916 KTA720916 LCW720916 LMS720916 LWO720916 MGK720916 MQG720916 NAC720916 NJY720916 NTU720916 ODQ720916 ONM720916 OXI720916 PHE720916 PRA720916 QAW720916 QKS720916 QUO720916 REK720916 ROG720916 RYC720916 SHY720916 SRU720916 TBQ720916 TLM720916 TVI720916 UFE720916 UPA720916 UYW720916 VIS720916 VSO720916 WCK720916 WMG720916 WWC720916 U786452 JQ786452 TM786452 ADI786452 ANE786452 AXA786452 BGW786452 BQS786452 CAO786452 CKK786452 CUG786452 DEC786452 DNY786452 DXU786452 EHQ786452 ERM786452 FBI786452 FLE786452 FVA786452 GEW786452 GOS786452 GYO786452 HIK786452 HSG786452 ICC786452 ILY786452 IVU786452 JFQ786452 JPM786452 JZI786452 KJE786452 KTA786452 LCW786452 LMS786452 LWO786452 MGK786452 MQG786452 NAC786452 NJY786452 NTU786452 ODQ786452 ONM786452 OXI786452 PHE786452 PRA786452 QAW786452 QKS786452 QUO786452 REK786452 ROG786452 RYC786452 SHY786452 SRU786452 TBQ786452 TLM786452 TVI786452 UFE786452 UPA786452 UYW786452 VIS786452 VSO786452 WCK786452 WMG786452 WWC786452 U851988 JQ851988 TM851988 ADI851988 ANE851988 AXA851988 BGW851988 BQS851988 CAO851988 CKK851988 CUG851988 DEC851988 DNY851988 DXU851988 EHQ851988 ERM851988 FBI851988 FLE851988 FVA851988 GEW851988 GOS851988 GYO851988 HIK851988 HSG851988 ICC851988 ILY851988 IVU851988 JFQ851988 JPM851988 JZI851988 KJE851988 KTA851988 LCW851988 LMS851988 LWO851988 MGK851988 MQG851988 NAC851988 NJY851988 NTU851988 ODQ851988 ONM851988 OXI851988 PHE851988 PRA851988 QAW851988 QKS851988 QUO851988 REK851988 ROG851988 RYC851988 SHY851988 SRU851988 TBQ851988 TLM851988 TVI851988 UFE851988 UPA851988 UYW851988 VIS851988 VSO851988 WCK851988 WMG851988 WWC851988 U917524 JQ917524 TM917524 ADI917524 ANE917524 AXA917524 BGW917524 BQS917524 CAO917524 CKK917524 CUG917524 DEC917524 DNY917524 DXU917524 EHQ917524 ERM917524 FBI917524 FLE917524 FVA917524 GEW917524 GOS917524 GYO917524 HIK917524 HSG917524 ICC917524 ILY917524 IVU917524 JFQ917524 JPM917524 JZI917524 KJE917524 KTA917524 LCW917524 LMS917524 LWO917524 MGK917524 MQG917524 NAC917524 NJY917524 NTU917524 ODQ917524 ONM917524 OXI917524 PHE917524 PRA917524 QAW917524 QKS917524 QUO917524 REK917524 ROG917524 RYC917524 SHY917524 SRU917524 TBQ917524 TLM917524 TVI917524 UFE917524 UPA917524 UYW917524 VIS917524 VSO917524 WCK917524 WMG917524 WWC917524 U983060 JQ983060 TM983060 ADI983060 ANE983060 AXA983060 BGW983060 BQS983060 CAO983060 CKK983060 CUG983060 DEC983060 DNY983060 DXU983060 EHQ983060 ERM983060 FBI983060 FLE983060 FVA983060 GEW983060 GOS983060 GYO983060 HIK983060 HSG983060 ICC983060 ILY983060 IVU983060 JFQ983060 JPM983060 JZI983060 KJE983060 KTA983060 LCW983060 LMS983060 LWO983060 MGK983060 MQG983060 NAC983060 NJY983060 NTU983060 ODQ983060 ONM983060 OXI983060 PHE983060 PRA983060 QAW983060 QKS983060 QUO983060 REK983060 ROG983060 RYC983060 SHY983060 SRU983060 TBQ983060 TLM983060 TVI983060 UFE983060 UPA983060 UYW983060 VIS983060 VSO983060 WCK983060 WMG983060 WWC983060 AP20 KL20 UH20 AED20 ANZ20 AXV20 BHR20 BRN20 CBJ20 CLF20 CVB20 DEX20 DOT20 DYP20 EIL20 ESH20 FCD20 FLZ20 FVV20 GFR20 GPN20 GZJ20 HJF20 HTB20 ICX20 IMT20 IWP20 JGL20 JQH20 KAD20 KJZ20 KTV20 LDR20 LNN20 LXJ20 MHF20 MRB20 NAX20 NKT20 NUP20 OEL20 OOH20 OYD20 PHZ20 PRV20 QBR20 QLN20 QVJ20 RFF20 RPB20 RYX20 SIT20 SSP20 TCL20 TMH20 TWD20 UFZ20 UPV20 UZR20 VJN20 VTJ20 WDF20 WNB20 WWX20 AP65556 KL65556 UH65556 AED65556 ANZ65556 AXV65556 BHR65556 BRN65556 CBJ65556 CLF65556 CVB65556 DEX65556 DOT65556 DYP65556 EIL65556 ESH65556 FCD65556 FLZ65556 FVV65556 GFR65556 GPN65556 GZJ65556 HJF65556 HTB65556 ICX65556 IMT65556 IWP65556 JGL65556 JQH65556 KAD65556 KJZ65556 KTV65556 LDR65556 LNN65556 LXJ65556 MHF65556 MRB65556 NAX65556 NKT65556 NUP65556 OEL65556 OOH65556 OYD65556 PHZ65556 PRV65556 QBR65556 QLN65556 QVJ65556 RFF65556 RPB65556 RYX65556 SIT65556 SSP65556 TCL65556 TMH65556 TWD65556 UFZ65556 UPV65556 UZR65556 VJN65556 VTJ65556 WDF65556 WNB65556 WWX65556 AP131092 KL131092 UH131092 AED131092 ANZ131092 AXV131092 BHR131092 BRN131092 CBJ131092 CLF131092 CVB131092 DEX131092 DOT131092 DYP131092 EIL131092 ESH131092 FCD131092 FLZ131092 FVV131092 GFR131092 GPN131092 GZJ131092 HJF131092 HTB131092 ICX131092 IMT131092 IWP131092 JGL131092 JQH131092 KAD131092 KJZ131092 KTV131092 LDR131092 LNN131092 LXJ131092 MHF131092 MRB131092 NAX131092 NKT131092 NUP131092 OEL131092 OOH131092 OYD131092 PHZ131092 PRV131092 QBR131092 QLN131092 QVJ131092 RFF131092 RPB131092 RYX131092 SIT131092 SSP131092 TCL131092 TMH131092 TWD131092 UFZ131092 UPV131092 UZR131092 VJN131092 VTJ131092 WDF131092 WNB131092 WWX131092 AP196628 KL196628 UH196628 AED196628 ANZ196628 AXV196628 BHR196628 BRN196628 CBJ196628 CLF196628 CVB196628 DEX196628 DOT196628 DYP196628 EIL196628 ESH196628 FCD196628 FLZ196628 FVV196628 GFR196628 GPN196628 GZJ196628 HJF196628 HTB196628 ICX196628 IMT196628 IWP196628 JGL196628 JQH196628 KAD196628 KJZ196628 KTV196628 LDR196628 LNN196628 LXJ196628 MHF196628 MRB196628 NAX196628 NKT196628 NUP196628 OEL196628 OOH196628 OYD196628 PHZ196628 PRV196628 QBR196628 QLN196628 QVJ196628 RFF196628 RPB196628 RYX196628 SIT196628 SSP196628 TCL196628 TMH196628 TWD196628 UFZ196628 UPV196628 UZR196628 VJN196628 VTJ196628 WDF196628 WNB196628 WWX196628 AP262164 KL262164 UH262164 AED262164 ANZ262164 AXV262164 BHR262164 BRN262164 CBJ262164 CLF262164 CVB262164 DEX262164 DOT262164 DYP262164 EIL262164 ESH262164 FCD262164 FLZ262164 FVV262164 GFR262164 GPN262164 GZJ262164 HJF262164 HTB262164 ICX262164 IMT262164 IWP262164 JGL262164 JQH262164 KAD262164 KJZ262164 KTV262164 LDR262164 LNN262164 LXJ262164 MHF262164 MRB262164 NAX262164 NKT262164 NUP262164 OEL262164 OOH262164 OYD262164 PHZ262164 PRV262164 QBR262164 QLN262164 QVJ262164 RFF262164 RPB262164 RYX262164 SIT262164 SSP262164 TCL262164 TMH262164 TWD262164 UFZ262164 UPV262164 UZR262164 VJN262164 VTJ262164 WDF262164 WNB262164 WWX262164 AP327700 KL327700 UH327700 AED327700 ANZ327700 AXV327700 BHR327700 BRN327700 CBJ327700 CLF327700 CVB327700 DEX327700 DOT327700 DYP327700 EIL327700 ESH327700 FCD327700 FLZ327700 FVV327700 GFR327700 GPN327700 GZJ327700 HJF327700 HTB327700 ICX327700 IMT327700 IWP327700 JGL327700 JQH327700 KAD327700 KJZ327700 KTV327700 LDR327700 LNN327700 LXJ327700 MHF327700 MRB327700 NAX327700 NKT327700 NUP327700 OEL327700 OOH327700 OYD327700 PHZ327700 PRV327700 QBR327700 QLN327700 QVJ327700 RFF327700 RPB327700 RYX327700 SIT327700 SSP327700 TCL327700 TMH327700 TWD327700 UFZ327700 UPV327700 UZR327700 VJN327700 VTJ327700 WDF327700 WNB327700 WWX327700 AP393236 KL393236 UH393236 AED393236 ANZ393236 AXV393236 BHR393236 BRN393236 CBJ393236 CLF393236 CVB393236 DEX393236 DOT393236 DYP393236 EIL393236 ESH393236 FCD393236 FLZ393236 FVV393236 GFR393236 GPN393236 GZJ393236 HJF393236 HTB393236 ICX393236 IMT393236 IWP393236 JGL393236 JQH393236 KAD393236 KJZ393236 KTV393236 LDR393236 LNN393236 LXJ393236 MHF393236 MRB393236 NAX393236 NKT393236 NUP393236 OEL393236 OOH393236 OYD393236 PHZ393236 PRV393236 QBR393236 QLN393236 QVJ393236 RFF393236 RPB393236 RYX393236 SIT393236 SSP393236 TCL393236 TMH393236 TWD393236 UFZ393236 UPV393236 UZR393236 VJN393236 VTJ393236 WDF393236 WNB393236 WWX393236 AP458772 KL458772 UH458772 AED458772 ANZ458772 AXV458772 BHR458772 BRN458772 CBJ458772 CLF458772 CVB458772 DEX458772 DOT458772 DYP458772 EIL458772 ESH458772 FCD458772 FLZ458772 FVV458772 GFR458772 GPN458772 GZJ458772 HJF458772 HTB458772 ICX458772 IMT458772 IWP458772 JGL458772 JQH458772 KAD458772 KJZ458772 KTV458772 LDR458772 LNN458772 LXJ458772 MHF458772 MRB458772 NAX458772 NKT458772 NUP458772 OEL458772 OOH458772 OYD458772 PHZ458772 PRV458772 QBR458772 QLN458772 QVJ458772 RFF458772 RPB458772 RYX458772 SIT458772 SSP458772 TCL458772 TMH458772 TWD458772 UFZ458772 UPV458772 UZR458772 VJN458772 VTJ458772 WDF458772 WNB458772 WWX458772 AP524308 KL524308 UH524308 AED524308 ANZ524308 AXV524308 BHR524308 BRN524308 CBJ524308 CLF524308 CVB524308 DEX524308 DOT524308 DYP524308 EIL524308 ESH524308 FCD524308 FLZ524308 FVV524308 GFR524308 GPN524308 GZJ524308 HJF524308 HTB524308 ICX524308 IMT524308 IWP524308 JGL524308 JQH524308 KAD524308 KJZ524308 KTV524308 LDR524308 LNN524308 LXJ524308 MHF524308 MRB524308 NAX524308 NKT524308 NUP524308 OEL524308 OOH524308 OYD524308 PHZ524308 PRV524308 QBR524308 QLN524308 QVJ524308 RFF524308 RPB524308 RYX524308 SIT524308 SSP524308 TCL524308 TMH524308 TWD524308 UFZ524308 UPV524308 UZR524308 VJN524308 VTJ524308 WDF524308 WNB524308 WWX524308 AP589844 KL589844 UH589844 AED589844 ANZ589844 AXV589844 BHR589844 BRN589844 CBJ589844 CLF589844 CVB589844 DEX589844 DOT589844 DYP589844 EIL589844 ESH589844 FCD589844 FLZ589844 FVV589844 GFR589844 GPN589844 GZJ589844 HJF589844 HTB589844 ICX589844 IMT589844 IWP589844 JGL589844 JQH589844 KAD589844 KJZ589844 KTV589844 LDR589844 LNN589844 LXJ589844 MHF589844 MRB589844 NAX589844 NKT589844 NUP589844 OEL589844 OOH589844 OYD589844 PHZ589844 PRV589844 QBR589844 QLN589844 QVJ589844 RFF589844 RPB589844 RYX589844 SIT589844 SSP589844 TCL589844 TMH589844 TWD589844 UFZ589844 UPV589844 UZR589844 VJN589844 VTJ589844 WDF589844 WNB589844 WWX589844 AP655380 KL655380 UH655380 AED655380 ANZ655380 AXV655380 BHR655380 BRN655380 CBJ655380 CLF655380 CVB655380 DEX655380 DOT655380 DYP655380 EIL655380 ESH655380 FCD655380 FLZ655380 FVV655380 GFR655380 GPN655380 GZJ655380 HJF655380 HTB655380 ICX655380 IMT655380 IWP655380 JGL655380 JQH655380 KAD655380 KJZ655380 KTV655380 LDR655380 LNN655380 LXJ655380 MHF655380 MRB655380 NAX655380 NKT655380 NUP655380 OEL655380 OOH655380 OYD655380 PHZ655380 PRV655380 QBR655380 QLN655380 QVJ655380 RFF655380 RPB655380 RYX655380 SIT655380 SSP655380 TCL655380 TMH655380 TWD655380 UFZ655380 UPV655380 UZR655380 VJN655380 VTJ655380 WDF655380 WNB655380 WWX655380 AP720916 KL720916 UH720916 AED720916 ANZ720916 AXV720916 BHR720916 BRN720916 CBJ720916 CLF720916 CVB720916 DEX720916 DOT720916 DYP720916 EIL720916 ESH720916 FCD720916 FLZ720916 FVV720916 GFR720916 GPN720916 GZJ720916 HJF720916 HTB720916 ICX720916 IMT720916 IWP720916 JGL720916 JQH720916 KAD720916 KJZ720916 KTV720916 LDR720916 LNN720916 LXJ720916 MHF720916 MRB720916 NAX720916 NKT720916 NUP720916 OEL720916 OOH720916 OYD720916 PHZ720916 PRV720916 QBR720916 QLN720916 QVJ720916 RFF720916 RPB720916 RYX720916 SIT720916 SSP720916 TCL720916 TMH720916 TWD720916 UFZ720916 UPV720916 UZR720916 VJN720916 VTJ720916 WDF720916 WNB720916 WWX720916 AP786452 KL786452 UH786452 AED786452 ANZ786452 AXV786452 BHR786452 BRN786452 CBJ786452 CLF786452 CVB786452 DEX786452 DOT786452 DYP786452 EIL786452 ESH786452 FCD786452 FLZ786452 FVV786452 GFR786452 GPN786452 GZJ786452 HJF786452 HTB786452 ICX786452 IMT786452 IWP786452 JGL786452 JQH786452 KAD786452 KJZ786452 KTV786452 LDR786452 LNN786452 LXJ786452 MHF786452 MRB786452 NAX786452 NKT786452 NUP786452 OEL786452 OOH786452 OYD786452 PHZ786452 PRV786452 QBR786452 QLN786452 QVJ786452 RFF786452 RPB786452 RYX786452 SIT786452 SSP786452 TCL786452 TMH786452 TWD786452 UFZ786452 UPV786452 UZR786452 VJN786452 VTJ786452 WDF786452 WNB786452 WWX786452 AP851988 KL851988 UH851988 AED851988 ANZ851988 AXV851988 BHR851988 BRN851988 CBJ851988 CLF851988 CVB851988 DEX851988 DOT851988 DYP851988 EIL851988 ESH851988 FCD851988 FLZ851988 FVV851988 GFR851988 GPN851988 GZJ851988 HJF851988 HTB851988 ICX851988 IMT851988 IWP851988 JGL851988 JQH851988 KAD851988 KJZ851988 KTV851988 LDR851988 LNN851988 LXJ851988 MHF851988 MRB851988 NAX851988 NKT851988 NUP851988 OEL851988 OOH851988 OYD851988 PHZ851988 PRV851988 QBR851988 QLN851988 QVJ851988 RFF851988 RPB851988 RYX851988 SIT851988 SSP851988 TCL851988 TMH851988 TWD851988 UFZ851988 UPV851988 UZR851988 VJN851988 VTJ851988 WDF851988 WNB851988 WWX851988 AP917524 KL917524 UH917524 AED917524 ANZ917524 AXV917524 BHR917524 BRN917524 CBJ917524 CLF917524 CVB917524 DEX917524 DOT917524 DYP917524 EIL917524 ESH917524 FCD917524 FLZ917524 FVV917524 GFR917524 GPN917524 GZJ917524 HJF917524 HTB917524 ICX917524 IMT917524 IWP917524 JGL917524 JQH917524 KAD917524 KJZ917524 KTV917524 LDR917524 LNN917524 LXJ917524 MHF917524 MRB917524 NAX917524 NKT917524 NUP917524 OEL917524 OOH917524 OYD917524 PHZ917524 PRV917524 QBR917524 QLN917524 QVJ917524 RFF917524 RPB917524 RYX917524 SIT917524 SSP917524 TCL917524 TMH917524 TWD917524 UFZ917524 UPV917524 UZR917524 VJN917524 VTJ917524 WDF917524 WNB917524 WWX917524 AP983060 KL983060 UH983060 AED983060 ANZ983060 AXV983060 BHR983060 BRN983060 CBJ983060 CLF983060 CVB983060 DEX983060 DOT983060 DYP983060 EIL983060 ESH983060 FCD983060 FLZ983060 FVV983060 GFR983060 GPN983060 GZJ983060 HJF983060 HTB983060 ICX983060 IMT983060 IWP983060 JGL983060 JQH983060 KAD983060 KJZ983060 KTV983060 LDR983060 LNN983060 LXJ983060 MHF983060 MRB983060 NAX983060 NKT983060 NUP983060 OEL983060 OOH983060 OYD983060 PHZ983060 PRV983060 QBR983060 QLN983060 QVJ983060 RFF983060 RPB983060 RYX983060 SIT983060 SSP983060 TCL983060 TMH983060 TWD983060 UFZ983060 UPV983060 UZR983060 VJN983060 VTJ983060 WDF983060 WNB983060 WWX983060 BK20 LG20 VC20 AEY20 AOU20 AYQ20 BIM20 BSI20 CCE20 CMA20 CVW20 DFS20 DPO20 DZK20 EJG20 ETC20 FCY20 FMU20 FWQ20 GGM20 GQI20 HAE20 HKA20 HTW20 IDS20 INO20 IXK20 JHG20 JRC20 KAY20 KKU20 KUQ20 LEM20 LOI20 LYE20 MIA20 MRW20 NBS20 NLO20 NVK20 OFG20 OPC20 OYY20 PIU20 PSQ20 QCM20 QMI20 QWE20 RGA20 RPW20 RZS20 SJO20 STK20 TDG20 TNC20 TWY20 UGU20 UQQ20 VAM20 VKI20 VUE20 WEA20 WNW20 WXS20 BK65556 LG65556 VC65556 AEY65556 AOU65556 AYQ65556 BIM65556 BSI65556 CCE65556 CMA65556 CVW65556 DFS65556 DPO65556 DZK65556 EJG65556 ETC65556 FCY65556 FMU65556 FWQ65556 GGM65556 GQI65556 HAE65556 HKA65556 HTW65556 IDS65556 INO65556 IXK65556 JHG65556 JRC65556 KAY65556 KKU65556 KUQ65556 LEM65556 LOI65556 LYE65556 MIA65556 MRW65556 NBS65556 NLO65556 NVK65556 OFG65556 OPC65556 OYY65556 PIU65556 PSQ65556 QCM65556 QMI65556 QWE65556 RGA65556 RPW65556 RZS65556 SJO65556 STK65556 TDG65556 TNC65556 TWY65556 UGU65556 UQQ65556 VAM65556 VKI65556 VUE65556 WEA65556 WNW65556 WXS65556 BK131092 LG131092 VC131092 AEY131092 AOU131092 AYQ131092 BIM131092 BSI131092 CCE131092 CMA131092 CVW131092 DFS131092 DPO131092 DZK131092 EJG131092 ETC131092 FCY131092 FMU131092 FWQ131092 GGM131092 GQI131092 HAE131092 HKA131092 HTW131092 IDS131092 INO131092 IXK131092 JHG131092 JRC131092 KAY131092 KKU131092 KUQ131092 LEM131092 LOI131092 LYE131092 MIA131092 MRW131092 NBS131092 NLO131092 NVK131092 OFG131092 OPC131092 OYY131092 PIU131092 PSQ131092 QCM131092 QMI131092 QWE131092 RGA131092 RPW131092 RZS131092 SJO131092 STK131092 TDG131092 TNC131092 TWY131092 UGU131092 UQQ131092 VAM131092 VKI131092 VUE131092 WEA131092 WNW131092 WXS131092 BK196628 LG196628 VC196628 AEY196628 AOU196628 AYQ196628 BIM196628 BSI196628 CCE196628 CMA196628 CVW196628 DFS196628 DPO196628 DZK196628 EJG196628 ETC196628 FCY196628 FMU196628 FWQ196628 GGM196628 GQI196628 HAE196628 HKA196628 HTW196628 IDS196628 INO196628 IXK196628 JHG196628 JRC196628 KAY196628 KKU196628 KUQ196628 LEM196628 LOI196628 LYE196628 MIA196628 MRW196628 NBS196628 NLO196628 NVK196628 OFG196628 OPC196628 OYY196628 PIU196628 PSQ196628 QCM196628 QMI196628 QWE196628 RGA196628 RPW196628 RZS196628 SJO196628 STK196628 TDG196628 TNC196628 TWY196628 UGU196628 UQQ196628 VAM196628 VKI196628 VUE196628 WEA196628 WNW196628 WXS196628 BK262164 LG262164 VC262164 AEY262164 AOU262164 AYQ262164 BIM262164 BSI262164 CCE262164 CMA262164 CVW262164 DFS262164 DPO262164 DZK262164 EJG262164 ETC262164 FCY262164 FMU262164 FWQ262164 GGM262164 GQI262164 HAE262164 HKA262164 HTW262164 IDS262164 INO262164 IXK262164 JHG262164 JRC262164 KAY262164 KKU262164 KUQ262164 LEM262164 LOI262164 LYE262164 MIA262164 MRW262164 NBS262164 NLO262164 NVK262164 OFG262164 OPC262164 OYY262164 PIU262164 PSQ262164 QCM262164 QMI262164 QWE262164 RGA262164 RPW262164 RZS262164 SJO262164 STK262164 TDG262164 TNC262164 TWY262164 UGU262164 UQQ262164 VAM262164 VKI262164 VUE262164 WEA262164 WNW262164 WXS262164 BK327700 LG327700 VC327700 AEY327700 AOU327700 AYQ327700 BIM327700 BSI327700 CCE327700 CMA327700 CVW327700 DFS327700 DPO327700 DZK327700 EJG327700 ETC327700 FCY327700 FMU327700 FWQ327700 GGM327700 GQI327700 HAE327700 HKA327700 HTW327700 IDS327700 INO327700 IXK327700 JHG327700 JRC327700 KAY327700 KKU327700 KUQ327700 LEM327700 LOI327700 LYE327700 MIA327700 MRW327700 NBS327700 NLO327700 NVK327700 OFG327700 OPC327700 OYY327700 PIU327700 PSQ327700 QCM327700 QMI327700 QWE327700 RGA327700 RPW327700 RZS327700 SJO327700 STK327700 TDG327700 TNC327700 TWY327700 UGU327700 UQQ327700 VAM327700 VKI327700 VUE327700 WEA327700 WNW327700 WXS327700 BK393236 LG393236 VC393236 AEY393236 AOU393236 AYQ393236 BIM393236 BSI393236 CCE393236 CMA393236 CVW393236 DFS393236 DPO393236 DZK393236 EJG393236 ETC393236 FCY393236 FMU393236 FWQ393236 GGM393236 GQI393236 HAE393236 HKA393236 HTW393236 IDS393236 INO393236 IXK393236 JHG393236 JRC393236 KAY393236 KKU393236 KUQ393236 LEM393236 LOI393236 LYE393236 MIA393236 MRW393236 NBS393236 NLO393236 NVK393236 OFG393236 OPC393236 OYY393236 PIU393236 PSQ393236 QCM393236 QMI393236 QWE393236 RGA393236 RPW393236 RZS393236 SJO393236 STK393236 TDG393236 TNC393236 TWY393236 UGU393236 UQQ393236 VAM393236 VKI393236 VUE393236 WEA393236 WNW393236 WXS393236 BK458772 LG458772 VC458772 AEY458772 AOU458772 AYQ458772 BIM458772 BSI458772 CCE458772 CMA458772 CVW458772 DFS458772 DPO458772 DZK458772 EJG458772 ETC458772 FCY458772 FMU458772 FWQ458772 GGM458772 GQI458772 HAE458772 HKA458772 HTW458772 IDS458772 INO458772 IXK458772 JHG458772 JRC458772 KAY458772 KKU458772 KUQ458772 LEM458772 LOI458772 LYE458772 MIA458772 MRW458772 NBS458772 NLO458772 NVK458772 OFG458772 OPC458772 OYY458772 PIU458772 PSQ458772 QCM458772 QMI458772 QWE458772 RGA458772 RPW458772 RZS458772 SJO458772 STK458772 TDG458772 TNC458772 TWY458772 UGU458772 UQQ458772 VAM458772 VKI458772 VUE458772 WEA458772 WNW458772 WXS458772 BK524308 LG524308 VC524308 AEY524308 AOU524308 AYQ524308 BIM524308 BSI524308 CCE524308 CMA524308 CVW524308 DFS524308 DPO524308 DZK524308 EJG524308 ETC524308 FCY524308 FMU524308 FWQ524308 GGM524308 GQI524308 HAE524308 HKA524308 HTW524308 IDS524308 INO524308 IXK524308 JHG524308 JRC524308 KAY524308 KKU524308 KUQ524308 LEM524308 LOI524308 LYE524308 MIA524308 MRW524308 NBS524308 NLO524308 NVK524308 OFG524308 OPC524308 OYY524308 PIU524308 PSQ524308 QCM524308 QMI524308 QWE524308 RGA524308 RPW524308 RZS524308 SJO524308 STK524308 TDG524308 TNC524308 TWY524308 UGU524308 UQQ524308 VAM524308 VKI524308 VUE524308 WEA524308 WNW524308 WXS524308 BK589844 LG589844 VC589844 AEY589844 AOU589844 AYQ589844 BIM589844 BSI589844 CCE589844 CMA589844 CVW589844 DFS589844 DPO589844 DZK589844 EJG589844 ETC589844 FCY589844 FMU589844 FWQ589844 GGM589844 GQI589844 HAE589844 HKA589844 HTW589844 IDS589844 INO589844 IXK589844 JHG589844 JRC589844 KAY589844 KKU589844 KUQ589844 LEM589844 LOI589844 LYE589844 MIA589844 MRW589844 NBS589844 NLO589844 NVK589844 OFG589844 OPC589844 OYY589844 PIU589844 PSQ589844 QCM589844 QMI589844 QWE589844 RGA589844 RPW589844 RZS589844 SJO589844 STK589844 TDG589844 TNC589844 TWY589844 UGU589844 UQQ589844 VAM589844 VKI589844 VUE589844 WEA589844 WNW589844 WXS589844 BK655380 LG655380 VC655380 AEY655380 AOU655380 AYQ655380 BIM655380 BSI655380 CCE655380 CMA655380 CVW655380 DFS655380 DPO655380 DZK655380 EJG655380 ETC655380 FCY655380 FMU655380 FWQ655380 GGM655380 GQI655380 HAE655380 HKA655380 HTW655380 IDS655380 INO655380 IXK655380 JHG655380 JRC655380 KAY655380 KKU655380 KUQ655380 LEM655380 LOI655380 LYE655380 MIA655380 MRW655380 NBS655380 NLO655380 NVK655380 OFG655380 OPC655380 OYY655380 PIU655380 PSQ655380 QCM655380 QMI655380 QWE655380 RGA655380 RPW655380 RZS655380 SJO655380 STK655380 TDG655380 TNC655380 TWY655380 UGU655380 UQQ655380 VAM655380 VKI655380 VUE655380 WEA655380 WNW655380 WXS655380 BK720916 LG720916 VC720916 AEY720916 AOU720916 AYQ720916 BIM720916 BSI720916 CCE720916 CMA720916 CVW720916 DFS720916 DPO720916 DZK720916 EJG720916 ETC720916 FCY720916 FMU720916 FWQ720916 GGM720916 GQI720916 HAE720916 HKA720916 HTW720916 IDS720916 INO720916 IXK720916 JHG720916 JRC720916 KAY720916 KKU720916 KUQ720916 LEM720916 LOI720916 LYE720916 MIA720916 MRW720916 NBS720916 NLO720916 NVK720916 OFG720916 OPC720916 OYY720916 PIU720916 PSQ720916 QCM720916 QMI720916 QWE720916 RGA720916 RPW720916 RZS720916 SJO720916 STK720916 TDG720916 TNC720916 TWY720916 UGU720916 UQQ720916 VAM720916 VKI720916 VUE720916 WEA720916 WNW720916 WXS720916 BK786452 LG786452 VC786452 AEY786452 AOU786452 AYQ786452 BIM786452 BSI786452 CCE786452 CMA786452 CVW786452 DFS786452 DPO786452 DZK786452 EJG786452 ETC786452 FCY786452 FMU786452 FWQ786452 GGM786452 GQI786452 HAE786452 HKA786452 HTW786452 IDS786452 INO786452 IXK786452 JHG786452 JRC786452 KAY786452 KKU786452 KUQ786452 LEM786452 LOI786452 LYE786452 MIA786452 MRW786452 NBS786452 NLO786452 NVK786452 OFG786452 OPC786452 OYY786452 PIU786452 PSQ786452 QCM786452 QMI786452 QWE786452 RGA786452 RPW786452 RZS786452 SJO786452 STK786452 TDG786452 TNC786452 TWY786452 UGU786452 UQQ786452 VAM786452 VKI786452 VUE786452 WEA786452 WNW786452 WXS786452 BK851988 LG851988 VC851988 AEY851988 AOU851988 AYQ851988 BIM851988 BSI851988 CCE851988 CMA851988 CVW851988 DFS851988 DPO851988 DZK851988 EJG851988 ETC851988 FCY851988 FMU851988 FWQ851988 GGM851988 GQI851988 HAE851988 HKA851988 HTW851988 IDS851988 INO851988 IXK851988 JHG851988 JRC851988 KAY851988 KKU851988 KUQ851988 LEM851988 LOI851988 LYE851988 MIA851988 MRW851988 NBS851988 NLO851988 NVK851988 OFG851988 OPC851988 OYY851988 PIU851988 PSQ851988 QCM851988 QMI851988 QWE851988 RGA851988 RPW851988 RZS851988 SJO851988 STK851988 TDG851988 TNC851988 TWY851988 UGU851988 UQQ851988 VAM851988 VKI851988 VUE851988 WEA851988 WNW851988 WXS851988 BK917524 LG917524 VC917524 AEY917524 AOU917524 AYQ917524 BIM917524 BSI917524 CCE917524 CMA917524 CVW917524 DFS917524 DPO917524 DZK917524 EJG917524 ETC917524 FCY917524 FMU917524 FWQ917524 GGM917524 GQI917524 HAE917524 HKA917524 HTW917524 IDS917524 INO917524 IXK917524 JHG917524 JRC917524 KAY917524 KKU917524 KUQ917524 LEM917524 LOI917524 LYE917524 MIA917524 MRW917524 NBS917524 NLO917524 NVK917524 OFG917524 OPC917524 OYY917524 PIU917524 PSQ917524 QCM917524 QMI917524 QWE917524 RGA917524 RPW917524 RZS917524 SJO917524 STK917524 TDG917524 TNC917524 TWY917524 UGU917524 UQQ917524 VAM917524 VKI917524 VUE917524 WEA917524 WNW917524 WXS917524 BK983060 LG983060 VC983060 AEY983060 AOU983060 AYQ983060 BIM983060 BSI983060 CCE983060 CMA983060 CVW983060 DFS983060 DPO983060 DZK983060 EJG983060 ETC983060 FCY983060 FMU983060 FWQ983060 GGM983060 GQI983060 HAE983060 HKA983060 HTW983060 IDS983060 INO983060 IXK983060 JHG983060 JRC983060 KAY983060 KKU983060 KUQ983060 LEM983060 LOI983060 LYE983060 MIA983060 MRW983060 NBS983060 NLO983060 NVK983060 OFG983060 OPC983060 OYY983060 PIU983060 PSQ983060 QCM983060 QMI983060 QWE983060 RGA983060 RPW983060 RZS983060 SJO983060 STK983060 TDG983060 TNC983060 TWY983060 UGU983060 UQQ983060 VAM983060 VKI983060 VUE983060 WEA983060 WNW983060 WXS983060 CF20 MB20 VX20 AFT20 APP20 AZL20 BJH20 BTD20 CCZ20 CMV20 CWR20 DGN20 DQJ20 EAF20 EKB20 ETX20 FDT20 FNP20 FXL20 GHH20 GRD20 HAZ20 HKV20 HUR20 IEN20 IOJ20 IYF20 JIB20 JRX20 KBT20 KLP20 KVL20 LFH20 LPD20 LYZ20 MIV20 MSR20 NCN20 NMJ20 NWF20 OGB20 OPX20 OZT20 PJP20 PTL20 QDH20 QND20 QWZ20 RGV20 RQR20 SAN20 SKJ20 SUF20 TEB20 TNX20 TXT20 UHP20 URL20 VBH20 VLD20 VUZ20 WEV20 WOR20 WYN20 CF65556 MB65556 VX65556 AFT65556 APP65556 AZL65556 BJH65556 BTD65556 CCZ65556 CMV65556 CWR65556 DGN65556 DQJ65556 EAF65556 EKB65556 ETX65556 FDT65556 FNP65556 FXL65556 GHH65556 GRD65556 HAZ65556 HKV65556 HUR65556 IEN65556 IOJ65556 IYF65556 JIB65556 JRX65556 KBT65556 KLP65556 KVL65556 LFH65556 LPD65556 LYZ65556 MIV65556 MSR65556 NCN65556 NMJ65556 NWF65556 OGB65556 OPX65556 OZT65556 PJP65556 PTL65556 QDH65556 QND65556 QWZ65556 RGV65556 RQR65556 SAN65556 SKJ65556 SUF65556 TEB65556 TNX65556 TXT65556 UHP65556 URL65556 VBH65556 VLD65556 VUZ65556 WEV65556 WOR65556 WYN65556 CF131092 MB131092 VX131092 AFT131092 APP131092 AZL131092 BJH131092 BTD131092 CCZ131092 CMV131092 CWR131092 DGN131092 DQJ131092 EAF131092 EKB131092 ETX131092 FDT131092 FNP131092 FXL131092 GHH131092 GRD131092 HAZ131092 HKV131092 HUR131092 IEN131092 IOJ131092 IYF131092 JIB131092 JRX131092 KBT131092 KLP131092 KVL131092 LFH131092 LPD131092 LYZ131092 MIV131092 MSR131092 NCN131092 NMJ131092 NWF131092 OGB131092 OPX131092 OZT131092 PJP131092 PTL131092 QDH131092 QND131092 QWZ131092 RGV131092 RQR131092 SAN131092 SKJ131092 SUF131092 TEB131092 TNX131092 TXT131092 UHP131092 URL131092 VBH131092 VLD131092 VUZ131092 WEV131092 WOR131092 WYN131092 CF196628 MB196628 VX196628 AFT196628 APP196628 AZL196628 BJH196628 BTD196628 CCZ196628 CMV196628 CWR196628 DGN196628 DQJ196628 EAF196628 EKB196628 ETX196628 FDT196628 FNP196628 FXL196628 GHH196628 GRD196628 HAZ196628 HKV196628 HUR196628 IEN196628 IOJ196628 IYF196628 JIB196628 JRX196628 KBT196628 KLP196628 KVL196628 LFH196628 LPD196628 LYZ196628 MIV196628 MSR196628 NCN196628 NMJ196628 NWF196628 OGB196628 OPX196628 OZT196628 PJP196628 PTL196628 QDH196628 QND196628 QWZ196628 RGV196628 RQR196628 SAN196628 SKJ196628 SUF196628 TEB196628 TNX196628 TXT196628 UHP196628 URL196628 VBH196628 VLD196628 VUZ196628 WEV196628 WOR196628 WYN196628 CF262164 MB262164 VX262164 AFT262164 APP262164 AZL262164 BJH262164 BTD262164 CCZ262164 CMV262164 CWR262164 DGN262164 DQJ262164 EAF262164 EKB262164 ETX262164 FDT262164 FNP262164 FXL262164 GHH262164 GRD262164 HAZ262164 HKV262164 HUR262164 IEN262164 IOJ262164 IYF262164 JIB262164 JRX262164 KBT262164 KLP262164 KVL262164 LFH262164 LPD262164 LYZ262164 MIV262164 MSR262164 NCN262164 NMJ262164 NWF262164 OGB262164 OPX262164 OZT262164 PJP262164 PTL262164 QDH262164 QND262164 QWZ262164 RGV262164 RQR262164 SAN262164 SKJ262164 SUF262164 TEB262164 TNX262164 TXT262164 UHP262164 URL262164 VBH262164 VLD262164 VUZ262164 WEV262164 WOR262164 WYN262164 CF327700 MB327700 VX327700 AFT327700 APP327700 AZL327700 BJH327700 BTD327700 CCZ327700 CMV327700 CWR327700 DGN327700 DQJ327700 EAF327700 EKB327700 ETX327700 FDT327700 FNP327700 FXL327700 GHH327700 GRD327700 HAZ327700 HKV327700 HUR327700 IEN327700 IOJ327700 IYF327700 JIB327700 JRX327700 KBT327700 KLP327700 KVL327700 LFH327700 LPD327700 LYZ327700 MIV327700 MSR327700 NCN327700 NMJ327700 NWF327700 OGB327700 OPX327700 OZT327700 PJP327700 PTL327700 QDH327700 QND327700 QWZ327700 RGV327700 RQR327700 SAN327700 SKJ327700 SUF327700 TEB327700 TNX327700 TXT327700 UHP327700 URL327700 VBH327700 VLD327700 VUZ327700 WEV327700 WOR327700 WYN327700 CF393236 MB393236 VX393236 AFT393236 APP393236 AZL393236 BJH393236 BTD393236 CCZ393236 CMV393236 CWR393236 DGN393236 DQJ393236 EAF393236 EKB393236 ETX393236 FDT393236 FNP393236 FXL393236 GHH393236 GRD393236 HAZ393236 HKV393236 HUR393236 IEN393236 IOJ393236 IYF393236 JIB393236 JRX393236 KBT393236 KLP393236 KVL393236 LFH393236 LPD393236 LYZ393236 MIV393236 MSR393236 NCN393236 NMJ393236 NWF393236 OGB393236 OPX393236 OZT393236 PJP393236 PTL393236 QDH393236 QND393236 QWZ393236 RGV393236 RQR393236 SAN393236 SKJ393236 SUF393236 TEB393236 TNX393236 TXT393236 UHP393236 URL393236 VBH393236 VLD393236 VUZ393236 WEV393236 WOR393236 WYN393236 CF458772 MB458772 VX458772 AFT458772 APP458772 AZL458772 BJH458772 BTD458772 CCZ458772 CMV458772 CWR458772 DGN458772 DQJ458772 EAF458772 EKB458772 ETX458772 FDT458772 FNP458772 FXL458772 GHH458772 GRD458772 HAZ458772 HKV458772 HUR458772 IEN458772 IOJ458772 IYF458772 JIB458772 JRX458772 KBT458772 KLP458772 KVL458772 LFH458772 LPD458772 LYZ458772 MIV458772 MSR458772 NCN458772 NMJ458772 NWF458772 OGB458772 OPX458772 OZT458772 PJP458772 PTL458772 QDH458772 QND458772 QWZ458772 RGV458772 RQR458772 SAN458772 SKJ458772 SUF458772 TEB458772 TNX458772 TXT458772 UHP458772 URL458772 VBH458772 VLD458772 VUZ458772 WEV458772 WOR458772 WYN458772 CF524308 MB524308 VX524308 AFT524308 APP524308 AZL524308 BJH524308 BTD524308 CCZ524308 CMV524308 CWR524308 DGN524308 DQJ524308 EAF524308 EKB524308 ETX524308 FDT524308 FNP524308 FXL524308 GHH524308 GRD524308 HAZ524308 HKV524308 HUR524308 IEN524308 IOJ524308 IYF524308 JIB524308 JRX524308 KBT524308 KLP524308 KVL524308 LFH524308 LPD524308 LYZ524308 MIV524308 MSR524308 NCN524308 NMJ524308 NWF524308 OGB524308 OPX524308 OZT524308 PJP524308 PTL524308 QDH524308 QND524308 QWZ524308 RGV524308 RQR524308 SAN524308 SKJ524308 SUF524308 TEB524308 TNX524308 TXT524308 UHP524308 URL524308 VBH524308 VLD524308 VUZ524308 WEV524308 WOR524308 WYN524308 CF589844 MB589844 VX589844 AFT589844 APP589844 AZL589844 BJH589844 BTD589844 CCZ589844 CMV589844 CWR589844 DGN589844 DQJ589844 EAF589844 EKB589844 ETX589844 FDT589844 FNP589844 FXL589844 GHH589844 GRD589844 HAZ589844 HKV589844 HUR589844 IEN589844 IOJ589844 IYF589844 JIB589844 JRX589844 KBT589844 KLP589844 KVL589844 LFH589844 LPD589844 LYZ589844 MIV589844 MSR589844 NCN589844 NMJ589844 NWF589844 OGB589844 OPX589844 OZT589844 PJP589844 PTL589844 QDH589844 QND589844 QWZ589844 RGV589844 RQR589844 SAN589844 SKJ589844 SUF589844 TEB589844 TNX589844 TXT589844 UHP589844 URL589844 VBH589844 VLD589844 VUZ589844 WEV589844 WOR589844 WYN589844 CF655380 MB655380 VX655380 AFT655380 APP655380 AZL655380 BJH655380 BTD655380 CCZ655380 CMV655380 CWR655380 DGN655380 DQJ655380 EAF655380 EKB655380 ETX655380 FDT655380 FNP655380 FXL655380 GHH655380 GRD655380 HAZ655380 HKV655380 HUR655380 IEN655380 IOJ655380 IYF655380 JIB655380 JRX655380 KBT655380 KLP655380 KVL655380 LFH655380 LPD655380 LYZ655380 MIV655380 MSR655380 NCN655380 NMJ655380 NWF655380 OGB655380 OPX655380 OZT655380 PJP655380 PTL655380 QDH655380 QND655380 QWZ655380 RGV655380 RQR655380 SAN655380 SKJ655380 SUF655380 TEB655380 TNX655380 TXT655380 UHP655380 URL655380 VBH655380 VLD655380 VUZ655380 WEV655380 WOR655380 WYN655380 CF720916 MB720916 VX720916 AFT720916 APP720916 AZL720916 BJH720916 BTD720916 CCZ720916 CMV720916 CWR720916 DGN720916 DQJ720916 EAF720916 EKB720916 ETX720916 FDT720916 FNP720916 FXL720916 GHH720916 GRD720916 HAZ720916 HKV720916 HUR720916 IEN720916 IOJ720916 IYF720916 JIB720916 JRX720916 KBT720916 KLP720916 KVL720916 LFH720916 LPD720916 LYZ720916 MIV720916 MSR720916 NCN720916 NMJ720916 NWF720916 OGB720916 OPX720916 OZT720916 PJP720916 PTL720916 QDH720916 QND720916 QWZ720916 RGV720916 RQR720916 SAN720916 SKJ720916 SUF720916 TEB720916 TNX720916 TXT720916 UHP720916 URL720916 VBH720916 VLD720916 VUZ720916 WEV720916 WOR720916 WYN720916 CF786452 MB786452 VX786452 AFT786452 APP786452 AZL786452 BJH786452 BTD786452 CCZ786452 CMV786452 CWR786452 DGN786452 DQJ786452 EAF786452 EKB786452 ETX786452 FDT786452 FNP786452 FXL786452 GHH786452 GRD786452 HAZ786452 HKV786452 HUR786452 IEN786452 IOJ786452 IYF786452 JIB786452 JRX786452 KBT786452 KLP786452 KVL786452 LFH786452 LPD786452 LYZ786452 MIV786452 MSR786452 NCN786452 NMJ786452 NWF786452 OGB786452 OPX786452 OZT786452 PJP786452 PTL786452 QDH786452 QND786452 QWZ786452 RGV786452 RQR786452 SAN786452 SKJ786452 SUF786452 TEB786452 TNX786452 TXT786452 UHP786452 URL786452 VBH786452 VLD786452 VUZ786452 WEV786452 WOR786452 WYN786452 CF851988 MB851988 VX851988 AFT851988 APP851988 AZL851988 BJH851988 BTD851988 CCZ851988 CMV851988 CWR851988 DGN851988 DQJ851988 EAF851988 EKB851988 ETX851988 FDT851988 FNP851988 FXL851988 GHH851988 GRD851988 HAZ851988 HKV851988 HUR851988 IEN851988 IOJ851988 IYF851988 JIB851988 JRX851988 KBT851988 KLP851988 KVL851988 LFH851988 LPD851988 LYZ851988 MIV851988 MSR851988 NCN851988 NMJ851988 NWF851988 OGB851988 OPX851988 OZT851988 PJP851988 PTL851988 QDH851988 QND851988 QWZ851988 RGV851988 RQR851988 SAN851988 SKJ851988 SUF851988 TEB851988 TNX851988 TXT851988 UHP851988 URL851988 VBH851988 VLD851988 VUZ851988 WEV851988 WOR851988 WYN851988 CF917524 MB917524 VX917524 AFT917524 APP917524 AZL917524 BJH917524 BTD917524 CCZ917524 CMV917524 CWR917524 DGN917524 DQJ917524 EAF917524 EKB917524 ETX917524 FDT917524 FNP917524 FXL917524 GHH917524 GRD917524 HAZ917524 HKV917524 HUR917524 IEN917524 IOJ917524 IYF917524 JIB917524 JRX917524 KBT917524 KLP917524 KVL917524 LFH917524 LPD917524 LYZ917524 MIV917524 MSR917524 NCN917524 NMJ917524 NWF917524 OGB917524 OPX917524 OZT917524 PJP917524 PTL917524 QDH917524 QND917524 QWZ917524 RGV917524 RQR917524 SAN917524 SKJ917524 SUF917524 TEB917524 TNX917524 TXT917524 UHP917524 URL917524 VBH917524 VLD917524 VUZ917524 WEV917524 WOR917524 WYN917524 CF983060 MB983060 VX983060 AFT983060 APP983060 AZL983060 BJH983060 BTD983060 CCZ983060 CMV983060 CWR983060 DGN983060 DQJ983060 EAF983060 EKB983060 ETX983060 FDT983060 FNP983060 FXL983060 GHH983060 GRD983060 HAZ983060 HKV983060 HUR983060 IEN983060 IOJ983060 IYF983060 JIB983060 JRX983060 KBT983060 KLP983060 KVL983060 LFH983060 LPD983060 LYZ983060 MIV983060 MSR983060 NCN983060 NMJ983060 NWF983060 OGB983060 OPX983060 OZT983060 PJP983060 PTL983060 QDH983060 QND983060 QWZ983060 RGV983060 RQR983060 SAN983060 SKJ983060 SUF983060 TEB983060 TNX983060 TXT983060 UHP983060 URL983060 VBH983060 VLD983060 VUZ983060 WEV983060 WOR983060 WYN983060 WYN983120 JQ80 TM80 ADI80 ANE80 AXA80 BGW80 BQS80 CAO80 CKK80 CUG80 DEC80 DNY80 DXU80 EHQ80 ERM80 FBI80 FLE80 FVA80 GEW80 GOS80 GYO80 HIK80 HSG80 ICC80 ILY80 IVU80 JFQ80 JPM80 JZI80 KJE80 KTA80 LCW80 LMS80 LWO80 MGK80 MQG80 NAC80 NJY80 NTU80 ODQ80 ONM80 OXI80 PHE80 PRA80 QAW80 QKS80 QUO80 REK80 ROG80 RYC80 SHY80 SRU80 TBQ80 TLM80 TVI80 UFE80 UPA80 UYW80 VIS80 VSO80 WCK80 WMG80 WWC80 U65616 JQ65616 TM65616 ADI65616 ANE65616 AXA65616 BGW65616 BQS65616 CAO65616 CKK65616 CUG65616 DEC65616 DNY65616 DXU65616 EHQ65616 ERM65616 FBI65616 FLE65616 FVA65616 GEW65616 GOS65616 GYO65616 HIK65616 HSG65616 ICC65616 ILY65616 IVU65616 JFQ65616 JPM65616 JZI65616 KJE65616 KTA65616 LCW65616 LMS65616 LWO65616 MGK65616 MQG65616 NAC65616 NJY65616 NTU65616 ODQ65616 ONM65616 OXI65616 PHE65616 PRA65616 QAW65616 QKS65616 QUO65616 REK65616 ROG65616 RYC65616 SHY65616 SRU65616 TBQ65616 TLM65616 TVI65616 UFE65616 UPA65616 UYW65616 VIS65616 VSO65616 WCK65616 WMG65616 WWC65616 U131152 JQ131152 TM131152 ADI131152 ANE131152 AXA131152 BGW131152 BQS131152 CAO131152 CKK131152 CUG131152 DEC131152 DNY131152 DXU131152 EHQ131152 ERM131152 FBI131152 FLE131152 FVA131152 GEW131152 GOS131152 GYO131152 HIK131152 HSG131152 ICC131152 ILY131152 IVU131152 JFQ131152 JPM131152 JZI131152 KJE131152 KTA131152 LCW131152 LMS131152 LWO131152 MGK131152 MQG131152 NAC131152 NJY131152 NTU131152 ODQ131152 ONM131152 OXI131152 PHE131152 PRA131152 QAW131152 QKS131152 QUO131152 REK131152 ROG131152 RYC131152 SHY131152 SRU131152 TBQ131152 TLM131152 TVI131152 UFE131152 UPA131152 UYW131152 VIS131152 VSO131152 WCK131152 WMG131152 WWC131152 U196688 JQ196688 TM196688 ADI196688 ANE196688 AXA196688 BGW196688 BQS196688 CAO196688 CKK196688 CUG196688 DEC196688 DNY196688 DXU196688 EHQ196688 ERM196688 FBI196688 FLE196688 FVA196688 GEW196688 GOS196688 GYO196688 HIK196688 HSG196688 ICC196688 ILY196688 IVU196688 JFQ196688 JPM196688 JZI196688 KJE196688 KTA196688 LCW196688 LMS196688 LWO196688 MGK196688 MQG196688 NAC196688 NJY196688 NTU196688 ODQ196688 ONM196688 OXI196688 PHE196688 PRA196688 QAW196688 QKS196688 QUO196688 REK196688 ROG196688 RYC196688 SHY196688 SRU196688 TBQ196688 TLM196688 TVI196688 UFE196688 UPA196688 UYW196688 VIS196688 VSO196688 WCK196688 WMG196688 WWC196688 U262224 JQ262224 TM262224 ADI262224 ANE262224 AXA262224 BGW262224 BQS262224 CAO262224 CKK262224 CUG262224 DEC262224 DNY262224 DXU262224 EHQ262224 ERM262224 FBI262224 FLE262224 FVA262224 GEW262224 GOS262224 GYO262224 HIK262224 HSG262224 ICC262224 ILY262224 IVU262224 JFQ262224 JPM262224 JZI262224 KJE262224 KTA262224 LCW262224 LMS262224 LWO262224 MGK262224 MQG262224 NAC262224 NJY262224 NTU262224 ODQ262224 ONM262224 OXI262224 PHE262224 PRA262224 QAW262224 QKS262224 QUO262224 REK262224 ROG262224 RYC262224 SHY262224 SRU262224 TBQ262224 TLM262224 TVI262224 UFE262224 UPA262224 UYW262224 VIS262224 VSO262224 WCK262224 WMG262224 WWC262224 U327760 JQ327760 TM327760 ADI327760 ANE327760 AXA327760 BGW327760 BQS327760 CAO327760 CKK327760 CUG327760 DEC327760 DNY327760 DXU327760 EHQ327760 ERM327760 FBI327760 FLE327760 FVA327760 GEW327760 GOS327760 GYO327760 HIK327760 HSG327760 ICC327760 ILY327760 IVU327760 JFQ327760 JPM327760 JZI327760 KJE327760 KTA327760 LCW327760 LMS327760 LWO327760 MGK327760 MQG327760 NAC327760 NJY327760 NTU327760 ODQ327760 ONM327760 OXI327760 PHE327760 PRA327760 QAW327760 QKS327760 QUO327760 REK327760 ROG327760 RYC327760 SHY327760 SRU327760 TBQ327760 TLM327760 TVI327760 UFE327760 UPA327760 UYW327760 VIS327760 VSO327760 WCK327760 WMG327760 WWC327760 U393296 JQ393296 TM393296 ADI393296 ANE393296 AXA393296 BGW393296 BQS393296 CAO393296 CKK393296 CUG393296 DEC393296 DNY393296 DXU393296 EHQ393296 ERM393296 FBI393296 FLE393296 FVA393296 GEW393296 GOS393296 GYO393296 HIK393296 HSG393296 ICC393296 ILY393296 IVU393296 JFQ393296 JPM393296 JZI393296 KJE393296 KTA393296 LCW393296 LMS393296 LWO393296 MGK393296 MQG393296 NAC393296 NJY393296 NTU393296 ODQ393296 ONM393296 OXI393296 PHE393296 PRA393296 QAW393296 QKS393296 QUO393296 REK393296 ROG393296 RYC393296 SHY393296 SRU393296 TBQ393296 TLM393296 TVI393296 UFE393296 UPA393296 UYW393296 VIS393296 VSO393296 WCK393296 WMG393296 WWC393296 U458832 JQ458832 TM458832 ADI458832 ANE458832 AXA458832 BGW458832 BQS458832 CAO458832 CKK458832 CUG458832 DEC458832 DNY458832 DXU458832 EHQ458832 ERM458832 FBI458832 FLE458832 FVA458832 GEW458832 GOS458832 GYO458832 HIK458832 HSG458832 ICC458832 ILY458832 IVU458832 JFQ458832 JPM458832 JZI458832 KJE458832 KTA458832 LCW458832 LMS458832 LWO458832 MGK458832 MQG458832 NAC458832 NJY458832 NTU458832 ODQ458832 ONM458832 OXI458832 PHE458832 PRA458832 QAW458832 QKS458832 QUO458832 REK458832 ROG458832 RYC458832 SHY458832 SRU458832 TBQ458832 TLM458832 TVI458832 UFE458832 UPA458832 UYW458832 VIS458832 VSO458832 WCK458832 WMG458832 WWC458832 U524368 JQ524368 TM524368 ADI524368 ANE524368 AXA524368 BGW524368 BQS524368 CAO524368 CKK524368 CUG524368 DEC524368 DNY524368 DXU524368 EHQ524368 ERM524368 FBI524368 FLE524368 FVA524368 GEW524368 GOS524368 GYO524368 HIK524368 HSG524368 ICC524368 ILY524368 IVU524368 JFQ524368 JPM524368 JZI524368 KJE524368 KTA524368 LCW524368 LMS524368 LWO524368 MGK524368 MQG524368 NAC524368 NJY524368 NTU524368 ODQ524368 ONM524368 OXI524368 PHE524368 PRA524368 QAW524368 QKS524368 QUO524368 REK524368 ROG524368 RYC524368 SHY524368 SRU524368 TBQ524368 TLM524368 TVI524368 UFE524368 UPA524368 UYW524368 VIS524368 VSO524368 WCK524368 WMG524368 WWC524368 U589904 JQ589904 TM589904 ADI589904 ANE589904 AXA589904 BGW589904 BQS589904 CAO589904 CKK589904 CUG589904 DEC589904 DNY589904 DXU589904 EHQ589904 ERM589904 FBI589904 FLE589904 FVA589904 GEW589904 GOS589904 GYO589904 HIK589904 HSG589904 ICC589904 ILY589904 IVU589904 JFQ589904 JPM589904 JZI589904 KJE589904 KTA589904 LCW589904 LMS589904 LWO589904 MGK589904 MQG589904 NAC589904 NJY589904 NTU589904 ODQ589904 ONM589904 OXI589904 PHE589904 PRA589904 QAW589904 QKS589904 QUO589904 REK589904 ROG589904 RYC589904 SHY589904 SRU589904 TBQ589904 TLM589904 TVI589904 UFE589904 UPA589904 UYW589904 VIS589904 VSO589904 WCK589904 WMG589904 WWC589904 U655440 JQ655440 TM655440 ADI655440 ANE655440 AXA655440 BGW655440 BQS655440 CAO655440 CKK655440 CUG655440 DEC655440 DNY655440 DXU655440 EHQ655440 ERM655440 FBI655440 FLE655440 FVA655440 GEW655440 GOS655440 GYO655440 HIK655440 HSG655440 ICC655440 ILY655440 IVU655440 JFQ655440 JPM655440 JZI655440 KJE655440 KTA655440 LCW655440 LMS655440 LWO655440 MGK655440 MQG655440 NAC655440 NJY655440 NTU655440 ODQ655440 ONM655440 OXI655440 PHE655440 PRA655440 QAW655440 QKS655440 QUO655440 REK655440 ROG655440 RYC655440 SHY655440 SRU655440 TBQ655440 TLM655440 TVI655440 UFE655440 UPA655440 UYW655440 VIS655440 VSO655440 WCK655440 WMG655440 WWC655440 U720976 JQ720976 TM720976 ADI720976 ANE720976 AXA720976 BGW720976 BQS720976 CAO720976 CKK720976 CUG720976 DEC720976 DNY720976 DXU720976 EHQ720976 ERM720976 FBI720976 FLE720976 FVA720976 GEW720976 GOS720976 GYO720976 HIK720976 HSG720976 ICC720976 ILY720976 IVU720976 JFQ720976 JPM720976 JZI720976 KJE720976 KTA720976 LCW720976 LMS720976 LWO720976 MGK720976 MQG720976 NAC720976 NJY720976 NTU720976 ODQ720976 ONM720976 OXI720976 PHE720976 PRA720976 QAW720976 QKS720976 QUO720976 REK720976 ROG720976 RYC720976 SHY720976 SRU720976 TBQ720976 TLM720976 TVI720976 UFE720976 UPA720976 UYW720976 VIS720976 VSO720976 WCK720976 WMG720976 WWC720976 U786512 JQ786512 TM786512 ADI786512 ANE786512 AXA786512 BGW786512 BQS786512 CAO786512 CKK786512 CUG786512 DEC786512 DNY786512 DXU786512 EHQ786512 ERM786512 FBI786512 FLE786512 FVA786512 GEW786512 GOS786512 GYO786512 HIK786512 HSG786512 ICC786512 ILY786512 IVU786512 JFQ786512 JPM786512 JZI786512 KJE786512 KTA786512 LCW786512 LMS786512 LWO786512 MGK786512 MQG786512 NAC786512 NJY786512 NTU786512 ODQ786512 ONM786512 OXI786512 PHE786512 PRA786512 QAW786512 QKS786512 QUO786512 REK786512 ROG786512 RYC786512 SHY786512 SRU786512 TBQ786512 TLM786512 TVI786512 UFE786512 UPA786512 UYW786512 VIS786512 VSO786512 WCK786512 WMG786512 WWC786512 U852048 JQ852048 TM852048 ADI852048 ANE852048 AXA852048 BGW852048 BQS852048 CAO852048 CKK852048 CUG852048 DEC852048 DNY852048 DXU852048 EHQ852048 ERM852048 FBI852048 FLE852048 FVA852048 GEW852048 GOS852048 GYO852048 HIK852048 HSG852048 ICC852048 ILY852048 IVU852048 JFQ852048 JPM852048 JZI852048 KJE852048 KTA852048 LCW852048 LMS852048 LWO852048 MGK852048 MQG852048 NAC852048 NJY852048 NTU852048 ODQ852048 ONM852048 OXI852048 PHE852048 PRA852048 QAW852048 QKS852048 QUO852048 REK852048 ROG852048 RYC852048 SHY852048 SRU852048 TBQ852048 TLM852048 TVI852048 UFE852048 UPA852048 UYW852048 VIS852048 VSO852048 WCK852048 WMG852048 WWC852048 U917584 JQ917584 TM917584 ADI917584 ANE917584 AXA917584 BGW917584 BQS917584 CAO917584 CKK917584 CUG917584 DEC917584 DNY917584 DXU917584 EHQ917584 ERM917584 FBI917584 FLE917584 FVA917584 GEW917584 GOS917584 GYO917584 HIK917584 HSG917584 ICC917584 ILY917584 IVU917584 JFQ917584 JPM917584 JZI917584 KJE917584 KTA917584 LCW917584 LMS917584 LWO917584 MGK917584 MQG917584 NAC917584 NJY917584 NTU917584 ODQ917584 ONM917584 OXI917584 PHE917584 PRA917584 QAW917584 QKS917584 QUO917584 REK917584 ROG917584 RYC917584 SHY917584 SRU917584 TBQ917584 TLM917584 TVI917584 UFE917584 UPA917584 UYW917584 VIS917584 VSO917584 WCK917584 WMG917584 WWC917584 U983120 JQ983120 TM983120 ADI983120 ANE983120 AXA983120 BGW983120 BQS983120 CAO983120 CKK983120 CUG983120 DEC983120 DNY983120 DXU983120 EHQ983120 ERM983120 FBI983120 FLE983120 FVA983120 GEW983120 GOS983120 GYO983120 HIK983120 HSG983120 ICC983120 ILY983120 IVU983120 JFQ983120 JPM983120 JZI983120 KJE983120 KTA983120 LCW983120 LMS983120 LWO983120 MGK983120 MQG983120 NAC983120 NJY983120 NTU983120 ODQ983120 ONM983120 OXI983120 PHE983120 PRA983120 QAW983120 QKS983120 QUO983120 REK983120 ROG983120 RYC983120 SHY983120 SRU983120 TBQ983120 TLM983120 TVI983120 UFE983120 UPA983120 UYW983120 VIS983120 VSO983120 WCK983120 WMG983120 WWC983120 AP80 KL80 UH80 AED80 ANZ80 AXV80 BHR80 BRN80 CBJ80 CLF80 CVB80 DEX80 DOT80 DYP80 EIL80 ESH80 FCD80 FLZ80 FVV80 GFR80 GPN80 GZJ80 HJF80 HTB80 ICX80 IMT80 IWP80 JGL80 JQH80 KAD80 KJZ80 KTV80 LDR80 LNN80 LXJ80 MHF80 MRB80 NAX80 NKT80 NUP80 OEL80 OOH80 OYD80 PHZ80 PRV80 QBR80 QLN80 QVJ80 RFF80 RPB80 RYX80 SIT80 SSP80 TCL80 TMH80 TWD80 UFZ80 UPV80 UZR80 VJN80 VTJ80 WDF80 WNB80 WWX80 AP65616 KL65616 UH65616 AED65616 ANZ65616 AXV65616 BHR65616 BRN65616 CBJ65616 CLF65616 CVB65616 DEX65616 DOT65616 DYP65616 EIL65616 ESH65616 FCD65616 FLZ65616 FVV65616 GFR65616 GPN65616 GZJ65616 HJF65616 HTB65616 ICX65616 IMT65616 IWP65616 JGL65616 JQH65616 KAD65616 KJZ65616 KTV65616 LDR65616 LNN65616 LXJ65616 MHF65616 MRB65616 NAX65616 NKT65616 NUP65616 OEL65616 OOH65616 OYD65616 PHZ65616 PRV65616 QBR65616 QLN65616 QVJ65616 RFF65616 RPB65616 RYX65616 SIT65616 SSP65616 TCL65616 TMH65616 TWD65616 UFZ65616 UPV65616 UZR65616 VJN65616 VTJ65616 WDF65616 WNB65616 WWX65616 AP131152 KL131152 UH131152 AED131152 ANZ131152 AXV131152 BHR131152 BRN131152 CBJ131152 CLF131152 CVB131152 DEX131152 DOT131152 DYP131152 EIL131152 ESH131152 FCD131152 FLZ131152 FVV131152 GFR131152 GPN131152 GZJ131152 HJF131152 HTB131152 ICX131152 IMT131152 IWP131152 JGL131152 JQH131152 KAD131152 KJZ131152 KTV131152 LDR131152 LNN131152 LXJ131152 MHF131152 MRB131152 NAX131152 NKT131152 NUP131152 OEL131152 OOH131152 OYD131152 PHZ131152 PRV131152 QBR131152 QLN131152 QVJ131152 RFF131152 RPB131152 RYX131152 SIT131152 SSP131152 TCL131152 TMH131152 TWD131152 UFZ131152 UPV131152 UZR131152 VJN131152 VTJ131152 WDF131152 WNB131152 WWX131152 AP196688 KL196688 UH196688 AED196688 ANZ196688 AXV196688 BHR196688 BRN196688 CBJ196688 CLF196688 CVB196688 DEX196688 DOT196688 DYP196688 EIL196688 ESH196688 FCD196688 FLZ196688 FVV196688 GFR196688 GPN196688 GZJ196688 HJF196688 HTB196688 ICX196688 IMT196688 IWP196688 JGL196688 JQH196688 KAD196688 KJZ196688 KTV196688 LDR196688 LNN196688 LXJ196688 MHF196688 MRB196688 NAX196688 NKT196688 NUP196688 OEL196688 OOH196688 OYD196688 PHZ196688 PRV196688 QBR196688 QLN196688 QVJ196688 RFF196688 RPB196688 RYX196688 SIT196688 SSP196688 TCL196688 TMH196688 TWD196688 UFZ196688 UPV196688 UZR196688 VJN196688 VTJ196688 WDF196688 WNB196688 WWX196688 AP262224 KL262224 UH262224 AED262224 ANZ262224 AXV262224 BHR262224 BRN262224 CBJ262224 CLF262224 CVB262224 DEX262224 DOT262224 DYP262224 EIL262224 ESH262224 FCD262224 FLZ262224 FVV262224 GFR262224 GPN262224 GZJ262224 HJF262224 HTB262224 ICX262224 IMT262224 IWP262224 JGL262224 JQH262224 KAD262224 KJZ262224 KTV262224 LDR262224 LNN262224 LXJ262224 MHF262224 MRB262224 NAX262224 NKT262224 NUP262224 OEL262224 OOH262224 OYD262224 PHZ262224 PRV262224 QBR262224 QLN262224 QVJ262224 RFF262224 RPB262224 RYX262224 SIT262224 SSP262224 TCL262224 TMH262224 TWD262224 UFZ262224 UPV262224 UZR262224 VJN262224 VTJ262224 WDF262224 WNB262224 WWX262224 AP327760 KL327760 UH327760 AED327760 ANZ327760 AXV327760 BHR327760 BRN327760 CBJ327760 CLF327760 CVB327760 DEX327760 DOT327760 DYP327760 EIL327760 ESH327760 FCD327760 FLZ327760 FVV327760 GFR327760 GPN327760 GZJ327760 HJF327760 HTB327760 ICX327760 IMT327760 IWP327760 JGL327760 JQH327760 KAD327760 KJZ327760 KTV327760 LDR327760 LNN327760 LXJ327760 MHF327760 MRB327760 NAX327760 NKT327760 NUP327760 OEL327760 OOH327760 OYD327760 PHZ327760 PRV327760 QBR327760 QLN327760 QVJ327760 RFF327760 RPB327760 RYX327760 SIT327760 SSP327760 TCL327760 TMH327760 TWD327760 UFZ327760 UPV327760 UZR327760 VJN327760 VTJ327760 WDF327760 WNB327760 WWX327760 AP393296 KL393296 UH393296 AED393296 ANZ393296 AXV393296 BHR393296 BRN393296 CBJ393296 CLF393296 CVB393296 DEX393296 DOT393296 DYP393296 EIL393296 ESH393296 FCD393296 FLZ393296 FVV393296 GFR393296 GPN393296 GZJ393296 HJF393296 HTB393296 ICX393296 IMT393296 IWP393296 JGL393296 JQH393296 KAD393296 KJZ393296 KTV393296 LDR393296 LNN393296 LXJ393296 MHF393296 MRB393296 NAX393296 NKT393296 NUP393296 OEL393296 OOH393296 OYD393296 PHZ393296 PRV393296 QBR393296 QLN393296 QVJ393296 RFF393296 RPB393296 RYX393296 SIT393296 SSP393296 TCL393296 TMH393296 TWD393296 UFZ393296 UPV393296 UZR393296 VJN393296 VTJ393296 WDF393296 WNB393296 WWX393296 AP458832 KL458832 UH458832 AED458832 ANZ458832 AXV458832 BHR458832 BRN458832 CBJ458832 CLF458832 CVB458832 DEX458832 DOT458832 DYP458832 EIL458832 ESH458832 FCD458832 FLZ458832 FVV458832 GFR458832 GPN458832 GZJ458832 HJF458832 HTB458832 ICX458832 IMT458832 IWP458832 JGL458832 JQH458832 KAD458832 KJZ458832 KTV458832 LDR458832 LNN458832 LXJ458832 MHF458832 MRB458832 NAX458832 NKT458832 NUP458832 OEL458832 OOH458832 OYD458832 PHZ458832 PRV458832 QBR458832 QLN458832 QVJ458832 RFF458832 RPB458832 RYX458832 SIT458832 SSP458832 TCL458832 TMH458832 TWD458832 UFZ458832 UPV458832 UZR458832 VJN458832 VTJ458832 WDF458832 WNB458832 WWX458832 AP524368 KL524368 UH524368 AED524368 ANZ524368 AXV524368 BHR524368 BRN524368 CBJ524368 CLF524368 CVB524368 DEX524368 DOT524368 DYP524368 EIL524368 ESH524368 FCD524368 FLZ524368 FVV524368 GFR524368 GPN524368 GZJ524368 HJF524368 HTB524368 ICX524368 IMT524368 IWP524368 JGL524368 JQH524368 KAD524368 KJZ524368 KTV524368 LDR524368 LNN524368 LXJ524368 MHF524368 MRB524368 NAX524368 NKT524368 NUP524368 OEL524368 OOH524368 OYD524368 PHZ524368 PRV524368 QBR524368 QLN524368 QVJ524368 RFF524368 RPB524368 RYX524368 SIT524368 SSP524368 TCL524368 TMH524368 TWD524368 UFZ524368 UPV524368 UZR524368 VJN524368 VTJ524368 WDF524368 WNB524368 WWX524368 AP589904 KL589904 UH589904 AED589904 ANZ589904 AXV589904 BHR589904 BRN589904 CBJ589904 CLF589904 CVB589904 DEX589904 DOT589904 DYP589904 EIL589904 ESH589904 FCD589904 FLZ589904 FVV589904 GFR589904 GPN589904 GZJ589904 HJF589904 HTB589904 ICX589904 IMT589904 IWP589904 JGL589904 JQH589904 KAD589904 KJZ589904 KTV589904 LDR589904 LNN589904 LXJ589904 MHF589904 MRB589904 NAX589904 NKT589904 NUP589904 OEL589904 OOH589904 OYD589904 PHZ589904 PRV589904 QBR589904 QLN589904 QVJ589904 RFF589904 RPB589904 RYX589904 SIT589904 SSP589904 TCL589904 TMH589904 TWD589904 UFZ589904 UPV589904 UZR589904 VJN589904 VTJ589904 WDF589904 WNB589904 WWX589904 AP655440 KL655440 UH655440 AED655440 ANZ655440 AXV655440 BHR655440 BRN655440 CBJ655440 CLF655440 CVB655440 DEX655440 DOT655440 DYP655440 EIL655440 ESH655440 FCD655440 FLZ655440 FVV655440 GFR655440 GPN655440 GZJ655440 HJF655440 HTB655440 ICX655440 IMT655440 IWP655440 JGL655440 JQH655440 KAD655440 KJZ655440 KTV655440 LDR655440 LNN655440 LXJ655440 MHF655440 MRB655440 NAX655440 NKT655440 NUP655440 OEL655440 OOH655440 OYD655440 PHZ655440 PRV655440 QBR655440 QLN655440 QVJ655440 RFF655440 RPB655440 RYX655440 SIT655440 SSP655440 TCL655440 TMH655440 TWD655440 UFZ655440 UPV655440 UZR655440 VJN655440 VTJ655440 WDF655440 WNB655440 WWX655440 AP720976 KL720976 UH720976 AED720976 ANZ720976 AXV720976 BHR720976 BRN720976 CBJ720976 CLF720976 CVB720976 DEX720976 DOT720976 DYP720976 EIL720976 ESH720976 FCD720976 FLZ720976 FVV720976 GFR720976 GPN720976 GZJ720976 HJF720976 HTB720976 ICX720976 IMT720976 IWP720976 JGL720976 JQH720976 KAD720976 KJZ720976 KTV720976 LDR720976 LNN720976 LXJ720976 MHF720976 MRB720976 NAX720976 NKT720976 NUP720976 OEL720976 OOH720976 OYD720976 PHZ720976 PRV720976 QBR720976 QLN720976 QVJ720976 RFF720976 RPB720976 RYX720976 SIT720976 SSP720976 TCL720976 TMH720976 TWD720976 UFZ720976 UPV720976 UZR720976 VJN720976 VTJ720976 WDF720976 WNB720976 WWX720976 AP786512 KL786512 UH786512 AED786512 ANZ786512 AXV786512 BHR786512 BRN786512 CBJ786512 CLF786512 CVB786512 DEX786512 DOT786512 DYP786512 EIL786512 ESH786512 FCD786512 FLZ786512 FVV786512 GFR786512 GPN786512 GZJ786512 HJF786512 HTB786512 ICX786512 IMT786512 IWP786512 JGL786512 JQH786512 KAD786512 KJZ786512 KTV786512 LDR786512 LNN786512 LXJ786512 MHF786512 MRB786512 NAX786512 NKT786512 NUP786512 OEL786512 OOH786512 OYD786512 PHZ786512 PRV786512 QBR786512 QLN786512 QVJ786512 RFF786512 RPB786512 RYX786512 SIT786512 SSP786512 TCL786512 TMH786512 TWD786512 UFZ786512 UPV786512 UZR786512 VJN786512 VTJ786512 WDF786512 WNB786512 WWX786512 AP852048 KL852048 UH852048 AED852048 ANZ852048 AXV852048 BHR852048 BRN852048 CBJ852048 CLF852048 CVB852048 DEX852048 DOT852048 DYP852048 EIL852048 ESH852048 FCD852048 FLZ852048 FVV852048 GFR852048 GPN852048 GZJ852048 HJF852048 HTB852048 ICX852048 IMT852048 IWP852048 JGL852048 JQH852048 KAD852048 KJZ852048 KTV852048 LDR852048 LNN852048 LXJ852048 MHF852048 MRB852048 NAX852048 NKT852048 NUP852048 OEL852048 OOH852048 OYD852048 PHZ852048 PRV852048 QBR852048 QLN852048 QVJ852048 RFF852048 RPB852048 RYX852048 SIT852048 SSP852048 TCL852048 TMH852048 TWD852048 UFZ852048 UPV852048 UZR852048 VJN852048 VTJ852048 WDF852048 WNB852048 WWX852048 AP917584 KL917584 UH917584 AED917584 ANZ917584 AXV917584 BHR917584 BRN917584 CBJ917584 CLF917584 CVB917584 DEX917584 DOT917584 DYP917584 EIL917584 ESH917584 FCD917584 FLZ917584 FVV917584 GFR917584 GPN917584 GZJ917584 HJF917584 HTB917584 ICX917584 IMT917584 IWP917584 JGL917584 JQH917584 KAD917584 KJZ917584 KTV917584 LDR917584 LNN917584 LXJ917584 MHF917584 MRB917584 NAX917584 NKT917584 NUP917584 OEL917584 OOH917584 OYD917584 PHZ917584 PRV917584 QBR917584 QLN917584 QVJ917584 RFF917584 RPB917584 RYX917584 SIT917584 SSP917584 TCL917584 TMH917584 TWD917584 UFZ917584 UPV917584 UZR917584 VJN917584 VTJ917584 WDF917584 WNB917584 WWX917584 AP983120 KL983120 UH983120 AED983120 ANZ983120 AXV983120 BHR983120 BRN983120 CBJ983120 CLF983120 CVB983120 DEX983120 DOT983120 DYP983120 EIL983120 ESH983120 FCD983120 FLZ983120 FVV983120 GFR983120 GPN983120 GZJ983120 HJF983120 HTB983120 ICX983120 IMT983120 IWP983120 JGL983120 JQH983120 KAD983120 KJZ983120 KTV983120 LDR983120 LNN983120 LXJ983120 MHF983120 MRB983120 NAX983120 NKT983120 NUP983120 OEL983120 OOH983120 OYD983120 PHZ983120 PRV983120 QBR983120 QLN983120 QVJ983120 RFF983120 RPB983120 RYX983120 SIT983120 SSP983120 TCL983120 TMH983120 TWD983120 UFZ983120 UPV983120 UZR983120 VJN983120 VTJ983120 WDF983120 WNB983120 WWX983120 BK80 LG80 VC80 AEY80 AOU80 AYQ80 BIM80 BSI80 CCE80 CMA80 CVW80 DFS80 DPO80 DZK80 EJG80 ETC80 FCY80 FMU80 FWQ80 GGM80 GQI80 HAE80 HKA80 HTW80 IDS80 INO80 IXK80 JHG80 JRC80 KAY80 KKU80 KUQ80 LEM80 LOI80 LYE80 MIA80 MRW80 NBS80 NLO80 NVK80 OFG80 OPC80 OYY80 PIU80 PSQ80 QCM80 QMI80 QWE80 RGA80 RPW80 RZS80 SJO80 STK80 TDG80 TNC80 TWY80 UGU80 UQQ80 VAM80 VKI80 VUE80 WEA80 WNW80 WXS80 BK65616 LG65616 VC65616 AEY65616 AOU65616 AYQ65616 BIM65616 BSI65616 CCE65616 CMA65616 CVW65616 DFS65616 DPO65616 DZK65616 EJG65616 ETC65616 FCY65616 FMU65616 FWQ65616 GGM65616 GQI65616 HAE65616 HKA65616 HTW65616 IDS65616 INO65616 IXK65616 JHG65616 JRC65616 KAY65616 KKU65616 KUQ65616 LEM65616 LOI65616 LYE65616 MIA65616 MRW65616 NBS65616 NLO65616 NVK65616 OFG65616 OPC65616 OYY65616 PIU65616 PSQ65616 QCM65616 QMI65616 QWE65616 RGA65616 RPW65616 RZS65616 SJO65616 STK65616 TDG65616 TNC65616 TWY65616 UGU65616 UQQ65616 VAM65616 VKI65616 VUE65616 WEA65616 WNW65616 WXS65616 BK131152 LG131152 VC131152 AEY131152 AOU131152 AYQ131152 BIM131152 BSI131152 CCE131152 CMA131152 CVW131152 DFS131152 DPO131152 DZK131152 EJG131152 ETC131152 FCY131152 FMU131152 FWQ131152 GGM131152 GQI131152 HAE131152 HKA131152 HTW131152 IDS131152 INO131152 IXK131152 JHG131152 JRC131152 KAY131152 KKU131152 KUQ131152 LEM131152 LOI131152 LYE131152 MIA131152 MRW131152 NBS131152 NLO131152 NVK131152 OFG131152 OPC131152 OYY131152 PIU131152 PSQ131152 QCM131152 QMI131152 QWE131152 RGA131152 RPW131152 RZS131152 SJO131152 STK131152 TDG131152 TNC131152 TWY131152 UGU131152 UQQ131152 VAM131152 VKI131152 VUE131152 WEA131152 WNW131152 WXS131152 BK196688 LG196688 VC196688 AEY196688 AOU196688 AYQ196688 BIM196688 BSI196688 CCE196688 CMA196688 CVW196688 DFS196688 DPO196688 DZK196688 EJG196688 ETC196688 FCY196688 FMU196688 FWQ196688 GGM196688 GQI196688 HAE196688 HKA196688 HTW196688 IDS196688 INO196688 IXK196688 JHG196688 JRC196688 KAY196688 KKU196688 KUQ196688 LEM196688 LOI196688 LYE196688 MIA196688 MRW196688 NBS196688 NLO196688 NVK196688 OFG196688 OPC196688 OYY196688 PIU196688 PSQ196688 QCM196688 QMI196688 QWE196688 RGA196688 RPW196688 RZS196688 SJO196688 STK196688 TDG196688 TNC196688 TWY196688 UGU196688 UQQ196688 VAM196688 VKI196688 VUE196688 WEA196688 WNW196688 WXS196688 BK262224 LG262224 VC262224 AEY262224 AOU262224 AYQ262224 BIM262224 BSI262224 CCE262224 CMA262224 CVW262224 DFS262224 DPO262224 DZK262224 EJG262224 ETC262224 FCY262224 FMU262224 FWQ262224 GGM262224 GQI262224 HAE262224 HKA262224 HTW262224 IDS262224 INO262224 IXK262224 JHG262224 JRC262224 KAY262224 KKU262224 KUQ262224 LEM262224 LOI262224 LYE262224 MIA262224 MRW262224 NBS262224 NLO262224 NVK262224 OFG262224 OPC262224 OYY262224 PIU262224 PSQ262224 QCM262224 QMI262224 QWE262224 RGA262224 RPW262224 RZS262224 SJO262224 STK262224 TDG262224 TNC262224 TWY262224 UGU262224 UQQ262224 VAM262224 VKI262224 VUE262224 WEA262224 WNW262224 WXS262224 BK327760 LG327760 VC327760 AEY327760 AOU327760 AYQ327760 BIM327760 BSI327760 CCE327760 CMA327760 CVW327760 DFS327760 DPO327760 DZK327760 EJG327760 ETC327760 FCY327760 FMU327760 FWQ327760 GGM327760 GQI327760 HAE327760 HKA327760 HTW327760 IDS327760 INO327760 IXK327760 JHG327760 JRC327760 KAY327760 KKU327760 KUQ327760 LEM327760 LOI327760 LYE327760 MIA327760 MRW327760 NBS327760 NLO327760 NVK327760 OFG327760 OPC327760 OYY327760 PIU327760 PSQ327760 QCM327760 QMI327760 QWE327760 RGA327760 RPW327760 RZS327760 SJO327760 STK327760 TDG327760 TNC327760 TWY327760 UGU327760 UQQ327760 VAM327760 VKI327760 VUE327760 WEA327760 WNW327760 WXS327760 BK393296 LG393296 VC393296 AEY393296 AOU393296 AYQ393296 BIM393296 BSI393296 CCE393296 CMA393296 CVW393296 DFS393296 DPO393296 DZK393296 EJG393296 ETC393296 FCY393296 FMU393296 FWQ393296 GGM393296 GQI393296 HAE393296 HKA393296 HTW393296 IDS393296 INO393296 IXK393296 JHG393296 JRC393296 KAY393296 KKU393296 KUQ393296 LEM393296 LOI393296 LYE393296 MIA393296 MRW393296 NBS393296 NLO393296 NVK393296 OFG393296 OPC393296 OYY393296 PIU393296 PSQ393296 QCM393296 QMI393296 QWE393296 RGA393296 RPW393296 RZS393296 SJO393296 STK393296 TDG393296 TNC393296 TWY393296 UGU393296 UQQ393296 VAM393296 VKI393296 VUE393296 WEA393296 WNW393296 WXS393296 BK458832 LG458832 VC458832 AEY458832 AOU458832 AYQ458832 BIM458832 BSI458832 CCE458832 CMA458832 CVW458832 DFS458832 DPO458832 DZK458832 EJG458832 ETC458832 FCY458832 FMU458832 FWQ458832 GGM458832 GQI458832 HAE458832 HKA458832 HTW458832 IDS458832 INO458832 IXK458832 JHG458832 JRC458832 KAY458832 KKU458832 KUQ458832 LEM458832 LOI458832 LYE458832 MIA458832 MRW458832 NBS458832 NLO458832 NVK458832 OFG458832 OPC458832 OYY458832 PIU458832 PSQ458832 QCM458832 QMI458832 QWE458832 RGA458832 RPW458832 RZS458832 SJO458832 STK458832 TDG458832 TNC458832 TWY458832 UGU458832 UQQ458832 VAM458832 VKI458832 VUE458832 WEA458832 WNW458832 WXS458832 BK524368 LG524368 VC524368 AEY524368 AOU524368 AYQ524368 BIM524368 BSI524368 CCE524368 CMA524368 CVW524368 DFS524368 DPO524368 DZK524368 EJG524368 ETC524368 FCY524368 FMU524368 FWQ524368 GGM524368 GQI524368 HAE524368 HKA524368 HTW524368 IDS524368 INO524368 IXK524368 JHG524368 JRC524368 KAY524368 KKU524368 KUQ524368 LEM524368 LOI524368 LYE524368 MIA524368 MRW524368 NBS524368 NLO524368 NVK524368 OFG524368 OPC524368 OYY524368 PIU524368 PSQ524368 QCM524368 QMI524368 QWE524368 RGA524368 RPW524368 RZS524368 SJO524368 STK524368 TDG524368 TNC524368 TWY524368 UGU524368 UQQ524368 VAM524368 VKI524368 VUE524368 WEA524368 WNW524368 WXS524368 BK589904 LG589904 VC589904 AEY589904 AOU589904 AYQ589904 BIM589904 BSI589904 CCE589904 CMA589904 CVW589904 DFS589904 DPO589904 DZK589904 EJG589904 ETC589904 FCY589904 FMU589904 FWQ589904 GGM589904 GQI589904 HAE589904 HKA589904 HTW589904 IDS589904 INO589904 IXK589904 JHG589904 JRC589904 KAY589904 KKU589904 KUQ589904 LEM589904 LOI589904 LYE589904 MIA589904 MRW589904 NBS589904 NLO589904 NVK589904 OFG589904 OPC589904 OYY589904 PIU589904 PSQ589904 QCM589904 QMI589904 QWE589904 RGA589904 RPW589904 RZS589904 SJO589904 STK589904 TDG589904 TNC589904 TWY589904 UGU589904 UQQ589904 VAM589904 VKI589904 VUE589904 WEA589904 WNW589904 WXS589904 BK655440 LG655440 VC655440 AEY655440 AOU655440 AYQ655440 BIM655440 BSI655440 CCE655440 CMA655440 CVW655440 DFS655440 DPO655440 DZK655440 EJG655440 ETC655440 FCY655440 FMU655440 FWQ655440 GGM655440 GQI655440 HAE655440 HKA655440 HTW655440 IDS655440 INO655440 IXK655440 JHG655440 JRC655440 KAY655440 KKU655440 KUQ655440 LEM655440 LOI655440 LYE655440 MIA655440 MRW655440 NBS655440 NLO655440 NVK655440 OFG655440 OPC655440 OYY655440 PIU655440 PSQ655440 QCM655440 QMI655440 QWE655440 RGA655440 RPW655440 RZS655440 SJO655440 STK655440 TDG655440 TNC655440 TWY655440 UGU655440 UQQ655440 VAM655440 VKI655440 VUE655440 WEA655440 WNW655440 WXS655440 BK720976 LG720976 VC720976 AEY720976 AOU720976 AYQ720976 BIM720976 BSI720976 CCE720976 CMA720976 CVW720976 DFS720976 DPO720976 DZK720976 EJG720976 ETC720976 FCY720976 FMU720976 FWQ720976 GGM720976 GQI720976 HAE720976 HKA720976 HTW720976 IDS720976 INO720976 IXK720976 JHG720976 JRC720976 KAY720976 KKU720976 KUQ720976 LEM720976 LOI720976 LYE720976 MIA720976 MRW720976 NBS720976 NLO720976 NVK720976 OFG720976 OPC720976 OYY720976 PIU720976 PSQ720976 QCM720976 QMI720976 QWE720976 RGA720976 RPW720976 RZS720976 SJO720976 STK720976 TDG720976 TNC720976 TWY720976 UGU720976 UQQ720976 VAM720976 VKI720976 VUE720976 WEA720976 WNW720976 WXS720976 BK786512 LG786512 VC786512 AEY786512 AOU786512 AYQ786512 BIM786512 BSI786512 CCE786512 CMA786512 CVW786512 DFS786512 DPO786512 DZK786512 EJG786512 ETC786512 FCY786512 FMU786512 FWQ786512 GGM786512 GQI786512 HAE786512 HKA786512 HTW786512 IDS786512 INO786512 IXK786512 JHG786512 JRC786512 KAY786512 KKU786512 KUQ786512 LEM786512 LOI786512 LYE786512 MIA786512 MRW786512 NBS786512 NLO786512 NVK786512 OFG786512 OPC786512 OYY786512 PIU786512 PSQ786512 QCM786512 QMI786512 QWE786512 RGA786512 RPW786512 RZS786512 SJO786512 STK786512 TDG786512 TNC786512 TWY786512 UGU786512 UQQ786512 VAM786512 VKI786512 VUE786512 WEA786512 WNW786512 WXS786512 BK852048 LG852048 VC852048 AEY852048 AOU852048 AYQ852048 BIM852048 BSI852048 CCE852048 CMA852048 CVW852048 DFS852048 DPO852048 DZK852048 EJG852048 ETC852048 FCY852048 FMU852048 FWQ852048 GGM852048 GQI852048 HAE852048 HKA852048 HTW852048 IDS852048 INO852048 IXK852048 JHG852048 JRC852048 KAY852048 KKU852048 KUQ852048 LEM852048 LOI852048 LYE852048 MIA852048 MRW852048 NBS852048 NLO852048 NVK852048 OFG852048 OPC852048 OYY852048 PIU852048 PSQ852048 QCM852048 QMI852048 QWE852048 RGA852048 RPW852048 RZS852048 SJO852048 STK852048 TDG852048 TNC852048 TWY852048 UGU852048 UQQ852048 VAM852048 VKI852048 VUE852048 WEA852048 WNW852048 WXS852048 BK917584 LG917584 VC917584 AEY917584 AOU917584 AYQ917584 BIM917584 BSI917584 CCE917584 CMA917584 CVW917584 DFS917584 DPO917584 DZK917584 EJG917584 ETC917584 FCY917584 FMU917584 FWQ917584 GGM917584 GQI917584 HAE917584 HKA917584 HTW917584 IDS917584 INO917584 IXK917584 JHG917584 JRC917584 KAY917584 KKU917584 KUQ917584 LEM917584 LOI917584 LYE917584 MIA917584 MRW917584 NBS917584 NLO917584 NVK917584 OFG917584 OPC917584 OYY917584 PIU917584 PSQ917584 QCM917584 QMI917584 QWE917584 RGA917584 RPW917584 RZS917584 SJO917584 STK917584 TDG917584 TNC917584 TWY917584 UGU917584 UQQ917584 VAM917584 VKI917584 VUE917584 WEA917584 WNW917584 WXS917584 BK983120 LG983120 VC983120 AEY983120 AOU983120 AYQ983120 BIM983120 BSI983120 CCE983120 CMA983120 CVW983120 DFS983120 DPO983120 DZK983120 EJG983120 ETC983120 FCY983120 FMU983120 FWQ983120 GGM983120 GQI983120 HAE983120 HKA983120 HTW983120 IDS983120 INO983120 IXK983120 JHG983120 JRC983120 KAY983120 KKU983120 KUQ983120 LEM983120 LOI983120 LYE983120 MIA983120 MRW983120 NBS983120 NLO983120 NVK983120 OFG983120 OPC983120 OYY983120 PIU983120 PSQ983120 QCM983120 QMI983120 QWE983120 RGA983120 RPW983120 RZS983120 SJO983120 STK983120 TDG983120 TNC983120 TWY983120 UGU983120 UQQ983120 VAM983120 VKI983120 VUE983120 WEA983120 WNW983120 WXS983120 CF80 MB80 VX80 AFT80 APP80 AZL80 BJH80 BTD80 CCZ80 CMV80 CWR80 DGN80 DQJ80 EAF80 EKB80 ETX80 FDT80 FNP80 FXL80 GHH80 GRD80 HAZ80 HKV80 HUR80 IEN80 IOJ80 IYF80 JIB80 JRX80 KBT80 KLP80 KVL80 LFH80 LPD80 LYZ80 MIV80 MSR80 NCN80 NMJ80 NWF80 OGB80 OPX80 OZT80 PJP80 PTL80 QDH80 QND80 QWZ80 RGV80 RQR80 SAN80 SKJ80 SUF80 TEB80 TNX80 TXT80 UHP80 URL80 VBH80 VLD80 VUZ80 WEV80 WOR80 WYN80 CF65616 MB65616 VX65616 AFT65616 APP65616 AZL65616 BJH65616 BTD65616 CCZ65616 CMV65616 CWR65616 DGN65616 DQJ65616 EAF65616 EKB65616 ETX65616 FDT65616 FNP65616 FXL65616 GHH65616 GRD65616 HAZ65616 HKV65616 HUR65616 IEN65616 IOJ65616 IYF65616 JIB65616 JRX65616 KBT65616 KLP65616 KVL65616 LFH65616 LPD65616 LYZ65616 MIV65616 MSR65616 NCN65616 NMJ65616 NWF65616 OGB65616 OPX65616 OZT65616 PJP65616 PTL65616 QDH65616 QND65616 QWZ65616 RGV65616 RQR65616 SAN65616 SKJ65616 SUF65616 TEB65616 TNX65616 TXT65616 UHP65616 URL65616 VBH65616 VLD65616 VUZ65616 WEV65616 WOR65616 WYN65616 CF131152 MB131152 VX131152 AFT131152 APP131152 AZL131152 BJH131152 BTD131152 CCZ131152 CMV131152 CWR131152 DGN131152 DQJ131152 EAF131152 EKB131152 ETX131152 FDT131152 FNP131152 FXL131152 GHH131152 GRD131152 HAZ131152 HKV131152 HUR131152 IEN131152 IOJ131152 IYF131152 JIB131152 JRX131152 KBT131152 KLP131152 KVL131152 LFH131152 LPD131152 LYZ131152 MIV131152 MSR131152 NCN131152 NMJ131152 NWF131152 OGB131152 OPX131152 OZT131152 PJP131152 PTL131152 QDH131152 QND131152 QWZ131152 RGV131152 RQR131152 SAN131152 SKJ131152 SUF131152 TEB131152 TNX131152 TXT131152 UHP131152 URL131152 VBH131152 VLD131152 VUZ131152 WEV131152 WOR131152 WYN131152 CF196688 MB196688 VX196688 AFT196688 APP196688 AZL196688 BJH196688 BTD196688 CCZ196688 CMV196688 CWR196688 DGN196688 DQJ196688 EAF196688 EKB196688 ETX196688 FDT196688 FNP196688 FXL196688 GHH196688 GRD196688 HAZ196688 HKV196688 HUR196688 IEN196688 IOJ196688 IYF196688 JIB196688 JRX196688 KBT196688 KLP196688 KVL196688 LFH196688 LPD196688 LYZ196688 MIV196688 MSR196688 NCN196688 NMJ196688 NWF196688 OGB196688 OPX196688 OZT196688 PJP196688 PTL196688 QDH196688 QND196688 QWZ196688 RGV196688 RQR196688 SAN196688 SKJ196688 SUF196688 TEB196688 TNX196688 TXT196688 UHP196688 URL196688 VBH196688 VLD196688 VUZ196688 WEV196688 WOR196688 WYN196688 CF262224 MB262224 VX262224 AFT262224 APP262224 AZL262224 BJH262224 BTD262224 CCZ262224 CMV262224 CWR262224 DGN262224 DQJ262224 EAF262224 EKB262224 ETX262224 FDT262224 FNP262224 FXL262224 GHH262224 GRD262224 HAZ262224 HKV262224 HUR262224 IEN262224 IOJ262224 IYF262224 JIB262224 JRX262224 KBT262224 KLP262224 KVL262224 LFH262224 LPD262224 LYZ262224 MIV262224 MSR262224 NCN262224 NMJ262224 NWF262224 OGB262224 OPX262224 OZT262224 PJP262224 PTL262224 QDH262224 QND262224 QWZ262224 RGV262224 RQR262224 SAN262224 SKJ262224 SUF262224 TEB262224 TNX262224 TXT262224 UHP262224 URL262224 VBH262224 VLD262224 VUZ262224 WEV262224 WOR262224 WYN262224 CF327760 MB327760 VX327760 AFT327760 APP327760 AZL327760 BJH327760 BTD327760 CCZ327760 CMV327760 CWR327760 DGN327760 DQJ327760 EAF327760 EKB327760 ETX327760 FDT327760 FNP327760 FXL327760 GHH327760 GRD327760 HAZ327760 HKV327760 HUR327760 IEN327760 IOJ327760 IYF327760 JIB327760 JRX327760 KBT327760 KLP327760 KVL327760 LFH327760 LPD327760 LYZ327760 MIV327760 MSR327760 NCN327760 NMJ327760 NWF327760 OGB327760 OPX327760 OZT327760 PJP327760 PTL327760 QDH327760 QND327760 QWZ327760 RGV327760 RQR327760 SAN327760 SKJ327760 SUF327760 TEB327760 TNX327760 TXT327760 UHP327760 URL327760 VBH327760 VLD327760 VUZ327760 WEV327760 WOR327760 WYN327760 CF393296 MB393296 VX393296 AFT393296 APP393296 AZL393296 BJH393296 BTD393296 CCZ393296 CMV393296 CWR393296 DGN393296 DQJ393296 EAF393296 EKB393296 ETX393296 FDT393296 FNP393296 FXL393296 GHH393296 GRD393296 HAZ393296 HKV393296 HUR393296 IEN393296 IOJ393296 IYF393296 JIB393296 JRX393296 KBT393296 KLP393296 KVL393296 LFH393296 LPD393296 LYZ393296 MIV393296 MSR393296 NCN393296 NMJ393296 NWF393296 OGB393296 OPX393296 OZT393296 PJP393296 PTL393296 QDH393296 QND393296 QWZ393296 RGV393296 RQR393296 SAN393296 SKJ393296 SUF393296 TEB393296 TNX393296 TXT393296 UHP393296 URL393296 VBH393296 VLD393296 VUZ393296 WEV393296 WOR393296 WYN393296 CF458832 MB458832 VX458832 AFT458832 APP458832 AZL458832 BJH458832 BTD458832 CCZ458832 CMV458832 CWR458832 DGN458832 DQJ458832 EAF458832 EKB458832 ETX458832 FDT458832 FNP458832 FXL458832 GHH458832 GRD458832 HAZ458832 HKV458832 HUR458832 IEN458832 IOJ458832 IYF458832 JIB458832 JRX458832 KBT458832 KLP458832 KVL458832 LFH458832 LPD458832 LYZ458832 MIV458832 MSR458832 NCN458832 NMJ458832 NWF458832 OGB458832 OPX458832 OZT458832 PJP458832 PTL458832 QDH458832 QND458832 QWZ458832 RGV458832 RQR458832 SAN458832 SKJ458832 SUF458832 TEB458832 TNX458832 TXT458832 UHP458832 URL458832 VBH458832 VLD458832 VUZ458832 WEV458832 WOR458832 WYN458832 CF524368 MB524368 VX524368 AFT524368 APP524368 AZL524368 BJH524368 BTD524368 CCZ524368 CMV524368 CWR524368 DGN524368 DQJ524368 EAF524368 EKB524368 ETX524368 FDT524368 FNP524368 FXL524368 GHH524368 GRD524368 HAZ524368 HKV524368 HUR524368 IEN524368 IOJ524368 IYF524368 JIB524368 JRX524368 KBT524368 KLP524368 KVL524368 LFH524368 LPD524368 LYZ524368 MIV524368 MSR524368 NCN524368 NMJ524368 NWF524368 OGB524368 OPX524368 OZT524368 PJP524368 PTL524368 QDH524368 QND524368 QWZ524368 RGV524368 RQR524368 SAN524368 SKJ524368 SUF524368 TEB524368 TNX524368 TXT524368 UHP524368 URL524368 VBH524368 VLD524368 VUZ524368 WEV524368 WOR524368 WYN524368 CF589904 MB589904 VX589904 AFT589904 APP589904 AZL589904 BJH589904 BTD589904 CCZ589904 CMV589904 CWR589904 DGN589904 DQJ589904 EAF589904 EKB589904 ETX589904 FDT589904 FNP589904 FXL589904 GHH589904 GRD589904 HAZ589904 HKV589904 HUR589904 IEN589904 IOJ589904 IYF589904 JIB589904 JRX589904 KBT589904 KLP589904 KVL589904 LFH589904 LPD589904 LYZ589904 MIV589904 MSR589904 NCN589904 NMJ589904 NWF589904 OGB589904 OPX589904 OZT589904 PJP589904 PTL589904 QDH589904 QND589904 QWZ589904 RGV589904 RQR589904 SAN589904 SKJ589904 SUF589904 TEB589904 TNX589904 TXT589904 UHP589904 URL589904 VBH589904 VLD589904 VUZ589904 WEV589904 WOR589904 WYN589904 CF655440 MB655440 VX655440 AFT655440 APP655440 AZL655440 BJH655440 BTD655440 CCZ655440 CMV655440 CWR655440 DGN655440 DQJ655440 EAF655440 EKB655440 ETX655440 FDT655440 FNP655440 FXL655440 GHH655440 GRD655440 HAZ655440 HKV655440 HUR655440 IEN655440 IOJ655440 IYF655440 JIB655440 JRX655440 KBT655440 KLP655440 KVL655440 LFH655440 LPD655440 LYZ655440 MIV655440 MSR655440 NCN655440 NMJ655440 NWF655440 OGB655440 OPX655440 OZT655440 PJP655440 PTL655440 QDH655440 QND655440 QWZ655440 RGV655440 RQR655440 SAN655440 SKJ655440 SUF655440 TEB655440 TNX655440 TXT655440 UHP655440 URL655440 VBH655440 VLD655440 VUZ655440 WEV655440 WOR655440 WYN655440 CF720976 MB720976 VX720976 AFT720976 APP720976 AZL720976 BJH720976 BTD720976 CCZ720976 CMV720976 CWR720976 DGN720976 DQJ720976 EAF720976 EKB720976 ETX720976 FDT720976 FNP720976 FXL720976 GHH720976 GRD720976 HAZ720976 HKV720976 HUR720976 IEN720976 IOJ720976 IYF720976 JIB720976 JRX720976 KBT720976 KLP720976 KVL720976 LFH720976 LPD720976 LYZ720976 MIV720976 MSR720976 NCN720976 NMJ720976 NWF720976 OGB720976 OPX720976 OZT720976 PJP720976 PTL720976 QDH720976 QND720976 QWZ720976 RGV720976 RQR720976 SAN720976 SKJ720976 SUF720976 TEB720976 TNX720976 TXT720976 UHP720976 URL720976 VBH720976 VLD720976 VUZ720976 WEV720976 WOR720976 WYN720976 CF786512 MB786512 VX786512 AFT786512 APP786512 AZL786512 BJH786512 BTD786512 CCZ786512 CMV786512 CWR786512 DGN786512 DQJ786512 EAF786512 EKB786512 ETX786512 FDT786512 FNP786512 FXL786512 GHH786512 GRD786512 HAZ786512 HKV786512 HUR786512 IEN786512 IOJ786512 IYF786512 JIB786512 JRX786512 KBT786512 KLP786512 KVL786512 LFH786512 LPD786512 LYZ786512 MIV786512 MSR786512 NCN786512 NMJ786512 NWF786512 OGB786512 OPX786512 OZT786512 PJP786512 PTL786512 QDH786512 QND786512 QWZ786512 RGV786512 RQR786512 SAN786512 SKJ786512 SUF786512 TEB786512 TNX786512 TXT786512 UHP786512 URL786512 VBH786512 VLD786512 VUZ786512 WEV786512 WOR786512 WYN786512 CF852048 MB852048 VX852048 AFT852048 APP852048 AZL852048 BJH852048 BTD852048 CCZ852048 CMV852048 CWR852048 DGN852048 DQJ852048 EAF852048 EKB852048 ETX852048 FDT852048 FNP852048 FXL852048 GHH852048 GRD852048 HAZ852048 HKV852048 HUR852048 IEN852048 IOJ852048 IYF852048 JIB852048 JRX852048 KBT852048 KLP852048 KVL852048 LFH852048 LPD852048 LYZ852048 MIV852048 MSR852048 NCN852048 NMJ852048 NWF852048 OGB852048 OPX852048 OZT852048 PJP852048 PTL852048 QDH852048 QND852048 QWZ852048 RGV852048 RQR852048 SAN852048 SKJ852048 SUF852048 TEB852048 TNX852048 TXT852048 UHP852048 URL852048 VBH852048 VLD852048 VUZ852048 WEV852048 WOR852048 WYN852048 CF917584 MB917584 VX917584 AFT917584 APP917584 AZL917584 BJH917584 BTD917584 CCZ917584 CMV917584 CWR917584 DGN917584 DQJ917584 EAF917584 EKB917584 ETX917584 FDT917584 FNP917584 FXL917584 GHH917584 GRD917584 HAZ917584 HKV917584 HUR917584 IEN917584 IOJ917584 IYF917584 JIB917584 JRX917584 KBT917584 KLP917584 KVL917584 LFH917584 LPD917584 LYZ917584 MIV917584 MSR917584 NCN917584 NMJ917584 NWF917584 OGB917584 OPX917584 OZT917584 PJP917584 PTL917584 QDH917584 QND917584 QWZ917584 RGV917584 RQR917584 SAN917584 SKJ917584 SUF917584 TEB917584 TNX917584 TXT917584 UHP917584 URL917584 VBH917584 VLD917584 VUZ917584 WEV917584 WOR917584 WYN917584 CF983120 MB983120 VX983120 AFT983120 APP983120 AZL983120 BJH983120 BTD983120 CCZ983120 CMV983120 CWR983120 DGN983120 DQJ983120 EAF983120 EKB983120 ETX983120 FDT983120 FNP983120 FXL983120 GHH983120 GRD983120 HAZ983120 HKV983120 HUR983120 IEN983120 IOJ983120 IYF983120 JIB983120 JRX983120 KBT983120 KLP983120 KVL983120 LFH983120 LPD983120 LYZ983120 MIV983120 MSR983120 NCN983120 NMJ983120 NWF983120 OGB983120 OPX983120 OZT983120 PJP983120 PTL983120 QDH983120 QND983120 QWZ983120 RGV983120 RQR983120 SAN983120 SKJ983120 SUF983120 TEB983120 TNX983120 TXT983120 UHP983120 URL983120 VBH983120 VLD983120 VUZ983120 WEV983120 WOR983120 U80</xm:sqref>
        </x14:dataValidation>
        <x14:dataValidation type="list" allowBlank="1" showInputMessage="1" showErrorMessage="1">
          <x14:formula1>
            <xm:f>INTERPOLA</xm:f>
          </x14:formula1>
          <xm:sqref>U78 JQ78 TM78 ADI78 ANE78 AXA78 BGW78 BQS78 CAO78 CKK78 CUG78 DEC78 DNY78 DXU78 EHQ78 ERM78 FBI78 FLE78 FVA78 GEW78 GOS78 GYO78 HIK78 HSG78 ICC78 ILY78 IVU78 JFQ78 JPM78 JZI78 KJE78 KTA78 LCW78 LMS78 LWO78 MGK78 MQG78 NAC78 NJY78 NTU78 ODQ78 ONM78 OXI78 PHE78 PRA78 QAW78 QKS78 QUO78 REK78 ROG78 RYC78 SHY78 SRU78 TBQ78 TLM78 TVI78 UFE78 UPA78 UYW78 VIS78 VSO78 WCK78 WMG78 WWC78 U65614 JQ65614 TM65614 ADI65614 ANE65614 AXA65614 BGW65614 BQS65614 CAO65614 CKK65614 CUG65614 DEC65614 DNY65614 DXU65614 EHQ65614 ERM65614 FBI65614 FLE65614 FVA65614 GEW65614 GOS65614 GYO65614 HIK65614 HSG65614 ICC65614 ILY65614 IVU65614 JFQ65614 JPM65614 JZI65614 KJE65614 KTA65614 LCW65614 LMS65614 LWO65614 MGK65614 MQG65614 NAC65614 NJY65614 NTU65614 ODQ65614 ONM65614 OXI65614 PHE65614 PRA65614 QAW65614 QKS65614 QUO65614 REK65614 ROG65614 RYC65614 SHY65614 SRU65614 TBQ65614 TLM65614 TVI65614 UFE65614 UPA65614 UYW65614 VIS65614 VSO65614 WCK65614 WMG65614 WWC65614 U131150 JQ131150 TM131150 ADI131150 ANE131150 AXA131150 BGW131150 BQS131150 CAO131150 CKK131150 CUG131150 DEC131150 DNY131150 DXU131150 EHQ131150 ERM131150 FBI131150 FLE131150 FVA131150 GEW131150 GOS131150 GYO131150 HIK131150 HSG131150 ICC131150 ILY131150 IVU131150 JFQ131150 JPM131150 JZI131150 KJE131150 KTA131150 LCW131150 LMS131150 LWO131150 MGK131150 MQG131150 NAC131150 NJY131150 NTU131150 ODQ131150 ONM131150 OXI131150 PHE131150 PRA131150 QAW131150 QKS131150 QUO131150 REK131150 ROG131150 RYC131150 SHY131150 SRU131150 TBQ131150 TLM131150 TVI131150 UFE131150 UPA131150 UYW131150 VIS131150 VSO131150 WCK131150 WMG131150 WWC131150 U196686 JQ196686 TM196686 ADI196686 ANE196686 AXA196686 BGW196686 BQS196686 CAO196686 CKK196686 CUG196686 DEC196686 DNY196686 DXU196686 EHQ196686 ERM196686 FBI196686 FLE196686 FVA196686 GEW196686 GOS196686 GYO196686 HIK196686 HSG196686 ICC196686 ILY196686 IVU196686 JFQ196686 JPM196686 JZI196686 KJE196686 KTA196686 LCW196686 LMS196686 LWO196686 MGK196686 MQG196686 NAC196686 NJY196686 NTU196686 ODQ196686 ONM196686 OXI196686 PHE196686 PRA196686 QAW196686 QKS196686 QUO196686 REK196686 ROG196686 RYC196686 SHY196686 SRU196686 TBQ196686 TLM196686 TVI196686 UFE196686 UPA196686 UYW196686 VIS196686 VSO196686 WCK196686 WMG196686 WWC196686 U262222 JQ262222 TM262222 ADI262222 ANE262222 AXA262222 BGW262222 BQS262222 CAO262222 CKK262222 CUG262222 DEC262222 DNY262222 DXU262222 EHQ262222 ERM262222 FBI262222 FLE262222 FVA262222 GEW262222 GOS262222 GYO262222 HIK262222 HSG262222 ICC262222 ILY262222 IVU262222 JFQ262222 JPM262222 JZI262222 KJE262222 KTA262222 LCW262222 LMS262222 LWO262222 MGK262222 MQG262222 NAC262222 NJY262222 NTU262222 ODQ262222 ONM262222 OXI262222 PHE262222 PRA262222 QAW262222 QKS262222 QUO262222 REK262222 ROG262222 RYC262222 SHY262222 SRU262222 TBQ262222 TLM262222 TVI262222 UFE262222 UPA262222 UYW262222 VIS262222 VSO262222 WCK262222 WMG262222 WWC262222 U327758 JQ327758 TM327758 ADI327758 ANE327758 AXA327758 BGW327758 BQS327758 CAO327758 CKK327758 CUG327758 DEC327758 DNY327758 DXU327758 EHQ327758 ERM327758 FBI327758 FLE327758 FVA327758 GEW327758 GOS327758 GYO327758 HIK327758 HSG327758 ICC327758 ILY327758 IVU327758 JFQ327758 JPM327758 JZI327758 KJE327758 KTA327758 LCW327758 LMS327758 LWO327758 MGK327758 MQG327758 NAC327758 NJY327758 NTU327758 ODQ327758 ONM327758 OXI327758 PHE327758 PRA327758 QAW327758 QKS327758 QUO327758 REK327758 ROG327758 RYC327758 SHY327758 SRU327758 TBQ327758 TLM327758 TVI327758 UFE327758 UPA327758 UYW327758 VIS327758 VSO327758 WCK327758 WMG327758 WWC327758 U393294 JQ393294 TM393294 ADI393294 ANE393294 AXA393294 BGW393294 BQS393294 CAO393294 CKK393294 CUG393294 DEC393294 DNY393294 DXU393294 EHQ393294 ERM393294 FBI393294 FLE393294 FVA393294 GEW393294 GOS393294 GYO393294 HIK393294 HSG393294 ICC393294 ILY393294 IVU393294 JFQ393294 JPM393294 JZI393294 KJE393294 KTA393294 LCW393294 LMS393294 LWO393294 MGK393294 MQG393294 NAC393294 NJY393294 NTU393294 ODQ393294 ONM393294 OXI393294 PHE393294 PRA393294 QAW393294 QKS393294 QUO393294 REK393294 ROG393294 RYC393294 SHY393294 SRU393294 TBQ393294 TLM393294 TVI393294 UFE393294 UPA393294 UYW393294 VIS393294 VSO393294 WCK393294 WMG393294 WWC393294 U458830 JQ458830 TM458830 ADI458830 ANE458830 AXA458830 BGW458830 BQS458830 CAO458830 CKK458830 CUG458830 DEC458830 DNY458830 DXU458830 EHQ458830 ERM458830 FBI458830 FLE458830 FVA458830 GEW458830 GOS458830 GYO458830 HIK458830 HSG458830 ICC458830 ILY458830 IVU458830 JFQ458830 JPM458830 JZI458830 KJE458830 KTA458830 LCW458830 LMS458830 LWO458830 MGK458830 MQG458830 NAC458830 NJY458830 NTU458830 ODQ458830 ONM458830 OXI458830 PHE458830 PRA458830 QAW458830 QKS458830 QUO458830 REK458830 ROG458830 RYC458830 SHY458830 SRU458830 TBQ458830 TLM458830 TVI458830 UFE458830 UPA458830 UYW458830 VIS458830 VSO458830 WCK458830 WMG458830 WWC458830 U524366 JQ524366 TM524366 ADI524366 ANE524366 AXA524366 BGW524366 BQS524366 CAO524366 CKK524366 CUG524366 DEC524366 DNY524366 DXU524366 EHQ524366 ERM524366 FBI524366 FLE524366 FVA524366 GEW524366 GOS524366 GYO524366 HIK524366 HSG524366 ICC524366 ILY524366 IVU524366 JFQ524366 JPM524366 JZI524366 KJE524366 KTA524366 LCW524366 LMS524366 LWO524366 MGK524366 MQG524366 NAC524366 NJY524366 NTU524366 ODQ524366 ONM524366 OXI524366 PHE524366 PRA524366 QAW524366 QKS524366 QUO524366 REK524366 ROG524366 RYC524366 SHY524366 SRU524366 TBQ524366 TLM524366 TVI524366 UFE524366 UPA524366 UYW524366 VIS524366 VSO524366 WCK524366 WMG524366 WWC524366 U589902 JQ589902 TM589902 ADI589902 ANE589902 AXA589902 BGW589902 BQS589902 CAO589902 CKK589902 CUG589902 DEC589902 DNY589902 DXU589902 EHQ589902 ERM589902 FBI589902 FLE589902 FVA589902 GEW589902 GOS589902 GYO589902 HIK589902 HSG589902 ICC589902 ILY589902 IVU589902 JFQ589902 JPM589902 JZI589902 KJE589902 KTA589902 LCW589902 LMS589902 LWO589902 MGK589902 MQG589902 NAC589902 NJY589902 NTU589902 ODQ589902 ONM589902 OXI589902 PHE589902 PRA589902 QAW589902 QKS589902 QUO589902 REK589902 ROG589902 RYC589902 SHY589902 SRU589902 TBQ589902 TLM589902 TVI589902 UFE589902 UPA589902 UYW589902 VIS589902 VSO589902 WCK589902 WMG589902 WWC589902 U655438 JQ655438 TM655438 ADI655438 ANE655438 AXA655438 BGW655438 BQS655438 CAO655438 CKK655438 CUG655438 DEC655438 DNY655438 DXU655438 EHQ655438 ERM655438 FBI655438 FLE655438 FVA655438 GEW655438 GOS655438 GYO655438 HIK655438 HSG655438 ICC655438 ILY655438 IVU655438 JFQ655438 JPM655438 JZI655438 KJE655438 KTA655438 LCW655438 LMS655438 LWO655438 MGK655438 MQG655438 NAC655438 NJY655438 NTU655438 ODQ655438 ONM655438 OXI655438 PHE655438 PRA655438 QAW655438 QKS655438 QUO655438 REK655438 ROG655438 RYC655438 SHY655438 SRU655438 TBQ655438 TLM655438 TVI655438 UFE655438 UPA655438 UYW655438 VIS655438 VSO655438 WCK655438 WMG655438 WWC655438 U720974 JQ720974 TM720974 ADI720974 ANE720974 AXA720974 BGW720974 BQS720974 CAO720974 CKK720974 CUG720974 DEC720974 DNY720974 DXU720974 EHQ720974 ERM720974 FBI720974 FLE720974 FVA720974 GEW720974 GOS720974 GYO720974 HIK720974 HSG720974 ICC720974 ILY720974 IVU720974 JFQ720974 JPM720974 JZI720974 KJE720974 KTA720974 LCW720974 LMS720974 LWO720974 MGK720974 MQG720974 NAC720974 NJY720974 NTU720974 ODQ720974 ONM720974 OXI720974 PHE720974 PRA720974 QAW720974 QKS720974 QUO720974 REK720974 ROG720974 RYC720974 SHY720974 SRU720974 TBQ720974 TLM720974 TVI720974 UFE720974 UPA720974 UYW720974 VIS720974 VSO720974 WCK720974 WMG720974 WWC720974 U786510 JQ786510 TM786510 ADI786510 ANE786510 AXA786510 BGW786510 BQS786510 CAO786510 CKK786510 CUG786510 DEC786510 DNY786510 DXU786510 EHQ786510 ERM786510 FBI786510 FLE786510 FVA786510 GEW786510 GOS786510 GYO786510 HIK786510 HSG786510 ICC786510 ILY786510 IVU786510 JFQ786510 JPM786510 JZI786510 KJE786510 KTA786510 LCW786510 LMS786510 LWO786510 MGK786510 MQG786510 NAC786510 NJY786510 NTU786510 ODQ786510 ONM786510 OXI786510 PHE786510 PRA786510 QAW786510 QKS786510 QUO786510 REK786510 ROG786510 RYC786510 SHY786510 SRU786510 TBQ786510 TLM786510 TVI786510 UFE786510 UPA786510 UYW786510 VIS786510 VSO786510 WCK786510 WMG786510 WWC786510 U852046 JQ852046 TM852046 ADI852046 ANE852046 AXA852046 BGW852046 BQS852046 CAO852046 CKK852046 CUG852046 DEC852046 DNY852046 DXU852046 EHQ852046 ERM852046 FBI852046 FLE852046 FVA852046 GEW852046 GOS852046 GYO852046 HIK852046 HSG852046 ICC852046 ILY852046 IVU852046 JFQ852046 JPM852046 JZI852046 KJE852046 KTA852046 LCW852046 LMS852046 LWO852046 MGK852046 MQG852046 NAC852046 NJY852046 NTU852046 ODQ852046 ONM852046 OXI852046 PHE852046 PRA852046 QAW852046 QKS852046 QUO852046 REK852046 ROG852046 RYC852046 SHY852046 SRU852046 TBQ852046 TLM852046 TVI852046 UFE852046 UPA852046 UYW852046 VIS852046 VSO852046 WCK852046 WMG852046 WWC852046 U917582 JQ917582 TM917582 ADI917582 ANE917582 AXA917582 BGW917582 BQS917582 CAO917582 CKK917582 CUG917582 DEC917582 DNY917582 DXU917582 EHQ917582 ERM917582 FBI917582 FLE917582 FVA917582 GEW917582 GOS917582 GYO917582 HIK917582 HSG917582 ICC917582 ILY917582 IVU917582 JFQ917582 JPM917582 JZI917582 KJE917582 KTA917582 LCW917582 LMS917582 LWO917582 MGK917582 MQG917582 NAC917582 NJY917582 NTU917582 ODQ917582 ONM917582 OXI917582 PHE917582 PRA917582 QAW917582 QKS917582 QUO917582 REK917582 ROG917582 RYC917582 SHY917582 SRU917582 TBQ917582 TLM917582 TVI917582 UFE917582 UPA917582 UYW917582 VIS917582 VSO917582 WCK917582 WMG917582 WWC917582 U983118 JQ983118 TM983118 ADI983118 ANE983118 AXA983118 BGW983118 BQS983118 CAO983118 CKK983118 CUG983118 DEC983118 DNY983118 DXU983118 EHQ983118 ERM983118 FBI983118 FLE983118 FVA983118 GEW983118 GOS983118 GYO983118 HIK983118 HSG983118 ICC983118 ILY983118 IVU983118 JFQ983118 JPM983118 JZI983118 KJE983118 KTA983118 LCW983118 LMS983118 LWO983118 MGK983118 MQG983118 NAC983118 NJY983118 NTU983118 ODQ983118 ONM983118 OXI983118 PHE983118 PRA983118 QAW983118 QKS983118 QUO983118 REK983118 ROG983118 RYC983118 SHY983118 SRU983118 TBQ983118 TLM983118 TVI983118 UFE983118 UPA983118 UYW983118 VIS983118 VSO983118 WCK983118 WMG983118 WWC983118 AP78:AQ78 KL78:KM78 UH78:UI78 AED78:AEE78 ANZ78:AOA78 AXV78:AXW78 BHR78:BHS78 BRN78:BRO78 CBJ78:CBK78 CLF78:CLG78 CVB78:CVC78 DEX78:DEY78 DOT78:DOU78 DYP78:DYQ78 EIL78:EIM78 ESH78:ESI78 FCD78:FCE78 FLZ78:FMA78 FVV78:FVW78 GFR78:GFS78 GPN78:GPO78 GZJ78:GZK78 HJF78:HJG78 HTB78:HTC78 ICX78:ICY78 IMT78:IMU78 IWP78:IWQ78 JGL78:JGM78 JQH78:JQI78 KAD78:KAE78 KJZ78:KKA78 KTV78:KTW78 LDR78:LDS78 LNN78:LNO78 LXJ78:LXK78 MHF78:MHG78 MRB78:MRC78 NAX78:NAY78 NKT78:NKU78 NUP78:NUQ78 OEL78:OEM78 OOH78:OOI78 OYD78:OYE78 PHZ78:PIA78 PRV78:PRW78 QBR78:QBS78 QLN78:QLO78 QVJ78:QVK78 RFF78:RFG78 RPB78:RPC78 RYX78:RYY78 SIT78:SIU78 SSP78:SSQ78 TCL78:TCM78 TMH78:TMI78 TWD78:TWE78 UFZ78:UGA78 UPV78:UPW78 UZR78:UZS78 VJN78:VJO78 VTJ78:VTK78 WDF78:WDG78 WNB78:WNC78 WWX78:WWY78 AP65614:AQ65614 KL65614:KM65614 UH65614:UI65614 AED65614:AEE65614 ANZ65614:AOA65614 AXV65614:AXW65614 BHR65614:BHS65614 BRN65614:BRO65614 CBJ65614:CBK65614 CLF65614:CLG65614 CVB65614:CVC65614 DEX65614:DEY65614 DOT65614:DOU65614 DYP65614:DYQ65614 EIL65614:EIM65614 ESH65614:ESI65614 FCD65614:FCE65614 FLZ65614:FMA65614 FVV65614:FVW65614 GFR65614:GFS65614 GPN65614:GPO65614 GZJ65614:GZK65614 HJF65614:HJG65614 HTB65614:HTC65614 ICX65614:ICY65614 IMT65614:IMU65614 IWP65614:IWQ65614 JGL65614:JGM65614 JQH65614:JQI65614 KAD65614:KAE65614 KJZ65614:KKA65614 KTV65614:KTW65614 LDR65614:LDS65614 LNN65614:LNO65614 LXJ65614:LXK65614 MHF65614:MHG65614 MRB65614:MRC65614 NAX65614:NAY65614 NKT65614:NKU65614 NUP65614:NUQ65614 OEL65614:OEM65614 OOH65614:OOI65614 OYD65614:OYE65614 PHZ65614:PIA65614 PRV65614:PRW65614 QBR65614:QBS65614 QLN65614:QLO65614 QVJ65614:QVK65614 RFF65614:RFG65614 RPB65614:RPC65614 RYX65614:RYY65614 SIT65614:SIU65614 SSP65614:SSQ65614 TCL65614:TCM65614 TMH65614:TMI65614 TWD65614:TWE65614 UFZ65614:UGA65614 UPV65614:UPW65614 UZR65614:UZS65614 VJN65614:VJO65614 VTJ65614:VTK65614 WDF65614:WDG65614 WNB65614:WNC65614 WWX65614:WWY65614 AP131150:AQ131150 KL131150:KM131150 UH131150:UI131150 AED131150:AEE131150 ANZ131150:AOA131150 AXV131150:AXW131150 BHR131150:BHS131150 BRN131150:BRO131150 CBJ131150:CBK131150 CLF131150:CLG131150 CVB131150:CVC131150 DEX131150:DEY131150 DOT131150:DOU131150 DYP131150:DYQ131150 EIL131150:EIM131150 ESH131150:ESI131150 FCD131150:FCE131150 FLZ131150:FMA131150 FVV131150:FVW131150 GFR131150:GFS131150 GPN131150:GPO131150 GZJ131150:GZK131150 HJF131150:HJG131150 HTB131150:HTC131150 ICX131150:ICY131150 IMT131150:IMU131150 IWP131150:IWQ131150 JGL131150:JGM131150 JQH131150:JQI131150 KAD131150:KAE131150 KJZ131150:KKA131150 KTV131150:KTW131150 LDR131150:LDS131150 LNN131150:LNO131150 LXJ131150:LXK131150 MHF131150:MHG131150 MRB131150:MRC131150 NAX131150:NAY131150 NKT131150:NKU131150 NUP131150:NUQ131150 OEL131150:OEM131150 OOH131150:OOI131150 OYD131150:OYE131150 PHZ131150:PIA131150 PRV131150:PRW131150 QBR131150:QBS131150 QLN131150:QLO131150 QVJ131150:QVK131150 RFF131150:RFG131150 RPB131150:RPC131150 RYX131150:RYY131150 SIT131150:SIU131150 SSP131150:SSQ131150 TCL131150:TCM131150 TMH131150:TMI131150 TWD131150:TWE131150 UFZ131150:UGA131150 UPV131150:UPW131150 UZR131150:UZS131150 VJN131150:VJO131150 VTJ131150:VTK131150 WDF131150:WDG131150 WNB131150:WNC131150 WWX131150:WWY131150 AP196686:AQ196686 KL196686:KM196686 UH196686:UI196686 AED196686:AEE196686 ANZ196686:AOA196686 AXV196686:AXW196686 BHR196686:BHS196686 BRN196686:BRO196686 CBJ196686:CBK196686 CLF196686:CLG196686 CVB196686:CVC196686 DEX196686:DEY196686 DOT196686:DOU196686 DYP196686:DYQ196686 EIL196686:EIM196686 ESH196686:ESI196686 FCD196686:FCE196686 FLZ196686:FMA196686 FVV196686:FVW196686 GFR196686:GFS196686 GPN196686:GPO196686 GZJ196686:GZK196686 HJF196686:HJG196686 HTB196686:HTC196686 ICX196686:ICY196686 IMT196686:IMU196686 IWP196686:IWQ196686 JGL196686:JGM196686 JQH196686:JQI196686 KAD196686:KAE196686 KJZ196686:KKA196686 KTV196686:KTW196686 LDR196686:LDS196686 LNN196686:LNO196686 LXJ196686:LXK196686 MHF196686:MHG196686 MRB196686:MRC196686 NAX196686:NAY196686 NKT196686:NKU196686 NUP196686:NUQ196686 OEL196686:OEM196686 OOH196686:OOI196686 OYD196686:OYE196686 PHZ196686:PIA196686 PRV196686:PRW196686 QBR196686:QBS196686 QLN196686:QLO196686 QVJ196686:QVK196686 RFF196686:RFG196686 RPB196686:RPC196686 RYX196686:RYY196686 SIT196686:SIU196686 SSP196686:SSQ196686 TCL196686:TCM196686 TMH196686:TMI196686 TWD196686:TWE196686 UFZ196686:UGA196686 UPV196686:UPW196686 UZR196686:UZS196686 VJN196686:VJO196686 VTJ196686:VTK196686 WDF196686:WDG196686 WNB196686:WNC196686 WWX196686:WWY196686 AP262222:AQ262222 KL262222:KM262222 UH262222:UI262222 AED262222:AEE262222 ANZ262222:AOA262222 AXV262222:AXW262222 BHR262222:BHS262222 BRN262222:BRO262222 CBJ262222:CBK262222 CLF262222:CLG262222 CVB262222:CVC262222 DEX262222:DEY262222 DOT262222:DOU262222 DYP262222:DYQ262222 EIL262222:EIM262222 ESH262222:ESI262222 FCD262222:FCE262222 FLZ262222:FMA262222 FVV262222:FVW262222 GFR262222:GFS262222 GPN262222:GPO262222 GZJ262222:GZK262222 HJF262222:HJG262222 HTB262222:HTC262222 ICX262222:ICY262222 IMT262222:IMU262222 IWP262222:IWQ262222 JGL262222:JGM262222 JQH262222:JQI262222 KAD262222:KAE262222 KJZ262222:KKA262222 KTV262222:KTW262222 LDR262222:LDS262222 LNN262222:LNO262222 LXJ262222:LXK262222 MHF262222:MHG262222 MRB262222:MRC262222 NAX262222:NAY262222 NKT262222:NKU262222 NUP262222:NUQ262222 OEL262222:OEM262222 OOH262222:OOI262222 OYD262222:OYE262222 PHZ262222:PIA262222 PRV262222:PRW262222 QBR262222:QBS262222 QLN262222:QLO262222 QVJ262222:QVK262222 RFF262222:RFG262222 RPB262222:RPC262222 RYX262222:RYY262222 SIT262222:SIU262222 SSP262222:SSQ262222 TCL262222:TCM262222 TMH262222:TMI262222 TWD262222:TWE262222 UFZ262222:UGA262222 UPV262222:UPW262222 UZR262222:UZS262222 VJN262222:VJO262222 VTJ262222:VTK262222 WDF262222:WDG262222 WNB262222:WNC262222 WWX262222:WWY262222 AP327758:AQ327758 KL327758:KM327758 UH327758:UI327758 AED327758:AEE327758 ANZ327758:AOA327758 AXV327758:AXW327758 BHR327758:BHS327758 BRN327758:BRO327758 CBJ327758:CBK327758 CLF327758:CLG327758 CVB327758:CVC327758 DEX327758:DEY327758 DOT327758:DOU327758 DYP327758:DYQ327758 EIL327758:EIM327758 ESH327758:ESI327758 FCD327758:FCE327758 FLZ327758:FMA327758 FVV327758:FVW327758 GFR327758:GFS327758 GPN327758:GPO327758 GZJ327758:GZK327758 HJF327758:HJG327758 HTB327758:HTC327758 ICX327758:ICY327758 IMT327758:IMU327758 IWP327758:IWQ327758 JGL327758:JGM327758 JQH327758:JQI327758 KAD327758:KAE327758 KJZ327758:KKA327758 KTV327758:KTW327758 LDR327758:LDS327758 LNN327758:LNO327758 LXJ327758:LXK327758 MHF327758:MHG327758 MRB327758:MRC327758 NAX327758:NAY327758 NKT327758:NKU327758 NUP327758:NUQ327758 OEL327758:OEM327758 OOH327758:OOI327758 OYD327758:OYE327758 PHZ327758:PIA327758 PRV327758:PRW327758 QBR327758:QBS327758 QLN327758:QLO327758 QVJ327758:QVK327758 RFF327758:RFG327758 RPB327758:RPC327758 RYX327758:RYY327758 SIT327758:SIU327758 SSP327758:SSQ327758 TCL327758:TCM327758 TMH327758:TMI327758 TWD327758:TWE327758 UFZ327758:UGA327758 UPV327758:UPW327758 UZR327758:UZS327758 VJN327758:VJO327758 VTJ327758:VTK327758 WDF327758:WDG327758 WNB327758:WNC327758 WWX327758:WWY327758 AP393294:AQ393294 KL393294:KM393294 UH393294:UI393294 AED393294:AEE393294 ANZ393294:AOA393294 AXV393294:AXW393294 BHR393294:BHS393294 BRN393294:BRO393294 CBJ393294:CBK393294 CLF393294:CLG393294 CVB393294:CVC393294 DEX393294:DEY393294 DOT393294:DOU393294 DYP393294:DYQ393294 EIL393294:EIM393294 ESH393294:ESI393294 FCD393294:FCE393294 FLZ393294:FMA393294 FVV393294:FVW393294 GFR393294:GFS393294 GPN393294:GPO393294 GZJ393294:GZK393294 HJF393294:HJG393294 HTB393294:HTC393294 ICX393294:ICY393294 IMT393294:IMU393294 IWP393294:IWQ393294 JGL393294:JGM393294 JQH393294:JQI393294 KAD393294:KAE393294 KJZ393294:KKA393294 KTV393294:KTW393294 LDR393294:LDS393294 LNN393294:LNO393294 LXJ393294:LXK393294 MHF393294:MHG393294 MRB393294:MRC393294 NAX393294:NAY393294 NKT393294:NKU393294 NUP393294:NUQ393294 OEL393294:OEM393294 OOH393294:OOI393294 OYD393294:OYE393294 PHZ393294:PIA393294 PRV393294:PRW393294 QBR393294:QBS393294 QLN393294:QLO393294 QVJ393294:QVK393294 RFF393294:RFG393294 RPB393294:RPC393294 RYX393294:RYY393294 SIT393294:SIU393294 SSP393294:SSQ393294 TCL393294:TCM393294 TMH393294:TMI393294 TWD393294:TWE393294 UFZ393294:UGA393294 UPV393294:UPW393294 UZR393294:UZS393294 VJN393294:VJO393294 VTJ393294:VTK393294 WDF393294:WDG393294 WNB393294:WNC393294 WWX393294:WWY393294 AP458830:AQ458830 KL458830:KM458830 UH458830:UI458830 AED458830:AEE458830 ANZ458830:AOA458830 AXV458830:AXW458830 BHR458830:BHS458830 BRN458830:BRO458830 CBJ458830:CBK458830 CLF458830:CLG458830 CVB458830:CVC458830 DEX458830:DEY458830 DOT458830:DOU458830 DYP458830:DYQ458830 EIL458830:EIM458830 ESH458830:ESI458830 FCD458830:FCE458830 FLZ458830:FMA458830 FVV458830:FVW458830 GFR458830:GFS458830 GPN458830:GPO458830 GZJ458830:GZK458830 HJF458830:HJG458830 HTB458830:HTC458830 ICX458830:ICY458830 IMT458830:IMU458830 IWP458830:IWQ458830 JGL458830:JGM458830 JQH458830:JQI458830 KAD458830:KAE458830 KJZ458830:KKA458830 KTV458830:KTW458830 LDR458830:LDS458830 LNN458830:LNO458830 LXJ458830:LXK458830 MHF458830:MHG458830 MRB458830:MRC458830 NAX458830:NAY458830 NKT458830:NKU458830 NUP458830:NUQ458830 OEL458830:OEM458830 OOH458830:OOI458830 OYD458830:OYE458830 PHZ458830:PIA458830 PRV458830:PRW458830 QBR458830:QBS458830 QLN458830:QLO458830 QVJ458830:QVK458830 RFF458830:RFG458830 RPB458830:RPC458830 RYX458830:RYY458830 SIT458830:SIU458830 SSP458830:SSQ458830 TCL458830:TCM458830 TMH458830:TMI458830 TWD458830:TWE458830 UFZ458830:UGA458830 UPV458830:UPW458830 UZR458830:UZS458830 VJN458830:VJO458830 VTJ458830:VTK458830 WDF458830:WDG458830 WNB458830:WNC458830 WWX458830:WWY458830 AP524366:AQ524366 KL524366:KM524366 UH524366:UI524366 AED524366:AEE524366 ANZ524366:AOA524366 AXV524366:AXW524366 BHR524366:BHS524366 BRN524366:BRO524366 CBJ524366:CBK524366 CLF524366:CLG524366 CVB524366:CVC524366 DEX524366:DEY524366 DOT524366:DOU524366 DYP524366:DYQ524366 EIL524366:EIM524366 ESH524366:ESI524366 FCD524366:FCE524366 FLZ524366:FMA524366 FVV524366:FVW524366 GFR524366:GFS524366 GPN524366:GPO524366 GZJ524366:GZK524366 HJF524366:HJG524366 HTB524366:HTC524366 ICX524366:ICY524366 IMT524366:IMU524366 IWP524366:IWQ524366 JGL524366:JGM524366 JQH524366:JQI524366 KAD524366:KAE524366 KJZ524366:KKA524366 KTV524366:KTW524366 LDR524366:LDS524366 LNN524366:LNO524366 LXJ524366:LXK524366 MHF524366:MHG524366 MRB524366:MRC524366 NAX524366:NAY524366 NKT524366:NKU524366 NUP524366:NUQ524366 OEL524366:OEM524366 OOH524366:OOI524366 OYD524366:OYE524366 PHZ524366:PIA524366 PRV524366:PRW524366 QBR524366:QBS524366 QLN524366:QLO524366 QVJ524366:QVK524366 RFF524366:RFG524366 RPB524366:RPC524366 RYX524366:RYY524366 SIT524366:SIU524366 SSP524366:SSQ524366 TCL524366:TCM524366 TMH524366:TMI524366 TWD524366:TWE524366 UFZ524366:UGA524366 UPV524366:UPW524366 UZR524366:UZS524366 VJN524366:VJO524366 VTJ524366:VTK524366 WDF524366:WDG524366 WNB524366:WNC524366 WWX524366:WWY524366 AP589902:AQ589902 KL589902:KM589902 UH589902:UI589902 AED589902:AEE589902 ANZ589902:AOA589902 AXV589902:AXW589902 BHR589902:BHS589902 BRN589902:BRO589902 CBJ589902:CBK589902 CLF589902:CLG589902 CVB589902:CVC589902 DEX589902:DEY589902 DOT589902:DOU589902 DYP589902:DYQ589902 EIL589902:EIM589902 ESH589902:ESI589902 FCD589902:FCE589902 FLZ589902:FMA589902 FVV589902:FVW589902 GFR589902:GFS589902 GPN589902:GPO589902 GZJ589902:GZK589902 HJF589902:HJG589902 HTB589902:HTC589902 ICX589902:ICY589902 IMT589902:IMU589902 IWP589902:IWQ589902 JGL589902:JGM589902 JQH589902:JQI589902 KAD589902:KAE589902 KJZ589902:KKA589902 KTV589902:KTW589902 LDR589902:LDS589902 LNN589902:LNO589902 LXJ589902:LXK589902 MHF589902:MHG589902 MRB589902:MRC589902 NAX589902:NAY589902 NKT589902:NKU589902 NUP589902:NUQ589902 OEL589902:OEM589902 OOH589902:OOI589902 OYD589902:OYE589902 PHZ589902:PIA589902 PRV589902:PRW589902 QBR589902:QBS589902 QLN589902:QLO589902 QVJ589902:QVK589902 RFF589902:RFG589902 RPB589902:RPC589902 RYX589902:RYY589902 SIT589902:SIU589902 SSP589902:SSQ589902 TCL589902:TCM589902 TMH589902:TMI589902 TWD589902:TWE589902 UFZ589902:UGA589902 UPV589902:UPW589902 UZR589902:UZS589902 VJN589902:VJO589902 VTJ589902:VTK589902 WDF589902:WDG589902 WNB589902:WNC589902 WWX589902:WWY589902 AP655438:AQ655438 KL655438:KM655438 UH655438:UI655438 AED655438:AEE655438 ANZ655438:AOA655438 AXV655438:AXW655438 BHR655438:BHS655438 BRN655438:BRO655438 CBJ655438:CBK655438 CLF655438:CLG655438 CVB655438:CVC655438 DEX655438:DEY655438 DOT655438:DOU655438 DYP655438:DYQ655438 EIL655438:EIM655438 ESH655438:ESI655438 FCD655438:FCE655438 FLZ655438:FMA655438 FVV655438:FVW655438 GFR655438:GFS655438 GPN655438:GPO655438 GZJ655438:GZK655438 HJF655438:HJG655438 HTB655438:HTC655438 ICX655438:ICY655438 IMT655438:IMU655438 IWP655438:IWQ655438 JGL655438:JGM655438 JQH655438:JQI655438 KAD655438:KAE655438 KJZ655438:KKA655438 KTV655438:KTW655438 LDR655438:LDS655438 LNN655438:LNO655438 LXJ655438:LXK655438 MHF655438:MHG655438 MRB655438:MRC655438 NAX655438:NAY655438 NKT655438:NKU655438 NUP655438:NUQ655438 OEL655438:OEM655438 OOH655438:OOI655438 OYD655438:OYE655438 PHZ655438:PIA655438 PRV655438:PRW655438 QBR655438:QBS655438 QLN655438:QLO655438 QVJ655438:QVK655438 RFF655438:RFG655438 RPB655438:RPC655438 RYX655438:RYY655438 SIT655438:SIU655438 SSP655438:SSQ655438 TCL655438:TCM655438 TMH655438:TMI655438 TWD655438:TWE655438 UFZ655438:UGA655438 UPV655438:UPW655438 UZR655438:UZS655438 VJN655438:VJO655438 VTJ655438:VTK655438 WDF655438:WDG655438 WNB655438:WNC655438 WWX655438:WWY655438 AP720974:AQ720974 KL720974:KM720974 UH720974:UI720974 AED720974:AEE720974 ANZ720974:AOA720974 AXV720974:AXW720974 BHR720974:BHS720974 BRN720974:BRO720974 CBJ720974:CBK720974 CLF720974:CLG720974 CVB720974:CVC720974 DEX720974:DEY720974 DOT720974:DOU720974 DYP720974:DYQ720974 EIL720974:EIM720974 ESH720974:ESI720974 FCD720974:FCE720974 FLZ720974:FMA720974 FVV720974:FVW720974 GFR720974:GFS720974 GPN720974:GPO720974 GZJ720974:GZK720974 HJF720974:HJG720974 HTB720974:HTC720974 ICX720974:ICY720974 IMT720974:IMU720974 IWP720974:IWQ720974 JGL720974:JGM720974 JQH720974:JQI720974 KAD720974:KAE720974 KJZ720974:KKA720974 KTV720974:KTW720974 LDR720974:LDS720974 LNN720974:LNO720974 LXJ720974:LXK720974 MHF720974:MHG720974 MRB720974:MRC720974 NAX720974:NAY720974 NKT720974:NKU720974 NUP720974:NUQ720974 OEL720974:OEM720974 OOH720974:OOI720974 OYD720974:OYE720974 PHZ720974:PIA720974 PRV720974:PRW720974 QBR720974:QBS720974 QLN720974:QLO720974 QVJ720974:QVK720974 RFF720974:RFG720974 RPB720974:RPC720974 RYX720974:RYY720974 SIT720974:SIU720974 SSP720974:SSQ720974 TCL720974:TCM720974 TMH720974:TMI720974 TWD720974:TWE720974 UFZ720974:UGA720974 UPV720974:UPW720974 UZR720974:UZS720974 VJN720974:VJO720974 VTJ720974:VTK720974 WDF720974:WDG720974 WNB720974:WNC720974 WWX720974:WWY720974 AP786510:AQ786510 KL786510:KM786510 UH786510:UI786510 AED786510:AEE786510 ANZ786510:AOA786510 AXV786510:AXW786510 BHR786510:BHS786510 BRN786510:BRO786510 CBJ786510:CBK786510 CLF786510:CLG786510 CVB786510:CVC786510 DEX786510:DEY786510 DOT786510:DOU786510 DYP786510:DYQ786510 EIL786510:EIM786510 ESH786510:ESI786510 FCD786510:FCE786510 FLZ786510:FMA786510 FVV786510:FVW786510 GFR786510:GFS786510 GPN786510:GPO786510 GZJ786510:GZK786510 HJF786510:HJG786510 HTB786510:HTC786510 ICX786510:ICY786510 IMT786510:IMU786510 IWP786510:IWQ786510 JGL786510:JGM786510 JQH786510:JQI786510 KAD786510:KAE786510 KJZ786510:KKA786510 KTV786510:KTW786510 LDR786510:LDS786510 LNN786510:LNO786510 LXJ786510:LXK786510 MHF786510:MHG786510 MRB786510:MRC786510 NAX786510:NAY786510 NKT786510:NKU786510 NUP786510:NUQ786510 OEL786510:OEM786510 OOH786510:OOI786510 OYD786510:OYE786510 PHZ786510:PIA786510 PRV786510:PRW786510 QBR786510:QBS786510 QLN786510:QLO786510 QVJ786510:QVK786510 RFF786510:RFG786510 RPB786510:RPC786510 RYX786510:RYY786510 SIT786510:SIU786510 SSP786510:SSQ786510 TCL786510:TCM786510 TMH786510:TMI786510 TWD786510:TWE786510 UFZ786510:UGA786510 UPV786510:UPW786510 UZR786510:UZS786510 VJN786510:VJO786510 VTJ786510:VTK786510 WDF786510:WDG786510 WNB786510:WNC786510 WWX786510:WWY786510 AP852046:AQ852046 KL852046:KM852046 UH852046:UI852046 AED852046:AEE852046 ANZ852046:AOA852046 AXV852046:AXW852046 BHR852046:BHS852046 BRN852046:BRO852046 CBJ852046:CBK852046 CLF852046:CLG852046 CVB852046:CVC852046 DEX852046:DEY852046 DOT852046:DOU852046 DYP852046:DYQ852046 EIL852046:EIM852046 ESH852046:ESI852046 FCD852046:FCE852046 FLZ852046:FMA852046 FVV852046:FVW852046 GFR852046:GFS852046 GPN852046:GPO852046 GZJ852046:GZK852046 HJF852046:HJG852046 HTB852046:HTC852046 ICX852046:ICY852046 IMT852046:IMU852046 IWP852046:IWQ852046 JGL852046:JGM852046 JQH852046:JQI852046 KAD852046:KAE852046 KJZ852046:KKA852046 KTV852046:KTW852046 LDR852046:LDS852046 LNN852046:LNO852046 LXJ852046:LXK852046 MHF852046:MHG852046 MRB852046:MRC852046 NAX852046:NAY852046 NKT852046:NKU852046 NUP852046:NUQ852046 OEL852046:OEM852046 OOH852046:OOI852046 OYD852046:OYE852046 PHZ852046:PIA852046 PRV852046:PRW852046 QBR852046:QBS852046 QLN852046:QLO852046 QVJ852046:QVK852046 RFF852046:RFG852046 RPB852046:RPC852046 RYX852046:RYY852046 SIT852046:SIU852046 SSP852046:SSQ852046 TCL852046:TCM852046 TMH852046:TMI852046 TWD852046:TWE852046 UFZ852046:UGA852046 UPV852046:UPW852046 UZR852046:UZS852046 VJN852046:VJO852046 VTJ852046:VTK852046 WDF852046:WDG852046 WNB852046:WNC852046 WWX852046:WWY852046 AP917582:AQ917582 KL917582:KM917582 UH917582:UI917582 AED917582:AEE917582 ANZ917582:AOA917582 AXV917582:AXW917582 BHR917582:BHS917582 BRN917582:BRO917582 CBJ917582:CBK917582 CLF917582:CLG917582 CVB917582:CVC917582 DEX917582:DEY917582 DOT917582:DOU917582 DYP917582:DYQ917582 EIL917582:EIM917582 ESH917582:ESI917582 FCD917582:FCE917582 FLZ917582:FMA917582 FVV917582:FVW917582 GFR917582:GFS917582 GPN917582:GPO917582 GZJ917582:GZK917582 HJF917582:HJG917582 HTB917582:HTC917582 ICX917582:ICY917582 IMT917582:IMU917582 IWP917582:IWQ917582 JGL917582:JGM917582 JQH917582:JQI917582 KAD917582:KAE917582 KJZ917582:KKA917582 KTV917582:KTW917582 LDR917582:LDS917582 LNN917582:LNO917582 LXJ917582:LXK917582 MHF917582:MHG917582 MRB917582:MRC917582 NAX917582:NAY917582 NKT917582:NKU917582 NUP917582:NUQ917582 OEL917582:OEM917582 OOH917582:OOI917582 OYD917582:OYE917582 PHZ917582:PIA917582 PRV917582:PRW917582 QBR917582:QBS917582 QLN917582:QLO917582 QVJ917582:QVK917582 RFF917582:RFG917582 RPB917582:RPC917582 RYX917582:RYY917582 SIT917582:SIU917582 SSP917582:SSQ917582 TCL917582:TCM917582 TMH917582:TMI917582 TWD917582:TWE917582 UFZ917582:UGA917582 UPV917582:UPW917582 UZR917582:UZS917582 VJN917582:VJO917582 VTJ917582:VTK917582 WDF917582:WDG917582 WNB917582:WNC917582 WWX917582:WWY917582 AP983118:AQ983118 KL983118:KM983118 UH983118:UI983118 AED983118:AEE983118 ANZ983118:AOA983118 AXV983118:AXW983118 BHR983118:BHS983118 BRN983118:BRO983118 CBJ983118:CBK983118 CLF983118:CLG983118 CVB983118:CVC983118 DEX983118:DEY983118 DOT983118:DOU983118 DYP983118:DYQ983118 EIL983118:EIM983118 ESH983118:ESI983118 FCD983118:FCE983118 FLZ983118:FMA983118 FVV983118:FVW983118 GFR983118:GFS983118 GPN983118:GPO983118 GZJ983118:GZK983118 HJF983118:HJG983118 HTB983118:HTC983118 ICX983118:ICY983118 IMT983118:IMU983118 IWP983118:IWQ983118 JGL983118:JGM983118 JQH983118:JQI983118 KAD983118:KAE983118 KJZ983118:KKA983118 KTV983118:KTW983118 LDR983118:LDS983118 LNN983118:LNO983118 LXJ983118:LXK983118 MHF983118:MHG983118 MRB983118:MRC983118 NAX983118:NAY983118 NKT983118:NKU983118 NUP983118:NUQ983118 OEL983118:OEM983118 OOH983118:OOI983118 OYD983118:OYE983118 PHZ983118:PIA983118 PRV983118:PRW983118 QBR983118:QBS983118 QLN983118:QLO983118 QVJ983118:QVK983118 RFF983118:RFG983118 RPB983118:RPC983118 RYX983118:RYY983118 SIT983118:SIU983118 SSP983118:SSQ983118 TCL983118:TCM983118 TMH983118:TMI983118 TWD983118:TWE983118 UFZ983118:UGA983118 UPV983118:UPW983118 UZR983118:UZS983118 VJN983118:VJO983118 VTJ983118:VTK983118 WDF983118:WDG983118 WNB983118:WNC983118 WWX983118:WWY983118 BK78 LG78 VC78 AEY78 AOU78 AYQ78 BIM78 BSI78 CCE78 CMA78 CVW78 DFS78 DPO78 DZK78 EJG78 ETC78 FCY78 FMU78 FWQ78 GGM78 GQI78 HAE78 HKA78 HTW78 IDS78 INO78 IXK78 JHG78 JRC78 KAY78 KKU78 KUQ78 LEM78 LOI78 LYE78 MIA78 MRW78 NBS78 NLO78 NVK78 OFG78 OPC78 OYY78 PIU78 PSQ78 QCM78 QMI78 QWE78 RGA78 RPW78 RZS78 SJO78 STK78 TDG78 TNC78 TWY78 UGU78 UQQ78 VAM78 VKI78 VUE78 WEA78 WNW78 WXS78 BK65614 LG65614 VC65614 AEY65614 AOU65614 AYQ65614 BIM65614 BSI65614 CCE65614 CMA65614 CVW65614 DFS65614 DPO65614 DZK65614 EJG65614 ETC65614 FCY65614 FMU65614 FWQ65614 GGM65614 GQI65614 HAE65614 HKA65614 HTW65614 IDS65614 INO65614 IXK65614 JHG65614 JRC65614 KAY65614 KKU65614 KUQ65614 LEM65614 LOI65614 LYE65614 MIA65614 MRW65614 NBS65614 NLO65614 NVK65614 OFG65614 OPC65614 OYY65614 PIU65614 PSQ65614 QCM65614 QMI65614 QWE65614 RGA65614 RPW65614 RZS65614 SJO65614 STK65614 TDG65614 TNC65614 TWY65614 UGU65614 UQQ65614 VAM65614 VKI65614 VUE65614 WEA65614 WNW65614 WXS65614 BK131150 LG131150 VC131150 AEY131150 AOU131150 AYQ131150 BIM131150 BSI131150 CCE131150 CMA131150 CVW131150 DFS131150 DPO131150 DZK131150 EJG131150 ETC131150 FCY131150 FMU131150 FWQ131150 GGM131150 GQI131150 HAE131150 HKA131150 HTW131150 IDS131150 INO131150 IXK131150 JHG131150 JRC131150 KAY131150 KKU131150 KUQ131150 LEM131150 LOI131150 LYE131150 MIA131150 MRW131150 NBS131150 NLO131150 NVK131150 OFG131150 OPC131150 OYY131150 PIU131150 PSQ131150 QCM131150 QMI131150 QWE131150 RGA131150 RPW131150 RZS131150 SJO131150 STK131150 TDG131150 TNC131150 TWY131150 UGU131150 UQQ131150 VAM131150 VKI131150 VUE131150 WEA131150 WNW131150 WXS131150 BK196686 LG196686 VC196686 AEY196686 AOU196686 AYQ196686 BIM196686 BSI196686 CCE196686 CMA196686 CVW196686 DFS196686 DPO196686 DZK196686 EJG196686 ETC196686 FCY196686 FMU196686 FWQ196686 GGM196686 GQI196686 HAE196686 HKA196686 HTW196686 IDS196686 INO196686 IXK196686 JHG196686 JRC196686 KAY196686 KKU196686 KUQ196686 LEM196686 LOI196686 LYE196686 MIA196686 MRW196686 NBS196686 NLO196686 NVK196686 OFG196686 OPC196686 OYY196686 PIU196686 PSQ196686 QCM196686 QMI196686 QWE196686 RGA196686 RPW196686 RZS196686 SJO196686 STK196686 TDG196686 TNC196686 TWY196686 UGU196686 UQQ196686 VAM196686 VKI196686 VUE196686 WEA196686 WNW196686 WXS196686 BK262222 LG262222 VC262222 AEY262222 AOU262222 AYQ262222 BIM262222 BSI262222 CCE262222 CMA262222 CVW262222 DFS262222 DPO262222 DZK262222 EJG262222 ETC262222 FCY262222 FMU262222 FWQ262222 GGM262222 GQI262222 HAE262222 HKA262222 HTW262222 IDS262222 INO262222 IXK262222 JHG262222 JRC262222 KAY262222 KKU262222 KUQ262222 LEM262222 LOI262222 LYE262222 MIA262222 MRW262222 NBS262222 NLO262222 NVK262222 OFG262222 OPC262222 OYY262222 PIU262222 PSQ262222 QCM262222 QMI262222 QWE262222 RGA262222 RPW262222 RZS262222 SJO262222 STK262222 TDG262222 TNC262222 TWY262222 UGU262222 UQQ262222 VAM262222 VKI262222 VUE262222 WEA262222 WNW262222 WXS262222 BK327758 LG327758 VC327758 AEY327758 AOU327758 AYQ327758 BIM327758 BSI327758 CCE327758 CMA327758 CVW327758 DFS327758 DPO327758 DZK327758 EJG327758 ETC327758 FCY327758 FMU327758 FWQ327758 GGM327758 GQI327758 HAE327758 HKA327758 HTW327758 IDS327758 INO327758 IXK327758 JHG327758 JRC327758 KAY327758 KKU327758 KUQ327758 LEM327758 LOI327758 LYE327758 MIA327758 MRW327758 NBS327758 NLO327758 NVK327758 OFG327758 OPC327758 OYY327758 PIU327758 PSQ327758 QCM327758 QMI327758 QWE327758 RGA327758 RPW327758 RZS327758 SJO327758 STK327758 TDG327758 TNC327758 TWY327758 UGU327758 UQQ327758 VAM327758 VKI327758 VUE327758 WEA327758 WNW327758 WXS327758 BK393294 LG393294 VC393294 AEY393294 AOU393294 AYQ393294 BIM393294 BSI393294 CCE393294 CMA393294 CVW393294 DFS393294 DPO393294 DZK393294 EJG393294 ETC393294 FCY393294 FMU393294 FWQ393294 GGM393294 GQI393294 HAE393294 HKA393294 HTW393294 IDS393294 INO393294 IXK393294 JHG393294 JRC393294 KAY393294 KKU393294 KUQ393294 LEM393294 LOI393294 LYE393294 MIA393294 MRW393294 NBS393294 NLO393294 NVK393294 OFG393294 OPC393294 OYY393294 PIU393294 PSQ393294 QCM393294 QMI393294 QWE393294 RGA393294 RPW393294 RZS393294 SJO393294 STK393294 TDG393294 TNC393294 TWY393294 UGU393294 UQQ393294 VAM393294 VKI393294 VUE393294 WEA393294 WNW393294 WXS393294 BK458830 LG458830 VC458830 AEY458830 AOU458830 AYQ458830 BIM458830 BSI458830 CCE458830 CMA458830 CVW458830 DFS458830 DPO458830 DZK458830 EJG458830 ETC458830 FCY458830 FMU458830 FWQ458830 GGM458830 GQI458830 HAE458830 HKA458830 HTW458830 IDS458830 INO458830 IXK458830 JHG458830 JRC458830 KAY458830 KKU458830 KUQ458830 LEM458830 LOI458830 LYE458830 MIA458830 MRW458830 NBS458830 NLO458830 NVK458830 OFG458830 OPC458830 OYY458830 PIU458830 PSQ458830 QCM458830 QMI458830 QWE458830 RGA458830 RPW458830 RZS458830 SJO458830 STK458830 TDG458830 TNC458830 TWY458830 UGU458830 UQQ458830 VAM458830 VKI458830 VUE458830 WEA458830 WNW458830 WXS458830 BK524366 LG524366 VC524366 AEY524366 AOU524366 AYQ524366 BIM524366 BSI524366 CCE524366 CMA524366 CVW524366 DFS524366 DPO524366 DZK524366 EJG524366 ETC524366 FCY524366 FMU524366 FWQ524366 GGM524366 GQI524366 HAE524366 HKA524366 HTW524366 IDS524366 INO524366 IXK524366 JHG524366 JRC524366 KAY524366 KKU524366 KUQ524366 LEM524366 LOI524366 LYE524366 MIA524366 MRW524366 NBS524366 NLO524366 NVK524366 OFG524366 OPC524366 OYY524366 PIU524366 PSQ524366 QCM524366 QMI524366 QWE524366 RGA524366 RPW524366 RZS524366 SJO524366 STK524366 TDG524366 TNC524366 TWY524366 UGU524366 UQQ524366 VAM524366 VKI524366 VUE524366 WEA524366 WNW524366 WXS524366 BK589902 LG589902 VC589902 AEY589902 AOU589902 AYQ589902 BIM589902 BSI589902 CCE589902 CMA589902 CVW589902 DFS589902 DPO589902 DZK589902 EJG589902 ETC589902 FCY589902 FMU589902 FWQ589902 GGM589902 GQI589902 HAE589902 HKA589902 HTW589902 IDS589902 INO589902 IXK589902 JHG589902 JRC589902 KAY589902 KKU589902 KUQ589902 LEM589902 LOI589902 LYE589902 MIA589902 MRW589902 NBS589902 NLO589902 NVK589902 OFG589902 OPC589902 OYY589902 PIU589902 PSQ589902 QCM589902 QMI589902 QWE589902 RGA589902 RPW589902 RZS589902 SJO589902 STK589902 TDG589902 TNC589902 TWY589902 UGU589902 UQQ589902 VAM589902 VKI589902 VUE589902 WEA589902 WNW589902 WXS589902 BK655438 LG655438 VC655438 AEY655438 AOU655438 AYQ655438 BIM655438 BSI655438 CCE655438 CMA655438 CVW655438 DFS655438 DPO655438 DZK655438 EJG655438 ETC655438 FCY655438 FMU655438 FWQ655438 GGM655438 GQI655438 HAE655438 HKA655438 HTW655438 IDS655438 INO655438 IXK655438 JHG655438 JRC655438 KAY655438 KKU655438 KUQ655438 LEM655438 LOI655438 LYE655438 MIA655438 MRW655438 NBS655438 NLO655438 NVK655438 OFG655438 OPC655438 OYY655438 PIU655438 PSQ655438 QCM655438 QMI655438 QWE655438 RGA655438 RPW655438 RZS655438 SJO655438 STK655438 TDG655438 TNC655438 TWY655438 UGU655438 UQQ655438 VAM655438 VKI655438 VUE655438 WEA655438 WNW655438 WXS655438 BK720974 LG720974 VC720974 AEY720974 AOU720974 AYQ720974 BIM720974 BSI720974 CCE720974 CMA720974 CVW720974 DFS720974 DPO720974 DZK720974 EJG720974 ETC720974 FCY720974 FMU720974 FWQ720974 GGM720974 GQI720974 HAE720974 HKA720974 HTW720974 IDS720974 INO720974 IXK720974 JHG720974 JRC720974 KAY720974 KKU720974 KUQ720974 LEM720974 LOI720974 LYE720974 MIA720974 MRW720974 NBS720974 NLO720974 NVK720974 OFG720974 OPC720974 OYY720974 PIU720974 PSQ720974 QCM720974 QMI720974 QWE720974 RGA720974 RPW720974 RZS720974 SJO720974 STK720974 TDG720974 TNC720974 TWY720974 UGU720974 UQQ720974 VAM720974 VKI720974 VUE720974 WEA720974 WNW720974 WXS720974 BK786510 LG786510 VC786510 AEY786510 AOU786510 AYQ786510 BIM786510 BSI786510 CCE786510 CMA786510 CVW786510 DFS786510 DPO786510 DZK786510 EJG786510 ETC786510 FCY786510 FMU786510 FWQ786510 GGM786510 GQI786510 HAE786510 HKA786510 HTW786510 IDS786510 INO786510 IXK786510 JHG786510 JRC786510 KAY786510 KKU786510 KUQ786510 LEM786510 LOI786510 LYE786510 MIA786510 MRW786510 NBS786510 NLO786510 NVK786510 OFG786510 OPC786510 OYY786510 PIU786510 PSQ786510 QCM786510 QMI786510 QWE786510 RGA786510 RPW786510 RZS786510 SJO786510 STK786510 TDG786510 TNC786510 TWY786510 UGU786510 UQQ786510 VAM786510 VKI786510 VUE786510 WEA786510 WNW786510 WXS786510 BK852046 LG852046 VC852046 AEY852046 AOU852046 AYQ852046 BIM852046 BSI852046 CCE852046 CMA852046 CVW852046 DFS852046 DPO852046 DZK852046 EJG852046 ETC852046 FCY852046 FMU852046 FWQ852046 GGM852046 GQI852046 HAE852046 HKA852046 HTW852046 IDS852046 INO852046 IXK852046 JHG852046 JRC852046 KAY852046 KKU852046 KUQ852046 LEM852046 LOI852046 LYE852046 MIA852046 MRW852046 NBS852046 NLO852046 NVK852046 OFG852046 OPC852046 OYY852046 PIU852046 PSQ852046 QCM852046 QMI852046 QWE852046 RGA852046 RPW852046 RZS852046 SJO852046 STK852046 TDG852046 TNC852046 TWY852046 UGU852046 UQQ852046 VAM852046 VKI852046 VUE852046 WEA852046 WNW852046 WXS852046 BK917582 LG917582 VC917582 AEY917582 AOU917582 AYQ917582 BIM917582 BSI917582 CCE917582 CMA917582 CVW917582 DFS917582 DPO917582 DZK917582 EJG917582 ETC917582 FCY917582 FMU917582 FWQ917582 GGM917582 GQI917582 HAE917582 HKA917582 HTW917582 IDS917582 INO917582 IXK917582 JHG917582 JRC917582 KAY917582 KKU917582 KUQ917582 LEM917582 LOI917582 LYE917582 MIA917582 MRW917582 NBS917582 NLO917582 NVK917582 OFG917582 OPC917582 OYY917582 PIU917582 PSQ917582 QCM917582 QMI917582 QWE917582 RGA917582 RPW917582 RZS917582 SJO917582 STK917582 TDG917582 TNC917582 TWY917582 UGU917582 UQQ917582 VAM917582 VKI917582 VUE917582 WEA917582 WNW917582 WXS917582 BK983118 LG983118 VC983118 AEY983118 AOU983118 AYQ983118 BIM983118 BSI983118 CCE983118 CMA983118 CVW983118 DFS983118 DPO983118 DZK983118 EJG983118 ETC983118 FCY983118 FMU983118 FWQ983118 GGM983118 GQI983118 HAE983118 HKA983118 HTW983118 IDS983118 INO983118 IXK983118 JHG983118 JRC983118 KAY983118 KKU983118 KUQ983118 LEM983118 LOI983118 LYE983118 MIA983118 MRW983118 NBS983118 NLO983118 NVK983118 OFG983118 OPC983118 OYY983118 PIU983118 PSQ983118 QCM983118 QMI983118 QWE983118 RGA983118 RPW983118 RZS983118 SJO983118 STK983118 TDG983118 TNC983118 TWY983118 UGU983118 UQQ983118 VAM983118 VKI983118 VUE983118 WEA983118 WNW983118 WXS983118 CF78 MB78 VX78 AFT78 APP78 AZL78 BJH78 BTD78 CCZ78 CMV78 CWR78 DGN78 DQJ78 EAF78 EKB78 ETX78 FDT78 FNP78 FXL78 GHH78 GRD78 HAZ78 HKV78 HUR78 IEN78 IOJ78 IYF78 JIB78 JRX78 KBT78 KLP78 KVL78 LFH78 LPD78 LYZ78 MIV78 MSR78 NCN78 NMJ78 NWF78 OGB78 OPX78 OZT78 PJP78 PTL78 QDH78 QND78 QWZ78 RGV78 RQR78 SAN78 SKJ78 SUF78 TEB78 TNX78 TXT78 UHP78 URL78 VBH78 VLD78 VUZ78 WEV78 WOR78 WYN78 CF65614 MB65614 VX65614 AFT65614 APP65614 AZL65614 BJH65614 BTD65614 CCZ65614 CMV65614 CWR65614 DGN65614 DQJ65614 EAF65614 EKB65614 ETX65614 FDT65614 FNP65614 FXL65614 GHH65614 GRD65614 HAZ65614 HKV65614 HUR65614 IEN65614 IOJ65614 IYF65614 JIB65614 JRX65614 KBT65614 KLP65614 KVL65614 LFH65614 LPD65614 LYZ65614 MIV65614 MSR65614 NCN65614 NMJ65614 NWF65614 OGB65614 OPX65614 OZT65614 PJP65614 PTL65614 QDH65614 QND65614 QWZ65614 RGV65614 RQR65614 SAN65614 SKJ65614 SUF65614 TEB65614 TNX65614 TXT65614 UHP65614 URL65614 VBH65614 VLD65614 VUZ65614 WEV65614 WOR65614 WYN65614 CF131150 MB131150 VX131150 AFT131150 APP131150 AZL131150 BJH131150 BTD131150 CCZ131150 CMV131150 CWR131150 DGN131150 DQJ131150 EAF131150 EKB131150 ETX131150 FDT131150 FNP131150 FXL131150 GHH131150 GRD131150 HAZ131150 HKV131150 HUR131150 IEN131150 IOJ131150 IYF131150 JIB131150 JRX131150 KBT131150 KLP131150 KVL131150 LFH131150 LPD131150 LYZ131150 MIV131150 MSR131150 NCN131150 NMJ131150 NWF131150 OGB131150 OPX131150 OZT131150 PJP131150 PTL131150 QDH131150 QND131150 QWZ131150 RGV131150 RQR131150 SAN131150 SKJ131150 SUF131150 TEB131150 TNX131150 TXT131150 UHP131150 URL131150 VBH131150 VLD131150 VUZ131150 WEV131150 WOR131150 WYN131150 CF196686 MB196686 VX196686 AFT196686 APP196686 AZL196686 BJH196686 BTD196686 CCZ196686 CMV196686 CWR196686 DGN196686 DQJ196686 EAF196686 EKB196686 ETX196686 FDT196686 FNP196686 FXL196686 GHH196686 GRD196686 HAZ196686 HKV196686 HUR196686 IEN196686 IOJ196686 IYF196686 JIB196686 JRX196686 KBT196686 KLP196686 KVL196686 LFH196686 LPD196686 LYZ196686 MIV196686 MSR196686 NCN196686 NMJ196686 NWF196686 OGB196686 OPX196686 OZT196686 PJP196686 PTL196686 QDH196686 QND196686 QWZ196686 RGV196686 RQR196686 SAN196686 SKJ196686 SUF196686 TEB196686 TNX196686 TXT196686 UHP196686 URL196686 VBH196686 VLD196686 VUZ196686 WEV196686 WOR196686 WYN196686 CF262222 MB262222 VX262222 AFT262222 APP262222 AZL262222 BJH262222 BTD262222 CCZ262222 CMV262222 CWR262222 DGN262222 DQJ262222 EAF262222 EKB262222 ETX262222 FDT262222 FNP262222 FXL262222 GHH262222 GRD262222 HAZ262222 HKV262222 HUR262222 IEN262222 IOJ262222 IYF262222 JIB262222 JRX262222 KBT262222 KLP262222 KVL262222 LFH262222 LPD262222 LYZ262222 MIV262222 MSR262222 NCN262222 NMJ262222 NWF262222 OGB262222 OPX262222 OZT262222 PJP262222 PTL262222 QDH262222 QND262222 QWZ262222 RGV262222 RQR262222 SAN262222 SKJ262222 SUF262222 TEB262222 TNX262222 TXT262222 UHP262222 URL262222 VBH262222 VLD262222 VUZ262222 WEV262222 WOR262222 WYN262222 CF327758 MB327758 VX327758 AFT327758 APP327758 AZL327758 BJH327758 BTD327758 CCZ327758 CMV327758 CWR327758 DGN327758 DQJ327758 EAF327758 EKB327758 ETX327758 FDT327758 FNP327758 FXL327758 GHH327758 GRD327758 HAZ327758 HKV327758 HUR327758 IEN327758 IOJ327758 IYF327758 JIB327758 JRX327758 KBT327758 KLP327758 KVL327758 LFH327758 LPD327758 LYZ327758 MIV327758 MSR327758 NCN327758 NMJ327758 NWF327758 OGB327758 OPX327758 OZT327758 PJP327758 PTL327758 QDH327758 QND327758 QWZ327758 RGV327758 RQR327758 SAN327758 SKJ327758 SUF327758 TEB327758 TNX327758 TXT327758 UHP327758 URL327758 VBH327758 VLD327758 VUZ327758 WEV327758 WOR327758 WYN327758 CF393294 MB393294 VX393294 AFT393294 APP393294 AZL393294 BJH393294 BTD393294 CCZ393294 CMV393294 CWR393294 DGN393294 DQJ393294 EAF393294 EKB393294 ETX393294 FDT393294 FNP393294 FXL393294 GHH393294 GRD393294 HAZ393294 HKV393294 HUR393294 IEN393294 IOJ393294 IYF393294 JIB393294 JRX393294 KBT393294 KLP393294 KVL393294 LFH393294 LPD393294 LYZ393294 MIV393294 MSR393294 NCN393294 NMJ393294 NWF393294 OGB393294 OPX393294 OZT393294 PJP393294 PTL393294 QDH393294 QND393294 QWZ393294 RGV393294 RQR393294 SAN393294 SKJ393294 SUF393294 TEB393294 TNX393294 TXT393294 UHP393294 URL393294 VBH393294 VLD393294 VUZ393294 WEV393294 WOR393294 WYN393294 CF458830 MB458830 VX458830 AFT458830 APP458830 AZL458830 BJH458830 BTD458830 CCZ458830 CMV458830 CWR458830 DGN458830 DQJ458830 EAF458830 EKB458830 ETX458830 FDT458830 FNP458830 FXL458830 GHH458830 GRD458830 HAZ458830 HKV458830 HUR458830 IEN458830 IOJ458830 IYF458830 JIB458830 JRX458830 KBT458830 KLP458830 KVL458830 LFH458830 LPD458830 LYZ458830 MIV458830 MSR458830 NCN458830 NMJ458830 NWF458830 OGB458830 OPX458830 OZT458830 PJP458830 PTL458830 QDH458830 QND458830 QWZ458830 RGV458830 RQR458830 SAN458830 SKJ458830 SUF458830 TEB458830 TNX458830 TXT458830 UHP458830 URL458830 VBH458830 VLD458830 VUZ458830 WEV458830 WOR458830 WYN458830 CF524366 MB524366 VX524366 AFT524366 APP524366 AZL524366 BJH524366 BTD524366 CCZ524366 CMV524366 CWR524366 DGN524366 DQJ524366 EAF524366 EKB524366 ETX524366 FDT524366 FNP524366 FXL524366 GHH524366 GRD524366 HAZ524366 HKV524366 HUR524366 IEN524366 IOJ524366 IYF524366 JIB524366 JRX524366 KBT524366 KLP524366 KVL524366 LFH524366 LPD524366 LYZ524366 MIV524366 MSR524366 NCN524366 NMJ524366 NWF524366 OGB524366 OPX524366 OZT524366 PJP524366 PTL524366 QDH524366 QND524366 QWZ524366 RGV524366 RQR524366 SAN524366 SKJ524366 SUF524366 TEB524366 TNX524366 TXT524366 UHP524366 URL524366 VBH524366 VLD524366 VUZ524366 WEV524366 WOR524366 WYN524366 CF589902 MB589902 VX589902 AFT589902 APP589902 AZL589902 BJH589902 BTD589902 CCZ589902 CMV589902 CWR589902 DGN589902 DQJ589902 EAF589902 EKB589902 ETX589902 FDT589902 FNP589902 FXL589902 GHH589902 GRD589902 HAZ589902 HKV589902 HUR589902 IEN589902 IOJ589902 IYF589902 JIB589902 JRX589902 KBT589902 KLP589902 KVL589902 LFH589902 LPD589902 LYZ589902 MIV589902 MSR589902 NCN589902 NMJ589902 NWF589902 OGB589902 OPX589902 OZT589902 PJP589902 PTL589902 QDH589902 QND589902 QWZ589902 RGV589902 RQR589902 SAN589902 SKJ589902 SUF589902 TEB589902 TNX589902 TXT589902 UHP589902 URL589902 VBH589902 VLD589902 VUZ589902 WEV589902 WOR589902 WYN589902 CF655438 MB655438 VX655438 AFT655438 APP655438 AZL655438 BJH655438 BTD655438 CCZ655438 CMV655438 CWR655438 DGN655438 DQJ655438 EAF655438 EKB655438 ETX655438 FDT655438 FNP655438 FXL655438 GHH655438 GRD655438 HAZ655438 HKV655438 HUR655438 IEN655438 IOJ655438 IYF655438 JIB655438 JRX655438 KBT655438 KLP655438 KVL655438 LFH655438 LPD655438 LYZ655438 MIV655438 MSR655438 NCN655438 NMJ655438 NWF655438 OGB655438 OPX655438 OZT655438 PJP655438 PTL655438 QDH655438 QND655438 QWZ655438 RGV655438 RQR655438 SAN655438 SKJ655438 SUF655438 TEB655438 TNX655438 TXT655438 UHP655438 URL655438 VBH655438 VLD655438 VUZ655438 WEV655438 WOR655438 WYN655438 CF720974 MB720974 VX720974 AFT720974 APP720974 AZL720974 BJH720974 BTD720974 CCZ720974 CMV720974 CWR720974 DGN720974 DQJ720974 EAF720974 EKB720974 ETX720974 FDT720974 FNP720974 FXL720974 GHH720974 GRD720974 HAZ720974 HKV720974 HUR720974 IEN720974 IOJ720974 IYF720974 JIB720974 JRX720974 KBT720974 KLP720974 KVL720974 LFH720974 LPD720974 LYZ720974 MIV720974 MSR720974 NCN720974 NMJ720974 NWF720974 OGB720974 OPX720974 OZT720974 PJP720974 PTL720974 QDH720974 QND720974 QWZ720974 RGV720974 RQR720974 SAN720974 SKJ720974 SUF720974 TEB720974 TNX720974 TXT720974 UHP720974 URL720974 VBH720974 VLD720974 VUZ720974 WEV720974 WOR720974 WYN720974 CF786510 MB786510 VX786510 AFT786510 APP786510 AZL786510 BJH786510 BTD786510 CCZ786510 CMV786510 CWR786510 DGN786510 DQJ786510 EAF786510 EKB786510 ETX786510 FDT786510 FNP786510 FXL786510 GHH786510 GRD786510 HAZ786510 HKV786510 HUR786510 IEN786510 IOJ786510 IYF786510 JIB786510 JRX786510 KBT786510 KLP786510 KVL786510 LFH786510 LPD786510 LYZ786510 MIV786510 MSR786510 NCN786510 NMJ786510 NWF786510 OGB786510 OPX786510 OZT786510 PJP786510 PTL786510 QDH786510 QND786510 QWZ786510 RGV786510 RQR786510 SAN786510 SKJ786510 SUF786510 TEB786510 TNX786510 TXT786510 UHP786510 URL786510 VBH786510 VLD786510 VUZ786510 WEV786510 WOR786510 WYN786510 CF852046 MB852046 VX852046 AFT852046 APP852046 AZL852046 BJH852046 BTD852046 CCZ852046 CMV852046 CWR852046 DGN852046 DQJ852046 EAF852046 EKB852046 ETX852046 FDT852046 FNP852046 FXL852046 GHH852046 GRD852046 HAZ852046 HKV852046 HUR852046 IEN852046 IOJ852046 IYF852046 JIB852046 JRX852046 KBT852046 KLP852046 KVL852046 LFH852046 LPD852046 LYZ852046 MIV852046 MSR852046 NCN852046 NMJ852046 NWF852046 OGB852046 OPX852046 OZT852046 PJP852046 PTL852046 QDH852046 QND852046 QWZ852046 RGV852046 RQR852046 SAN852046 SKJ852046 SUF852046 TEB852046 TNX852046 TXT852046 UHP852046 URL852046 VBH852046 VLD852046 VUZ852046 WEV852046 WOR852046 WYN852046 CF917582 MB917582 VX917582 AFT917582 APP917582 AZL917582 BJH917582 BTD917582 CCZ917582 CMV917582 CWR917582 DGN917582 DQJ917582 EAF917582 EKB917582 ETX917582 FDT917582 FNP917582 FXL917582 GHH917582 GRD917582 HAZ917582 HKV917582 HUR917582 IEN917582 IOJ917582 IYF917582 JIB917582 JRX917582 KBT917582 KLP917582 KVL917582 LFH917582 LPD917582 LYZ917582 MIV917582 MSR917582 NCN917582 NMJ917582 NWF917582 OGB917582 OPX917582 OZT917582 PJP917582 PTL917582 QDH917582 QND917582 QWZ917582 RGV917582 RQR917582 SAN917582 SKJ917582 SUF917582 TEB917582 TNX917582 TXT917582 UHP917582 URL917582 VBH917582 VLD917582 VUZ917582 WEV917582 WOR917582 WYN917582 CF983118 MB983118 VX983118 AFT983118 APP983118 AZL983118 BJH983118 BTD983118 CCZ983118 CMV983118 CWR983118 DGN983118 DQJ983118 EAF983118 EKB983118 ETX983118 FDT983118 FNP983118 FXL983118 GHH983118 GRD983118 HAZ983118 HKV983118 HUR983118 IEN983118 IOJ983118 IYF983118 JIB983118 JRX983118 KBT983118 KLP983118 KVL983118 LFH983118 LPD983118 LYZ983118 MIV983118 MSR983118 NCN983118 NMJ983118 NWF983118 OGB983118 OPX983118 OZT983118 PJP983118 PTL983118 QDH983118 QND983118 QWZ983118 RGV983118 RQR983118 SAN983118 SKJ983118 SUF983118 TEB983118 TNX983118 TXT983118 UHP983118 URL983118 VBH983118 VLD983118 VUZ983118 WEV983118 WOR983118 WYN983118 CF18 MB18 VX18 AFT18 APP18 AZL18 BJH18 BTD18 CCZ18 CMV18 CWR18 DGN18 DQJ18 EAF18 EKB18 ETX18 FDT18 FNP18 FXL18 GHH18 GRD18 HAZ18 HKV18 HUR18 IEN18 IOJ18 IYF18 JIB18 JRX18 KBT18 KLP18 KVL18 LFH18 LPD18 LYZ18 MIV18 MSR18 NCN18 NMJ18 NWF18 OGB18 OPX18 OZT18 PJP18 PTL18 QDH18 QND18 QWZ18 RGV18 RQR18 SAN18 SKJ18 SUF18 TEB18 TNX18 TXT18 UHP18 URL18 VBH18 VLD18 VUZ18 WEV18 WOR18 WYN18 CF65554 MB65554 VX65554 AFT65554 APP65554 AZL65554 BJH65554 BTD65554 CCZ65554 CMV65554 CWR65554 DGN65554 DQJ65554 EAF65554 EKB65554 ETX65554 FDT65554 FNP65554 FXL65554 GHH65554 GRD65554 HAZ65554 HKV65554 HUR65554 IEN65554 IOJ65554 IYF65554 JIB65554 JRX65554 KBT65554 KLP65554 KVL65554 LFH65554 LPD65554 LYZ65554 MIV65554 MSR65554 NCN65554 NMJ65554 NWF65554 OGB65554 OPX65554 OZT65554 PJP65554 PTL65554 QDH65554 QND65554 QWZ65554 RGV65554 RQR65554 SAN65554 SKJ65554 SUF65554 TEB65554 TNX65554 TXT65554 UHP65554 URL65554 VBH65554 VLD65554 VUZ65554 WEV65554 WOR65554 WYN65554 CF131090 MB131090 VX131090 AFT131090 APP131090 AZL131090 BJH131090 BTD131090 CCZ131090 CMV131090 CWR131090 DGN131090 DQJ131090 EAF131090 EKB131090 ETX131090 FDT131090 FNP131090 FXL131090 GHH131090 GRD131090 HAZ131090 HKV131090 HUR131090 IEN131090 IOJ131090 IYF131090 JIB131090 JRX131090 KBT131090 KLP131090 KVL131090 LFH131090 LPD131090 LYZ131090 MIV131090 MSR131090 NCN131090 NMJ131090 NWF131090 OGB131090 OPX131090 OZT131090 PJP131090 PTL131090 QDH131090 QND131090 QWZ131090 RGV131090 RQR131090 SAN131090 SKJ131090 SUF131090 TEB131090 TNX131090 TXT131090 UHP131090 URL131090 VBH131090 VLD131090 VUZ131090 WEV131090 WOR131090 WYN131090 CF196626 MB196626 VX196626 AFT196626 APP196626 AZL196626 BJH196626 BTD196626 CCZ196626 CMV196626 CWR196626 DGN196626 DQJ196626 EAF196626 EKB196626 ETX196626 FDT196626 FNP196626 FXL196626 GHH196626 GRD196626 HAZ196626 HKV196626 HUR196626 IEN196626 IOJ196626 IYF196626 JIB196626 JRX196626 KBT196626 KLP196626 KVL196626 LFH196626 LPD196626 LYZ196626 MIV196626 MSR196626 NCN196626 NMJ196626 NWF196626 OGB196626 OPX196626 OZT196626 PJP196626 PTL196626 QDH196626 QND196626 QWZ196626 RGV196626 RQR196626 SAN196626 SKJ196626 SUF196626 TEB196626 TNX196626 TXT196626 UHP196626 URL196626 VBH196626 VLD196626 VUZ196626 WEV196626 WOR196626 WYN196626 CF262162 MB262162 VX262162 AFT262162 APP262162 AZL262162 BJH262162 BTD262162 CCZ262162 CMV262162 CWR262162 DGN262162 DQJ262162 EAF262162 EKB262162 ETX262162 FDT262162 FNP262162 FXL262162 GHH262162 GRD262162 HAZ262162 HKV262162 HUR262162 IEN262162 IOJ262162 IYF262162 JIB262162 JRX262162 KBT262162 KLP262162 KVL262162 LFH262162 LPD262162 LYZ262162 MIV262162 MSR262162 NCN262162 NMJ262162 NWF262162 OGB262162 OPX262162 OZT262162 PJP262162 PTL262162 QDH262162 QND262162 QWZ262162 RGV262162 RQR262162 SAN262162 SKJ262162 SUF262162 TEB262162 TNX262162 TXT262162 UHP262162 URL262162 VBH262162 VLD262162 VUZ262162 WEV262162 WOR262162 WYN262162 CF327698 MB327698 VX327698 AFT327698 APP327698 AZL327698 BJH327698 BTD327698 CCZ327698 CMV327698 CWR327698 DGN327698 DQJ327698 EAF327698 EKB327698 ETX327698 FDT327698 FNP327698 FXL327698 GHH327698 GRD327698 HAZ327698 HKV327698 HUR327698 IEN327698 IOJ327698 IYF327698 JIB327698 JRX327698 KBT327698 KLP327698 KVL327698 LFH327698 LPD327698 LYZ327698 MIV327698 MSR327698 NCN327698 NMJ327698 NWF327698 OGB327698 OPX327698 OZT327698 PJP327698 PTL327698 QDH327698 QND327698 QWZ327698 RGV327698 RQR327698 SAN327698 SKJ327698 SUF327698 TEB327698 TNX327698 TXT327698 UHP327698 URL327698 VBH327698 VLD327698 VUZ327698 WEV327698 WOR327698 WYN327698 CF393234 MB393234 VX393234 AFT393234 APP393234 AZL393234 BJH393234 BTD393234 CCZ393234 CMV393234 CWR393234 DGN393234 DQJ393234 EAF393234 EKB393234 ETX393234 FDT393234 FNP393234 FXL393234 GHH393234 GRD393234 HAZ393234 HKV393234 HUR393234 IEN393234 IOJ393234 IYF393234 JIB393234 JRX393234 KBT393234 KLP393234 KVL393234 LFH393234 LPD393234 LYZ393234 MIV393234 MSR393234 NCN393234 NMJ393234 NWF393234 OGB393234 OPX393234 OZT393234 PJP393234 PTL393234 QDH393234 QND393234 QWZ393234 RGV393234 RQR393234 SAN393234 SKJ393234 SUF393234 TEB393234 TNX393234 TXT393234 UHP393234 URL393234 VBH393234 VLD393234 VUZ393234 WEV393234 WOR393234 WYN393234 CF458770 MB458770 VX458770 AFT458770 APP458770 AZL458770 BJH458770 BTD458770 CCZ458770 CMV458770 CWR458770 DGN458770 DQJ458770 EAF458770 EKB458770 ETX458770 FDT458770 FNP458770 FXL458770 GHH458770 GRD458770 HAZ458770 HKV458770 HUR458770 IEN458770 IOJ458770 IYF458770 JIB458770 JRX458770 KBT458770 KLP458770 KVL458770 LFH458770 LPD458770 LYZ458770 MIV458770 MSR458770 NCN458770 NMJ458770 NWF458770 OGB458770 OPX458770 OZT458770 PJP458770 PTL458770 QDH458770 QND458770 QWZ458770 RGV458770 RQR458770 SAN458770 SKJ458770 SUF458770 TEB458770 TNX458770 TXT458770 UHP458770 URL458770 VBH458770 VLD458770 VUZ458770 WEV458770 WOR458770 WYN458770 CF524306 MB524306 VX524306 AFT524306 APP524306 AZL524306 BJH524306 BTD524306 CCZ524306 CMV524306 CWR524306 DGN524306 DQJ524306 EAF524306 EKB524306 ETX524306 FDT524306 FNP524306 FXL524306 GHH524306 GRD524306 HAZ524306 HKV524306 HUR524306 IEN524306 IOJ524306 IYF524306 JIB524306 JRX524306 KBT524306 KLP524306 KVL524306 LFH524306 LPD524306 LYZ524306 MIV524306 MSR524306 NCN524306 NMJ524306 NWF524306 OGB524306 OPX524306 OZT524306 PJP524306 PTL524306 QDH524306 QND524306 QWZ524306 RGV524306 RQR524306 SAN524306 SKJ524306 SUF524306 TEB524306 TNX524306 TXT524306 UHP524306 URL524306 VBH524306 VLD524306 VUZ524306 WEV524306 WOR524306 WYN524306 CF589842 MB589842 VX589842 AFT589842 APP589842 AZL589842 BJH589842 BTD589842 CCZ589842 CMV589842 CWR589842 DGN589842 DQJ589842 EAF589842 EKB589842 ETX589842 FDT589842 FNP589842 FXL589842 GHH589842 GRD589842 HAZ589842 HKV589842 HUR589842 IEN589842 IOJ589842 IYF589842 JIB589842 JRX589842 KBT589842 KLP589842 KVL589842 LFH589842 LPD589842 LYZ589842 MIV589842 MSR589842 NCN589842 NMJ589842 NWF589842 OGB589842 OPX589842 OZT589842 PJP589842 PTL589842 QDH589842 QND589842 QWZ589842 RGV589842 RQR589842 SAN589842 SKJ589842 SUF589842 TEB589842 TNX589842 TXT589842 UHP589842 URL589842 VBH589842 VLD589842 VUZ589842 WEV589842 WOR589842 WYN589842 CF655378 MB655378 VX655378 AFT655378 APP655378 AZL655378 BJH655378 BTD655378 CCZ655378 CMV655378 CWR655378 DGN655378 DQJ655378 EAF655378 EKB655378 ETX655378 FDT655378 FNP655378 FXL655378 GHH655378 GRD655378 HAZ655378 HKV655378 HUR655378 IEN655378 IOJ655378 IYF655378 JIB655378 JRX655378 KBT655378 KLP655378 KVL655378 LFH655378 LPD655378 LYZ655378 MIV655378 MSR655378 NCN655378 NMJ655378 NWF655378 OGB655378 OPX655378 OZT655378 PJP655378 PTL655378 QDH655378 QND655378 QWZ655378 RGV655378 RQR655378 SAN655378 SKJ655378 SUF655378 TEB655378 TNX655378 TXT655378 UHP655378 URL655378 VBH655378 VLD655378 VUZ655378 WEV655378 WOR655378 WYN655378 CF720914 MB720914 VX720914 AFT720914 APP720914 AZL720914 BJH720914 BTD720914 CCZ720914 CMV720914 CWR720914 DGN720914 DQJ720914 EAF720914 EKB720914 ETX720914 FDT720914 FNP720914 FXL720914 GHH720914 GRD720914 HAZ720914 HKV720914 HUR720914 IEN720914 IOJ720914 IYF720914 JIB720914 JRX720914 KBT720914 KLP720914 KVL720914 LFH720914 LPD720914 LYZ720914 MIV720914 MSR720914 NCN720914 NMJ720914 NWF720914 OGB720914 OPX720914 OZT720914 PJP720914 PTL720914 QDH720914 QND720914 QWZ720914 RGV720914 RQR720914 SAN720914 SKJ720914 SUF720914 TEB720914 TNX720914 TXT720914 UHP720914 URL720914 VBH720914 VLD720914 VUZ720914 WEV720914 WOR720914 WYN720914 CF786450 MB786450 VX786450 AFT786450 APP786450 AZL786450 BJH786450 BTD786450 CCZ786450 CMV786450 CWR786450 DGN786450 DQJ786450 EAF786450 EKB786450 ETX786450 FDT786450 FNP786450 FXL786450 GHH786450 GRD786450 HAZ786450 HKV786450 HUR786450 IEN786450 IOJ786450 IYF786450 JIB786450 JRX786450 KBT786450 KLP786450 KVL786450 LFH786450 LPD786450 LYZ786450 MIV786450 MSR786450 NCN786450 NMJ786450 NWF786450 OGB786450 OPX786450 OZT786450 PJP786450 PTL786450 QDH786450 QND786450 QWZ786450 RGV786450 RQR786450 SAN786450 SKJ786450 SUF786450 TEB786450 TNX786450 TXT786450 UHP786450 URL786450 VBH786450 VLD786450 VUZ786450 WEV786450 WOR786450 WYN786450 CF851986 MB851986 VX851986 AFT851986 APP851986 AZL851986 BJH851986 BTD851986 CCZ851986 CMV851986 CWR851986 DGN851986 DQJ851986 EAF851986 EKB851986 ETX851986 FDT851986 FNP851986 FXL851986 GHH851986 GRD851986 HAZ851986 HKV851986 HUR851986 IEN851986 IOJ851986 IYF851986 JIB851986 JRX851986 KBT851986 KLP851986 KVL851986 LFH851986 LPD851986 LYZ851986 MIV851986 MSR851986 NCN851986 NMJ851986 NWF851986 OGB851986 OPX851986 OZT851986 PJP851986 PTL851986 QDH851986 QND851986 QWZ851986 RGV851986 RQR851986 SAN851986 SKJ851986 SUF851986 TEB851986 TNX851986 TXT851986 UHP851986 URL851986 VBH851986 VLD851986 VUZ851986 WEV851986 WOR851986 WYN851986 CF917522 MB917522 VX917522 AFT917522 APP917522 AZL917522 BJH917522 BTD917522 CCZ917522 CMV917522 CWR917522 DGN917522 DQJ917522 EAF917522 EKB917522 ETX917522 FDT917522 FNP917522 FXL917522 GHH917522 GRD917522 HAZ917522 HKV917522 HUR917522 IEN917522 IOJ917522 IYF917522 JIB917522 JRX917522 KBT917522 KLP917522 KVL917522 LFH917522 LPD917522 LYZ917522 MIV917522 MSR917522 NCN917522 NMJ917522 NWF917522 OGB917522 OPX917522 OZT917522 PJP917522 PTL917522 QDH917522 QND917522 QWZ917522 RGV917522 RQR917522 SAN917522 SKJ917522 SUF917522 TEB917522 TNX917522 TXT917522 UHP917522 URL917522 VBH917522 VLD917522 VUZ917522 WEV917522 WOR917522 WYN917522 CF983058 MB983058 VX983058 AFT983058 APP983058 AZL983058 BJH983058 BTD983058 CCZ983058 CMV983058 CWR983058 DGN983058 DQJ983058 EAF983058 EKB983058 ETX983058 FDT983058 FNP983058 FXL983058 GHH983058 GRD983058 HAZ983058 HKV983058 HUR983058 IEN983058 IOJ983058 IYF983058 JIB983058 JRX983058 KBT983058 KLP983058 KVL983058 LFH983058 LPD983058 LYZ983058 MIV983058 MSR983058 NCN983058 NMJ983058 NWF983058 OGB983058 OPX983058 OZT983058 PJP983058 PTL983058 QDH983058 QND983058 QWZ983058 RGV983058 RQR983058 SAN983058 SKJ983058 SUF983058 TEB983058 TNX983058 TXT983058 UHP983058 URL983058 VBH983058 VLD983058 VUZ983058 WEV983058 WOR983058 WYN983058 BK18 LG18 VC18 AEY18 AOU18 AYQ18 BIM18 BSI18 CCE18 CMA18 CVW18 DFS18 DPO18 DZK18 EJG18 ETC18 FCY18 FMU18 FWQ18 GGM18 GQI18 HAE18 HKA18 HTW18 IDS18 INO18 IXK18 JHG18 JRC18 KAY18 KKU18 KUQ18 LEM18 LOI18 LYE18 MIA18 MRW18 NBS18 NLO18 NVK18 OFG18 OPC18 OYY18 PIU18 PSQ18 QCM18 QMI18 QWE18 RGA18 RPW18 RZS18 SJO18 STK18 TDG18 TNC18 TWY18 UGU18 UQQ18 VAM18 VKI18 VUE18 WEA18 WNW18 WXS18 BK65554 LG65554 VC65554 AEY65554 AOU65554 AYQ65554 BIM65554 BSI65554 CCE65554 CMA65554 CVW65554 DFS65554 DPO65554 DZK65554 EJG65554 ETC65554 FCY65554 FMU65554 FWQ65554 GGM65554 GQI65554 HAE65554 HKA65554 HTW65554 IDS65554 INO65554 IXK65554 JHG65554 JRC65554 KAY65554 KKU65554 KUQ65554 LEM65554 LOI65554 LYE65554 MIA65554 MRW65554 NBS65554 NLO65554 NVK65554 OFG65554 OPC65554 OYY65554 PIU65554 PSQ65554 QCM65554 QMI65554 QWE65554 RGA65554 RPW65554 RZS65554 SJO65554 STK65554 TDG65554 TNC65554 TWY65554 UGU65554 UQQ65554 VAM65554 VKI65554 VUE65554 WEA65554 WNW65554 WXS65554 BK131090 LG131090 VC131090 AEY131090 AOU131090 AYQ131090 BIM131090 BSI131090 CCE131090 CMA131090 CVW131090 DFS131090 DPO131090 DZK131090 EJG131090 ETC131090 FCY131090 FMU131090 FWQ131090 GGM131090 GQI131090 HAE131090 HKA131090 HTW131090 IDS131090 INO131090 IXK131090 JHG131090 JRC131090 KAY131090 KKU131090 KUQ131090 LEM131090 LOI131090 LYE131090 MIA131090 MRW131090 NBS131090 NLO131090 NVK131090 OFG131090 OPC131090 OYY131090 PIU131090 PSQ131090 QCM131090 QMI131090 QWE131090 RGA131090 RPW131090 RZS131090 SJO131090 STK131090 TDG131090 TNC131090 TWY131090 UGU131090 UQQ131090 VAM131090 VKI131090 VUE131090 WEA131090 WNW131090 WXS131090 BK196626 LG196626 VC196626 AEY196626 AOU196626 AYQ196626 BIM196626 BSI196626 CCE196626 CMA196626 CVW196626 DFS196626 DPO196626 DZK196626 EJG196626 ETC196626 FCY196626 FMU196626 FWQ196626 GGM196626 GQI196626 HAE196626 HKA196626 HTW196626 IDS196626 INO196626 IXK196626 JHG196626 JRC196626 KAY196626 KKU196626 KUQ196626 LEM196626 LOI196626 LYE196626 MIA196626 MRW196626 NBS196626 NLO196626 NVK196626 OFG196626 OPC196626 OYY196626 PIU196626 PSQ196626 QCM196626 QMI196626 QWE196626 RGA196626 RPW196626 RZS196626 SJO196626 STK196626 TDG196626 TNC196626 TWY196626 UGU196626 UQQ196626 VAM196626 VKI196626 VUE196626 WEA196626 WNW196626 WXS196626 BK262162 LG262162 VC262162 AEY262162 AOU262162 AYQ262162 BIM262162 BSI262162 CCE262162 CMA262162 CVW262162 DFS262162 DPO262162 DZK262162 EJG262162 ETC262162 FCY262162 FMU262162 FWQ262162 GGM262162 GQI262162 HAE262162 HKA262162 HTW262162 IDS262162 INO262162 IXK262162 JHG262162 JRC262162 KAY262162 KKU262162 KUQ262162 LEM262162 LOI262162 LYE262162 MIA262162 MRW262162 NBS262162 NLO262162 NVK262162 OFG262162 OPC262162 OYY262162 PIU262162 PSQ262162 QCM262162 QMI262162 QWE262162 RGA262162 RPW262162 RZS262162 SJO262162 STK262162 TDG262162 TNC262162 TWY262162 UGU262162 UQQ262162 VAM262162 VKI262162 VUE262162 WEA262162 WNW262162 WXS262162 BK327698 LG327698 VC327698 AEY327698 AOU327698 AYQ327698 BIM327698 BSI327698 CCE327698 CMA327698 CVW327698 DFS327698 DPO327698 DZK327698 EJG327698 ETC327698 FCY327698 FMU327698 FWQ327698 GGM327698 GQI327698 HAE327698 HKA327698 HTW327698 IDS327698 INO327698 IXK327698 JHG327698 JRC327698 KAY327698 KKU327698 KUQ327698 LEM327698 LOI327698 LYE327698 MIA327698 MRW327698 NBS327698 NLO327698 NVK327698 OFG327698 OPC327698 OYY327698 PIU327698 PSQ327698 QCM327698 QMI327698 QWE327698 RGA327698 RPW327698 RZS327698 SJO327698 STK327698 TDG327698 TNC327698 TWY327698 UGU327698 UQQ327698 VAM327698 VKI327698 VUE327698 WEA327698 WNW327698 WXS327698 BK393234 LG393234 VC393234 AEY393234 AOU393234 AYQ393234 BIM393234 BSI393234 CCE393234 CMA393234 CVW393234 DFS393234 DPO393234 DZK393234 EJG393234 ETC393234 FCY393234 FMU393234 FWQ393234 GGM393234 GQI393234 HAE393234 HKA393234 HTW393234 IDS393234 INO393234 IXK393234 JHG393234 JRC393234 KAY393234 KKU393234 KUQ393234 LEM393234 LOI393234 LYE393234 MIA393234 MRW393234 NBS393234 NLO393234 NVK393234 OFG393234 OPC393234 OYY393234 PIU393234 PSQ393234 QCM393234 QMI393234 QWE393234 RGA393234 RPW393234 RZS393234 SJO393234 STK393234 TDG393234 TNC393234 TWY393234 UGU393234 UQQ393234 VAM393234 VKI393234 VUE393234 WEA393234 WNW393234 WXS393234 BK458770 LG458770 VC458770 AEY458770 AOU458770 AYQ458770 BIM458770 BSI458770 CCE458770 CMA458770 CVW458770 DFS458770 DPO458770 DZK458770 EJG458770 ETC458770 FCY458770 FMU458770 FWQ458770 GGM458770 GQI458770 HAE458770 HKA458770 HTW458770 IDS458770 INO458770 IXK458770 JHG458770 JRC458770 KAY458770 KKU458770 KUQ458770 LEM458770 LOI458770 LYE458770 MIA458770 MRW458770 NBS458770 NLO458770 NVK458770 OFG458770 OPC458770 OYY458770 PIU458770 PSQ458770 QCM458770 QMI458770 QWE458770 RGA458770 RPW458770 RZS458770 SJO458770 STK458770 TDG458770 TNC458770 TWY458770 UGU458770 UQQ458770 VAM458770 VKI458770 VUE458770 WEA458770 WNW458770 WXS458770 BK524306 LG524306 VC524306 AEY524306 AOU524306 AYQ524306 BIM524306 BSI524306 CCE524306 CMA524306 CVW524306 DFS524306 DPO524306 DZK524306 EJG524306 ETC524306 FCY524306 FMU524306 FWQ524306 GGM524306 GQI524306 HAE524306 HKA524306 HTW524306 IDS524306 INO524306 IXK524306 JHG524306 JRC524306 KAY524306 KKU524306 KUQ524306 LEM524306 LOI524306 LYE524306 MIA524306 MRW524306 NBS524306 NLO524306 NVK524306 OFG524306 OPC524306 OYY524306 PIU524306 PSQ524306 QCM524306 QMI524306 QWE524306 RGA524306 RPW524306 RZS524306 SJO524306 STK524306 TDG524306 TNC524306 TWY524306 UGU524306 UQQ524306 VAM524306 VKI524306 VUE524306 WEA524306 WNW524306 WXS524306 BK589842 LG589842 VC589842 AEY589842 AOU589842 AYQ589842 BIM589842 BSI589842 CCE589842 CMA589842 CVW589842 DFS589842 DPO589842 DZK589842 EJG589842 ETC589842 FCY589842 FMU589842 FWQ589842 GGM589842 GQI589842 HAE589842 HKA589842 HTW589842 IDS589842 INO589842 IXK589842 JHG589842 JRC589842 KAY589842 KKU589842 KUQ589842 LEM589842 LOI589842 LYE589842 MIA589842 MRW589842 NBS589842 NLO589842 NVK589842 OFG589842 OPC589842 OYY589842 PIU589842 PSQ589842 QCM589842 QMI589842 QWE589842 RGA589842 RPW589842 RZS589842 SJO589842 STK589842 TDG589842 TNC589842 TWY589842 UGU589842 UQQ589842 VAM589842 VKI589842 VUE589842 WEA589842 WNW589842 WXS589842 BK655378 LG655378 VC655378 AEY655378 AOU655378 AYQ655378 BIM655378 BSI655378 CCE655378 CMA655378 CVW655378 DFS655378 DPO655378 DZK655378 EJG655378 ETC655378 FCY655378 FMU655378 FWQ655378 GGM655378 GQI655378 HAE655378 HKA655378 HTW655378 IDS655378 INO655378 IXK655378 JHG655378 JRC655378 KAY655378 KKU655378 KUQ655378 LEM655378 LOI655378 LYE655378 MIA655378 MRW655378 NBS655378 NLO655378 NVK655378 OFG655378 OPC655378 OYY655378 PIU655378 PSQ655378 QCM655378 QMI655378 QWE655378 RGA655378 RPW655378 RZS655378 SJO655378 STK655378 TDG655378 TNC655378 TWY655378 UGU655378 UQQ655378 VAM655378 VKI655378 VUE655378 WEA655378 WNW655378 WXS655378 BK720914 LG720914 VC720914 AEY720914 AOU720914 AYQ720914 BIM720914 BSI720914 CCE720914 CMA720914 CVW720914 DFS720914 DPO720914 DZK720914 EJG720914 ETC720914 FCY720914 FMU720914 FWQ720914 GGM720914 GQI720914 HAE720914 HKA720914 HTW720914 IDS720914 INO720914 IXK720914 JHG720914 JRC720914 KAY720914 KKU720914 KUQ720914 LEM720914 LOI720914 LYE720914 MIA720914 MRW720914 NBS720914 NLO720914 NVK720914 OFG720914 OPC720914 OYY720914 PIU720914 PSQ720914 QCM720914 QMI720914 QWE720914 RGA720914 RPW720914 RZS720914 SJO720914 STK720914 TDG720914 TNC720914 TWY720914 UGU720914 UQQ720914 VAM720914 VKI720914 VUE720914 WEA720914 WNW720914 WXS720914 BK786450 LG786450 VC786450 AEY786450 AOU786450 AYQ786450 BIM786450 BSI786450 CCE786450 CMA786450 CVW786450 DFS786450 DPO786450 DZK786450 EJG786450 ETC786450 FCY786450 FMU786450 FWQ786450 GGM786450 GQI786450 HAE786450 HKA786450 HTW786450 IDS786450 INO786450 IXK786450 JHG786450 JRC786450 KAY786450 KKU786450 KUQ786450 LEM786450 LOI786450 LYE786450 MIA786450 MRW786450 NBS786450 NLO786450 NVK786450 OFG786450 OPC786450 OYY786450 PIU786450 PSQ786450 QCM786450 QMI786450 QWE786450 RGA786450 RPW786450 RZS786450 SJO786450 STK786450 TDG786450 TNC786450 TWY786450 UGU786450 UQQ786450 VAM786450 VKI786450 VUE786450 WEA786450 WNW786450 WXS786450 BK851986 LG851986 VC851986 AEY851986 AOU851986 AYQ851986 BIM851986 BSI851986 CCE851986 CMA851986 CVW851986 DFS851986 DPO851986 DZK851986 EJG851986 ETC851986 FCY851986 FMU851986 FWQ851986 GGM851986 GQI851986 HAE851986 HKA851986 HTW851986 IDS851986 INO851986 IXK851986 JHG851986 JRC851986 KAY851986 KKU851986 KUQ851986 LEM851986 LOI851986 LYE851986 MIA851986 MRW851986 NBS851986 NLO851986 NVK851986 OFG851986 OPC851986 OYY851986 PIU851986 PSQ851986 QCM851986 QMI851986 QWE851986 RGA851986 RPW851986 RZS851986 SJO851986 STK851986 TDG851986 TNC851986 TWY851986 UGU851986 UQQ851986 VAM851986 VKI851986 VUE851986 WEA851986 WNW851986 WXS851986 BK917522 LG917522 VC917522 AEY917522 AOU917522 AYQ917522 BIM917522 BSI917522 CCE917522 CMA917522 CVW917522 DFS917522 DPO917522 DZK917522 EJG917522 ETC917522 FCY917522 FMU917522 FWQ917522 GGM917522 GQI917522 HAE917522 HKA917522 HTW917522 IDS917522 INO917522 IXK917522 JHG917522 JRC917522 KAY917522 KKU917522 KUQ917522 LEM917522 LOI917522 LYE917522 MIA917522 MRW917522 NBS917522 NLO917522 NVK917522 OFG917522 OPC917522 OYY917522 PIU917522 PSQ917522 QCM917522 QMI917522 QWE917522 RGA917522 RPW917522 RZS917522 SJO917522 STK917522 TDG917522 TNC917522 TWY917522 UGU917522 UQQ917522 VAM917522 VKI917522 VUE917522 WEA917522 WNW917522 WXS917522 BK983058 LG983058 VC983058 AEY983058 AOU983058 AYQ983058 BIM983058 BSI983058 CCE983058 CMA983058 CVW983058 DFS983058 DPO983058 DZK983058 EJG983058 ETC983058 FCY983058 FMU983058 FWQ983058 GGM983058 GQI983058 HAE983058 HKA983058 HTW983058 IDS983058 INO983058 IXK983058 JHG983058 JRC983058 KAY983058 KKU983058 KUQ983058 LEM983058 LOI983058 LYE983058 MIA983058 MRW983058 NBS983058 NLO983058 NVK983058 OFG983058 OPC983058 OYY983058 PIU983058 PSQ983058 QCM983058 QMI983058 QWE983058 RGA983058 RPW983058 RZS983058 SJO983058 STK983058 TDG983058 TNC983058 TWY983058 UGU983058 UQQ983058 VAM983058 VKI983058 VUE983058 WEA983058 WNW983058 WXS983058 AP18 KL18 UH18 AED18 ANZ18 AXV18 BHR18 BRN18 CBJ18 CLF18 CVB18 DEX18 DOT18 DYP18 EIL18 ESH18 FCD18 FLZ18 FVV18 GFR18 GPN18 GZJ18 HJF18 HTB18 ICX18 IMT18 IWP18 JGL18 JQH18 KAD18 KJZ18 KTV18 LDR18 LNN18 LXJ18 MHF18 MRB18 NAX18 NKT18 NUP18 OEL18 OOH18 OYD18 PHZ18 PRV18 QBR18 QLN18 QVJ18 RFF18 RPB18 RYX18 SIT18 SSP18 TCL18 TMH18 TWD18 UFZ18 UPV18 UZR18 VJN18 VTJ18 WDF18 WNB18 WWX18 AP65554 KL65554 UH65554 AED65554 ANZ65554 AXV65554 BHR65554 BRN65554 CBJ65554 CLF65554 CVB65554 DEX65554 DOT65554 DYP65554 EIL65554 ESH65554 FCD65554 FLZ65554 FVV65554 GFR65554 GPN65554 GZJ65554 HJF65554 HTB65554 ICX65554 IMT65554 IWP65554 JGL65554 JQH65554 KAD65554 KJZ65554 KTV65554 LDR65554 LNN65554 LXJ65554 MHF65554 MRB65554 NAX65554 NKT65554 NUP65554 OEL65554 OOH65554 OYD65554 PHZ65554 PRV65554 QBR65554 QLN65554 QVJ65554 RFF65554 RPB65554 RYX65554 SIT65554 SSP65554 TCL65554 TMH65554 TWD65554 UFZ65554 UPV65554 UZR65554 VJN65554 VTJ65554 WDF65554 WNB65554 WWX65554 AP131090 KL131090 UH131090 AED131090 ANZ131090 AXV131090 BHR131090 BRN131090 CBJ131090 CLF131090 CVB131090 DEX131090 DOT131090 DYP131090 EIL131090 ESH131090 FCD131090 FLZ131090 FVV131090 GFR131090 GPN131090 GZJ131090 HJF131090 HTB131090 ICX131090 IMT131090 IWP131090 JGL131090 JQH131090 KAD131090 KJZ131090 KTV131090 LDR131090 LNN131090 LXJ131090 MHF131090 MRB131090 NAX131090 NKT131090 NUP131090 OEL131090 OOH131090 OYD131090 PHZ131090 PRV131090 QBR131090 QLN131090 QVJ131090 RFF131090 RPB131090 RYX131090 SIT131090 SSP131090 TCL131090 TMH131090 TWD131090 UFZ131090 UPV131090 UZR131090 VJN131090 VTJ131090 WDF131090 WNB131090 WWX131090 AP196626 KL196626 UH196626 AED196626 ANZ196626 AXV196626 BHR196626 BRN196626 CBJ196626 CLF196626 CVB196626 DEX196626 DOT196626 DYP196626 EIL196626 ESH196626 FCD196626 FLZ196626 FVV196626 GFR196626 GPN196626 GZJ196626 HJF196626 HTB196626 ICX196626 IMT196626 IWP196626 JGL196626 JQH196626 KAD196626 KJZ196626 KTV196626 LDR196626 LNN196626 LXJ196626 MHF196626 MRB196626 NAX196626 NKT196626 NUP196626 OEL196626 OOH196626 OYD196626 PHZ196626 PRV196626 QBR196626 QLN196626 QVJ196626 RFF196626 RPB196626 RYX196626 SIT196626 SSP196626 TCL196626 TMH196626 TWD196626 UFZ196626 UPV196626 UZR196626 VJN196626 VTJ196626 WDF196626 WNB196626 WWX196626 AP262162 KL262162 UH262162 AED262162 ANZ262162 AXV262162 BHR262162 BRN262162 CBJ262162 CLF262162 CVB262162 DEX262162 DOT262162 DYP262162 EIL262162 ESH262162 FCD262162 FLZ262162 FVV262162 GFR262162 GPN262162 GZJ262162 HJF262162 HTB262162 ICX262162 IMT262162 IWP262162 JGL262162 JQH262162 KAD262162 KJZ262162 KTV262162 LDR262162 LNN262162 LXJ262162 MHF262162 MRB262162 NAX262162 NKT262162 NUP262162 OEL262162 OOH262162 OYD262162 PHZ262162 PRV262162 QBR262162 QLN262162 QVJ262162 RFF262162 RPB262162 RYX262162 SIT262162 SSP262162 TCL262162 TMH262162 TWD262162 UFZ262162 UPV262162 UZR262162 VJN262162 VTJ262162 WDF262162 WNB262162 WWX262162 AP327698 KL327698 UH327698 AED327698 ANZ327698 AXV327698 BHR327698 BRN327698 CBJ327698 CLF327698 CVB327698 DEX327698 DOT327698 DYP327698 EIL327698 ESH327698 FCD327698 FLZ327698 FVV327698 GFR327698 GPN327698 GZJ327698 HJF327698 HTB327698 ICX327698 IMT327698 IWP327698 JGL327698 JQH327698 KAD327698 KJZ327698 KTV327698 LDR327698 LNN327698 LXJ327698 MHF327698 MRB327698 NAX327698 NKT327698 NUP327698 OEL327698 OOH327698 OYD327698 PHZ327698 PRV327698 QBR327698 QLN327698 QVJ327698 RFF327698 RPB327698 RYX327698 SIT327698 SSP327698 TCL327698 TMH327698 TWD327698 UFZ327698 UPV327698 UZR327698 VJN327698 VTJ327698 WDF327698 WNB327698 WWX327698 AP393234 KL393234 UH393234 AED393234 ANZ393234 AXV393234 BHR393234 BRN393234 CBJ393234 CLF393234 CVB393234 DEX393234 DOT393234 DYP393234 EIL393234 ESH393234 FCD393234 FLZ393234 FVV393234 GFR393234 GPN393234 GZJ393234 HJF393234 HTB393234 ICX393234 IMT393234 IWP393234 JGL393234 JQH393234 KAD393234 KJZ393234 KTV393234 LDR393234 LNN393234 LXJ393234 MHF393234 MRB393234 NAX393234 NKT393234 NUP393234 OEL393234 OOH393234 OYD393234 PHZ393234 PRV393234 QBR393234 QLN393234 QVJ393234 RFF393234 RPB393234 RYX393234 SIT393234 SSP393234 TCL393234 TMH393234 TWD393234 UFZ393234 UPV393234 UZR393234 VJN393234 VTJ393234 WDF393234 WNB393234 WWX393234 AP458770 KL458770 UH458770 AED458770 ANZ458770 AXV458770 BHR458770 BRN458770 CBJ458770 CLF458770 CVB458770 DEX458770 DOT458770 DYP458770 EIL458770 ESH458770 FCD458770 FLZ458770 FVV458770 GFR458770 GPN458770 GZJ458770 HJF458770 HTB458770 ICX458770 IMT458770 IWP458770 JGL458770 JQH458770 KAD458770 KJZ458770 KTV458770 LDR458770 LNN458770 LXJ458770 MHF458770 MRB458770 NAX458770 NKT458770 NUP458770 OEL458770 OOH458770 OYD458770 PHZ458770 PRV458770 QBR458770 QLN458770 QVJ458770 RFF458770 RPB458770 RYX458770 SIT458770 SSP458770 TCL458770 TMH458770 TWD458770 UFZ458770 UPV458770 UZR458770 VJN458770 VTJ458770 WDF458770 WNB458770 WWX458770 AP524306 KL524306 UH524306 AED524306 ANZ524306 AXV524306 BHR524306 BRN524306 CBJ524306 CLF524306 CVB524306 DEX524306 DOT524306 DYP524306 EIL524306 ESH524306 FCD524306 FLZ524306 FVV524306 GFR524306 GPN524306 GZJ524306 HJF524306 HTB524306 ICX524306 IMT524306 IWP524306 JGL524306 JQH524306 KAD524306 KJZ524306 KTV524306 LDR524306 LNN524306 LXJ524306 MHF524306 MRB524306 NAX524306 NKT524306 NUP524306 OEL524306 OOH524306 OYD524306 PHZ524306 PRV524306 QBR524306 QLN524306 QVJ524306 RFF524306 RPB524306 RYX524306 SIT524306 SSP524306 TCL524306 TMH524306 TWD524306 UFZ524306 UPV524306 UZR524306 VJN524306 VTJ524306 WDF524306 WNB524306 WWX524306 AP589842 KL589842 UH589842 AED589842 ANZ589842 AXV589842 BHR589842 BRN589842 CBJ589842 CLF589842 CVB589842 DEX589842 DOT589842 DYP589842 EIL589842 ESH589842 FCD589842 FLZ589842 FVV589842 GFR589842 GPN589842 GZJ589842 HJF589842 HTB589842 ICX589842 IMT589842 IWP589842 JGL589842 JQH589842 KAD589842 KJZ589842 KTV589842 LDR589842 LNN589842 LXJ589842 MHF589842 MRB589842 NAX589842 NKT589842 NUP589842 OEL589842 OOH589842 OYD589842 PHZ589842 PRV589842 QBR589842 QLN589842 QVJ589842 RFF589842 RPB589842 RYX589842 SIT589842 SSP589842 TCL589842 TMH589842 TWD589842 UFZ589842 UPV589842 UZR589842 VJN589842 VTJ589842 WDF589842 WNB589842 WWX589842 AP655378 KL655378 UH655378 AED655378 ANZ655378 AXV655378 BHR655378 BRN655378 CBJ655378 CLF655378 CVB655378 DEX655378 DOT655378 DYP655378 EIL655378 ESH655378 FCD655378 FLZ655378 FVV655378 GFR655378 GPN655378 GZJ655378 HJF655378 HTB655378 ICX655378 IMT655378 IWP655378 JGL655378 JQH655378 KAD655378 KJZ655378 KTV655378 LDR655378 LNN655378 LXJ655378 MHF655378 MRB655378 NAX655378 NKT655378 NUP655378 OEL655378 OOH655378 OYD655378 PHZ655378 PRV655378 QBR655378 QLN655378 QVJ655378 RFF655378 RPB655378 RYX655378 SIT655378 SSP655378 TCL655378 TMH655378 TWD655378 UFZ655378 UPV655378 UZR655378 VJN655378 VTJ655378 WDF655378 WNB655378 WWX655378 AP720914 KL720914 UH720914 AED720914 ANZ720914 AXV720914 BHR720914 BRN720914 CBJ720914 CLF720914 CVB720914 DEX720914 DOT720914 DYP720914 EIL720914 ESH720914 FCD720914 FLZ720914 FVV720914 GFR720914 GPN720914 GZJ720914 HJF720914 HTB720914 ICX720914 IMT720914 IWP720914 JGL720914 JQH720914 KAD720914 KJZ720914 KTV720914 LDR720914 LNN720914 LXJ720914 MHF720914 MRB720914 NAX720914 NKT720914 NUP720914 OEL720914 OOH720914 OYD720914 PHZ720914 PRV720914 QBR720914 QLN720914 QVJ720914 RFF720914 RPB720914 RYX720914 SIT720914 SSP720914 TCL720914 TMH720914 TWD720914 UFZ720914 UPV720914 UZR720914 VJN720914 VTJ720914 WDF720914 WNB720914 WWX720914 AP786450 KL786450 UH786450 AED786450 ANZ786450 AXV786450 BHR786450 BRN786450 CBJ786450 CLF786450 CVB786450 DEX786450 DOT786450 DYP786450 EIL786450 ESH786450 FCD786450 FLZ786450 FVV786450 GFR786450 GPN786450 GZJ786450 HJF786450 HTB786450 ICX786450 IMT786450 IWP786450 JGL786450 JQH786450 KAD786450 KJZ786450 KTV786450 LDR786450 LNN786450 LXJ786450 MHF786450 MRB786450 NAX786450 NKT786450 NUP786450 OEL786450 OOH786450 OYD786450 PHZ786450 PRV786450 QBR786450 QLN786450 QVJ786450 RFF786450 RPB786450 RYX786450 SIT786450 SSP786450 TCL786450 TMH786450 TWD786450 UFZ786450 UPV786450 UZR786450 VJN786450 VTJ786450 WDF786450 WNB786450 WWX786450 AP851986 KL851986 UH851986 AED851986 ANZ851986 AXV851986 BHR851986 BRN851986 CBJ851986 CLF851986 CVB851986 DEX851986 DOT851986 DYP851986 EIL851986 ESH851986 FCD851986 FLZ851986 FVV851986 GFR851986 GPN851986 GZJ851986 HJF851986 HTB851986 ICX851986 IMT851986 IWP851986 JGL851986 JQH851986 KAD851986 KJZ851986 KTV851986 LDR851986 LNN851986 LXJ851986 MHF851986 MRB851986 NAX851986 NKT851986 NUP851986 OEL851986 OOH851986 OYD851986 PHZ851986 PRV851986 QBR851986 QLN851986 QVJ851986 RFF851986 RPB851986 RYX851986 SIT851986 SSP851986 TCL851986 TMH851986 TWD851986 UFZ851986 UPV851986 UZR851986 VJN851986 VTJ851986 WDF851986 WNB851986 WWX851986 AP917522 KL917522 UH917522 AED917522 ANZ917522 AXV917522 BHR917522 BRN917522 CBJ917522 CLF917522 CVB917522 DEX917522 DOT917522 DYP917522 EIL917522 ESH917522 FCD917522 FLZ917522 FVV917522 GFR917522 GPN917522 GZJ917522 HJF917522 HTB917522 ICX917522 IMT917522 IWP917522 JGL917522 JQH917522 KAD917522 KJZ917522 KTV917522 LDR917522 LNN917522 LXJ917522 MHF917522 MRB917522 NAX917522 NKT917522 NUP917522 OEL917522 OOH917522 OYD917522 PHZ917522 PRV917522 QBR917522 QLN917522 QVJ917522 RFF917522 RPB917522 RYX917522 SIT917522 SSP917522 TCL917522 TMH917522 TWD917522 UFZ917522 UPV917522 UZR917522 VJN917522 VTJ917522 WDF917522 WNB917522 WWX917522 AP983058 KL983058 UH983058 AED983058 ANZ983058 AXV983058 BHR983058 BRN983058 CBJ983058 CLF983058 CVB983058 DEX983058 DOT983058 DYP983058 EIL983058 ESH983058 FCD983058 FLZ983058 FVV983058 GFR983058 GPN983058 GZJ983058 HJF983058 HTB983058 ICX983058 IMT983058 IWP983058 JGL983058 JQH983058 KAD983058 KJZ983058 KTV983058 LDR983058 LNN983058 LXJ983058 MHF983058 MRB983058 NAX983058 NKT983058 NUP983058 OEL983058 OOH983058 OYD983058 PHZ983058 PRV983058 QBR983058 QLN983058 QVJ983058 RFF983058 RPB983058 RYX983058 SIT983058 SSP983058 TCL983058 TMH983058 TWD983058 UFZ983058 UPV983058 UZR983058 VJN983058 VTJ983058 WDF983058 WNB983058 WWX983058 U18 JQ18 TM18 ADI18 ANE18 AXA18 BGW18 BQS18 CAO18 CKK18 CUG18 DEC18 DNY18 DXU18 EHQ18 ERM18 FBI18 FLE18 FVA18 GEW18 GOS18 GYO18 HIK18 HSG18 ICC18 ILY18 IVU18 JFQ18 JPM18 JZI18 KJE18 KTA18 LCW18 LMS18 LWO18 MGK18 MQG18 NAC18 NJY18 NTU18 ODQ18 ONM18 OXI18 PHE18 PRA18 QAW18 QKS18 QUO18 REK18 ROG18 RYC18 SHY18 SRU18 TBQ18 TLM18 TVI18 UFE18 UPA18 UYW18 VIS18 VSO18 WCK18 WMG18 WWC18 U65554 JQ65554 TM65554 ADI65554 ANE65554 AXA65554 BGW65554 BQS65554 CAO65554 CKK65554 CUG65554 DEC65554 DNY65554 DXU65554 EHQ65554 ERM65554 FBI65554 FLE65554 FVA65554 GEW65554 GOS65554 GYO65554 HIK65554 HSG65554 ICC65554 ILY65554 IVU65554 JFQ65554 JPM65554 JZI65554 KJE65554 KTA65554 LCW65554 LMS65554 LWO65554 MGK65554 MQG65554 NAC65554 NJY65554 NTU65554 ODQ65554 ONM65554 OXI65554 PHE65554 PRA65554 QAW65554 QKS65554 QUO65554 REK65554 ROG65554 RYC65554 SHY65554 SRU65554 TBQ65554 TLM65554 TVI65554 UFE65554 UPA65554 UYW65554 VIS65554 VSO65554 WCK65554 WMG65554 WWC65554 U131090 JQ131090 TM131090 ADI131090 ANE131090 AXA131090 BGW131090 BQS131090 CAO131090 CKK131090 CUG131090 DEC131090 DNY131090 DXU131090 EHQ131090 ERM131090 FBI131090 FLE131090 FVA131090 GEW131090 GOS131090 GYO131090 HIK131090 HSG131090 ICC131090 ILY131090 IVU131090 JFQ131090 JPM131090 JZI131090 KJE131090 KTA131090 LCW131090 LMS131090 LWO131090 MGK131090 MQG131090 NAC131090 NJY131090 NTU131090 ODQ131090 ONM131090 OXI131090 PHE131090 PRA131090 QAW131090 QKS131090 QUO131090 REK131090 ROG131090 RYC131090 SHY131090 SRU131090 TBQ131090 TLM131090 TVI131090 UFE131090 UPA131090 UYW131090 VIS131090 VSO131090 WCK131090 WMG131090 WWC131090 U196626 JQ196626 TM196626 ADI196626 ANE196626 AXA196626 BGW196626 BQS196626 CAO196626 CKK196626 CUG196626 DEC196626 DNY196626 DXU196626 EHQ196626 ERM196626 FBI196626 FLE196626 FVA196626 GEW196626 GOS196626 GYO196626 HIK196626 HSG196626 ICC196626 ILY196626 IVU196626 JFQ196626 JPM196626 JZI196626 KJE196626 KTA196626 LCW196626 LMS196626 LWO196626 MGK196626 MQG196626 NAC196626 NJY196626 NTU196626 ODQ196626 ONM196626 OXI196626 PHE196626 PRA196626 QAW196626 QKS196626 QUO196626 REK196626 ROG196626 RYC196626 SHY196626 SRU196626 TBQ196626 TLM196626 TVI196626 UFE196626 UPA196626 UYW196626 VIS196626 VSO196626 WCK196626 WMG196626 WWC196626 U262162 JQ262162 TM262162 ADI262162 ANE262162 AXA262162 BGW262162 BQS262162 CAO262162 CKK262162 CUG262162 DEC262162 DNY262162 DXU262162 EHQ262162 ERM262162 FBI262162 FLE262162 FVA262162 GEW262162 GOS262162 GYO262162 HIK262162 HSG262162 ICC262162 ILY262162 IVU262162 JFQ262162 JPM262162 JZI262162 KJE262162 KTA262162 LCW262162 LMS262162 LWO262162 MGK262162 MQG262162 NAC262162 NJY262162 NTU262162 ODQ262162 ONM262162 OXI262162 PHE262162 PRA262162 QAW262162 QKS262162 QUO262162 REK262162 ROG262162 RYC262162 SHY262162 SRU262162 TBQ262162 TLM262162 TVI262162 UFE262162 UPA262162 UYW262162 VIS262162 VSO262162 WCK262162 WMG262162 WWC262162 U327698 JQ327698 TM327698 ADI327698 ANE327698 AXA327698 BGW327698 BQS327698 CAO327698 CKK327698 CUG327698 DEC327698 DNY327698 DXU327698 EHQ327698 ERM327698 FBI327698 FLE327698 FVA327698 GEW327698 GOS327698 GYO327698 HIK327698 HSG327698 ICC327698 ILY327698 IVU327698 JFQ327698 JPM327698 JZI327698 KJE327698 KTA327698 LCW327698 LMS327698 LWO327698 MGK327698 MQG327698 NAC327698 NJY327698 NTU327698 ODQ327698 ONM327698 OXI327698 PHE327698 PRA327698 QAW327698 QKS327698 QUO327698 REK327698 ROG327698 RYC327698 SHY327698 SRU327698 TBQ327698 TLM327698 TVI327698 UFE327698 UPA327698 UYW327698 VIS327698 VSO327698 WCK327698 WMG327698 WWC327698 U393234 JQ393234 TM393234 ADI393234 ANE393234 AXA393234 BGW393234 BQS393234 CAO393234 CKK393234 CUG393234 DEC393234 DNY393234 DXU393234 EHQ393234 ERM393234 FBI393234 FLE393234 FVA393234 GEW393234 GOS393234 GYO393234 HIK393234 HSG393234 ICC393234 ILY393234 IVU393234 JFQ393234 JPM393234 JZI393234 KJE393234 KTA393234 LCW393234 LMS393234 LWO393234 MGK393234 MQG393234 NAC393234 NJY393234 NTU393234 ODQ393234 ONM393234 OXI393234 PHE393234 PRA393234 QAW393234 QKS393234 QUO393234 REK393234 ROG393234 RYC393234 SHY393234 SRU393234 TBQ393234 TLM393234 TVI393234 UFE393234 UPA393234 UYW393234 VIS393234 VSO393234 WCK393234 WMG393234 WWC393234 U458770 JQ458770 TM458770 ADI458770 ANE458770 AXA458770 BGW458770 BQS458770 CAO458770 CKK458770 CUG458770 DEC458770 DNY458770 DXU458770 EHQ458770 ERM458770 FBI458770 FLE458770 FVA458770 GEW458770 GOS458770 GYO458770 HIK458770 HSG458770 ICC458770 ILY458770 IVU458770 JFQ458770 JPM458770 JZI458770 KJE458770 KTA458770 LCW458770 LMS458770 LWO458770 MGK458770 MQG458770 NAC458770 NJY458770 NTU458770 ODQ458770 ONM458770 OXI458770 PHE458770 PRA458770 QAW458770 QKS458770 QUO458770 REK458770 ROG458770 RYC458770 SHY458770 SRU458770 TBQ458770 TLM458770 TVI458770 UFE458770 UPA458770 UYW458770 VIS458770 VSO458770 WCK458770 WMG458770 WWC458770 U524306 JQ524306 TM524306 ADI524306 ANE524306 AXA524306 BGW524306 BQS524306 CAO524306 CKK524306 CUG524306 DEC524306 DNY524306 DXU524306 EHQ524306 ERM524306 FBI524306 FLE524306 FVA524306 GEW524306 GOS524306 GYO524306 HIK524306 HSG524306 ICC524306 ILY524306 IVU524306 JFQ524306 JPM524306 JZI524306 KJE524306 KTA524306 LCW524306 LMS524306 LWO524306 MGK524306 MQG524306 NAC524306 NJY524306 NTU524306 ODQ524306 ONM524306 OXI524306 PHE524306 PRA524306 QAW524306 QKS524306 QUO524306 REK524306 ROG524306 RYC524306 SHY524306 SRU524306 TBQ524306 TLM524306 TVI524306 UFE524306 UPA524306 UYW524306 VIS524306 VSO524306 WCK524306 WMG524306 WWC524306 U589842 JQ589842 TM589842 ADI589842 ANE589842 AXA589842 BGW589842 BQS589842 CAO589842 CKK589842 CUG589842 DEC589842 DNY589842 DXU589842 EHQ589842 ERM589842 FBI589842 FLE589842 FVA589842 GEW589842 GOS589842 GYO589842 HIK589842 HSG589842 ICC589842 ILY589842 IVU589842 JFQ589842 JPM589842 JZI589842 KJE589842 KTA589842 LCW589842 LMS589842 LWO589842 MGK589842 MQG589842 NAC589842 NJY589842 NTU589842 ODQ589842 ONM589842 OXI589842 PHE589842 PRA589842 QAW589842 QKS589842 QUO589842 REK589842 ROG589842 RYC589842 SHY589842 SRU589842 TBQ589842 TLM589842 TVI589842 UFE589842 UPA589842 UYW589842 VIS589842 VSO589842 WCK589842 WMG589842 WWC589842 U655378 JQ655378 TM655378 ADI655378 ANE655378 AXA655378 BGW655378 BQS655378 CAO655378 CKK655378 CUG655378 DEC655378 DNY655378 DXU655378 EHQ655378 ERM655378 FBI655378 FLE655378 FVA655378 GEW655378 GOS655378 GYO655378 HIK655378 HSG655378 ICC655378 ILY655378 IVU655378 JFQ655378 JPM655378 JZI655378 KJE655378 KTA655378 LCW655378 LMS655378 LWO655378 MGK655378 MQG655378 NAC655378 NJY655378 NTU655378 ODQ655378 ONM655378 OXI655378 PHE655378 PRA655378 QAW655378 QKS655378 QUO655378 REK655378 ROG655378 RYC655378 SHY655378 SRU655378 TBQ655378 TLM655378 TVI655378 UFE655378 UPA655378 UYW655378 VIS655378 VSO655378 WCK655378 WMG655378 WWC655378 U720914 JQ720914 TM720914 ADI720914 ANE720914 AXA720914 BGW720914 BQS720914 CAO720914 CKK720914 CUG720914 DEC720914 DNY720914 DXU720914 EHQ720914 ERM720914 FBI720914 FLE720914 FVA720914 GEW720914 GOS720914 GYO720914 HIK720914 HSG720914 ICC720914 ILY720914 IVU720914 JFQ720914 JPM720914 JZI720914 KJE720914 KTA720914 LCW720914 LMS720914 LWO720914 MGK720914 MQG720914 NAC720914 NJY720914 NTU720914 ODQ720914 ONM720914 OXI720914 PHE720914 PRA720914 QAW720914 QKS720914 QUO720914 REK720914 ROG720914 RYC720914 SHY720914 SRU720914 TBQ720914 TLM720914 TVI720914 UFE720914 UPA720914 UYW720914 VIS720914 VSO720914 WCK720914 WMG720914 WWC720914 U786450 JQ786450 TM786450 ADI786450 ANE786450 AXA786450 BGW786450 BQS786450 CAO786450 CKK786450 CUG786450 DEC786450 DNY786450 DXU786450 EHQ786450 ERM786450 FBI786450 FLE786450 FVA786450 GEW786450 GOS786450 GYO786450 HIK786450 HSG786450 ICC786450 ILY786450 IVU786450 JFQ786450 JPM786450 JZI786450 KJE786450 KTA786450 LCW786450 LMS786450 LWO786450 MGK786450 MQG786450 NAC786450 NJY786450 NTU786450 ODQ786450 ONM786450 OXI786450 PHE786450 PRA786450 QAW786450 QKS786450 QUO786450 REK786450 ROG786450 RYC786450 SHY786450 SRU786450 TBQ786450 TLM786450 TVI786450 UFE786450 UPA786450 UYW786450 VIS786450 VSO786450 WCK786450 WMG786450 WWC786450 U851986 JQ851986 TM851986 ADI851986 ANE851986 AXA851986 BGW851986 BQS851986 CAO851986 CKK851986 CUG851986 DEC851986 DNY851986 DXU851986 EHQ851986 ERM851986 FBI851986 FLE851986 FVA851986 GEW851986 GOS851986 GYO851986 HIK851986 HSG851986 ICC851986 ILY851986 IVU851986 JFQ851986 JPM851986 JZI851986 KJE851986 KTA851986 LCW851986 LMS851986 LWO851986 MGK851986 MQG851986 NAC851986 NJY851986 NTU851986 ODQ851986 ONM851986 OXI851986 PHE851986 PRA851986 QAW851986 QKS851986 QUO851986 REK851986 ROG851986 RYC851986 SHY851986 SRU851986 TBQ851986 TLM851986 TVI851986 UFE851986 UPA851986 UYW851986 VIS851986 VSO851986 WCK851986 WMG851986 WWC851986 U917522 JQ917522 TM917522 ADI917522 ANE917522 AXA917522 BGW917522 BQS917522 CAO917522 CKK917522 CUG917522 DEC917522 DNY917522 DXU917522 EHQ917522 ERM917522 FBI917522 FLE917522 FVA917522 GEW917522 GOS917522 GYO917522 HIK917522 HSG917522 ICC917522 ILY917522 IVU917522 JFQ917522 JPM917522 JZI917522 KJE917522 KTA917522 LCW917522 LMS917522 LWO917522 MGK917522 MQG917522 NAC917522 NJY917522 NTU917522 ODQ917522 ONM917522 OXI917522 PHE917522 PRA917522 QAW917522 QKS917522 QUO917522 REK917522 ROG917522 RYC917522 SHY917522 SRU917522 TBQ917522 TLM917522 TVI917522 UFE917522 UPA917522 UYW917522 VIS917522 VSO917522 WCK917522 WMG917522 WWC917522 U983058 JQ983058 TM983058 ADI983058 ANE983058 AXA983058 BGW983058 BQS983058 CAO983058 CKK983058 CUG983058 DEC983058 DNY983058 DXU983058 EHQ983058 ERM983058 FBI983058 FLE983058 FVA983058 GEW983058 GOS983058 GYO983058 HIK983058 HSG983058 ICC983058 ILY983058 IVU983058 JFQ983058 JPM983058 JZI983058 KJE983058 KTA983058 LCW983058 LMS983058 LWO983058 MGK983058 MQG983058 NAC983058 NJY983058 NTU983058 ODQ983058 ONM983058 OXI983058 PHE983058 PRA983058 QAW983058 QKS983058 QUO983058 REK983058 ROG983058 RYC983058 SHY983058 SRU983058 TBQ983058 TLM983058 TVI983058 UFE983058 UPA983058 UYW983058 VIS983058 VSO983058 WCK983058 WMG983058 WWC983058</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outlinePr summaryBelow="0"/>
  </sheetPr>
  <dimension ref="A1:BV609"/>
  <sheetViews>
    <sheetView tabSelected="1" topLeftCell="A266" zoomScale="85" zoomScaleNormal="85" workbookViewId="0">
      <pane xSplit="3" topLeftCell="D1" activePane="topRight" state="frozen"/>
      <selection activeCell="A155" sqref="A155"/>
      <selection pane="topRight" activeCell="E313" sqref="E313"/>
    </sheetView>
  </sheetViews>
  <sheetFormatPr defaultRowHeight="15" outlineLevelRow="1" x14ac:dyDescent="0.25"/>
  <cols>
    <col min="1" max="1" width="9.140625" style="410"/>
    <col min="2" max="2" width="31.7109375" style="410" bestFit="1" customWidth="1"/>
    <col min="3" max="4" width="9.140625" style="410"/>
    <col min="5" max="5" width="12.7109375" style="410" customWidth="1"/>
    <col min="6" max="6" width="14.28515625" style="410" customWidth="1"/>
    <col min="7" max="14" width="10.7109375" style="410" customWidth="1"/>
    <col min="15" max="15" width="11.42578125" style="410" customWidth="1"/>
    <col min="16" max="24" width="10.7109375" style="410" customWidth="1"/>
    <col min="25" max="29" width="9.140625" style="468"/>
    <col min="30" max="30" width="17" style="468" bestFit="1" customWidth="1"/>
    <col min="31" max="74" width="9.140625" style="468"/>
    <col min="75" max="257" width="9.140625" style="410"/>
    <col min="258" max="258" width="31.7109375" style="410" bestFit="1" customWidth="1"/>
    <col min="259" max="260" width="9.140625" style="410"/>
    <col min="261" max="261" width="11.42578125" style="410" customWidth="1"/>
    <col min="262" max="270" width="10.7109375" style="410" customWidth="1"/>
    <col min="271" max="271" width="11.42578125" style="410" customWidth="1"/>
    <col min="272" max="280" width="10.7109375" style="410" customWidth="1"/>
    <col min="281" max="513" width="9.140625" style="410"/>
    <col min="514" max="514" width="31.7109375" style="410" bestFit="1" customWidth="1"/>
    <col min="515" max="516" width="9.140625" style="410"/>
    <col min="517" max="517" width="11.42578125" style="410" customWidth="1"/>
    <col min="518" max="526" width="10.7109375" style="410" customWidth="1"/>
    <col min="527" max="527" width="11.42578125" style="410" customWidth="1"/>
    <col min="528" max="536" width="10.7109375" style="410" customWidth="1"/>
    <col min="537" max="769" width="9.140625" style="410"/>
    <col min="770" max="770" width="31.7109375" style="410" bestFit="1" customWidth="1"/>
    <col min="771" max="772" width="9.140625" style="410"/>
    <col min="773" max="773" width="11.42578125" style="410" customWidth="1"/>
    <col min="774" max="782" width="10.7109375" style="410" customWidth="1"/>
    <col min="783" max="783" width="11.42578125" style="410" customWidth="1"/>
    <col min="784" max="792" width="10.7109375" style="410" customWidth="1"/>
    <col min="793" max="1025" width="9.140625" style="410"/>
    <col min="1026" max="1026" width="31.7109375" style="410" bestFit="1" customWidth="1"/>
    <col min="1027" max="1028" width="9.140625" style="410"/>
    <col min="1029" max="1029" width="11.42578125" style="410" customWidth="1"/>
    <col min="1030" max="1038" width="10.7109375" style="410" customWidth="1"/>
    <col min="1039" max="1039" width="11.42578125" style="410" customWidth="1"/>
    <col min="1040" max="1048" width="10.7109375" style="410" customWidth="1"/>
    <col min="1049" max="1281" width="9.140625" style="410"/>
    <col min="1282" max="1282" width="31.7109375" style="410" bestFit="1" customWidth="1"/>
    <col min="1283" max="1284" width="9.140625" style="410"/>
    <col min="1285" max="1285" width="11.42578125" style="410" customWidth="1"/>
    <col min="1286" max="1294" width="10.7109375" style="410" customWidth="1"/>
    <col min="1295" max="1295" width="11.42578125" style="410" customWidth="1"/>
    <col min="1296" max="1304" width="10.7109375" style="410" customWidth="1"/>
    <col min="1305" max="1537" width="9.140625" style="410"/>
    <col min="1538" max="1538" width="31.7109375" style="410" bestFit="1" customWidth="1"/>
    <col min="1539" max="1540" width="9.140625" style="410"/>
    <col min="1541" max="1541" width="11.42578125" style="410" customWidth="1"/>
    <col min="1542" max="1550" width="10.7109375" style="410" customWidth="1"/>
    <col min="1551" max="1551" width="11.42578125" style="410" customWidth="1"/>
    <col min="1552" max="1560" width="10.7109375" style="410" customWidth="1"/>
    <col min="1561" max="1793" width="9.140625" style="410"/>
    <col min="1794" max="1794" width="31.7109375" style="410" bestFit="1" customWidth="1"/>
    <col min="1795" max="1796" width="9.140625" style="410"/>
    <col min="1797" max="1797" width="11.42578125" style="410" customWidth="1"/>
    <col min="1798" max="1806" width="10.7109375" style="410" customWidth="1"/>
    <col min="1807" max="1807" width="11.42578125" style="410" customWidth="1"/>
    <col min="1808" max="1816" width="10.7109375" style="410" customWidth="1"/>
    <col min="1817" max="2049" width="9.140625" style="410"/>
    <col min="2050" max="2050" width="31.7109375" style="410" bestFit="1" customWidth="1"/>
    <col min="2051" max="2052" width="9.140625" style="410"/>
    <col min="2053" max="2053" width="11.42578125" style="410" customWidth="1"/>
    <col min="2054" max="2062" width="10.7109375" style="410" customWidth="1"/>
    <col min="2063" max="2063" width="11.42578125" style="410" customWidth="1"/>
    <col min="2064" max="2072" width="10.7109375" style="410" customWidth="1"/>
    <col min="2073" max="2305" width="9.140625" style="410"/>
    <col min="2306" max="2306" width="31.7109375" style="410" bestFit="1" customWidth="1"/>
    <col min="2307" max="2308" width="9.140625" style="410"/>
    <col min="2309" max="2309" width="11.42578125" style="410" customWidth="1"/>
    <col min="2310" max="2318" width="10.7109375" style="410" customWidth="1"/>
    <col min="2319" max="2319" width="11.42578125" style="410" customWidth="1"/>
    <col min="2320" max="2328" width="10.7109375" style="410" customWidth="1"/>
    <col min="2329" max="2561" width="9.140625" style="410"/>
    <col min="2562" max="2562" width="31.7109375" style="410" bestFit="1" customWidth="1"/>
    <col min="2563" max="2564" width="9.140625" style="410"/>
    <col min="2565" max="2565" width="11.42578125" style="410" customWidth="1"/>
    <col min="2566" max="2574" width="10.7109375" style="410" customWidth="1"/>
    <col min="2575" max="2575" width="11.42578125" style="410" customWidth="1"/>
    <col min="2576" max="2584" width="10.7109375" style="410" customWidth="1"/>
    <col min="2585" max="2817" width="9.140625" style="410"/>
    <col min="2818" max="2818" width="31.7109375" style="410" bestFit="1" customWidth="1"/>
    <col min="2819" max="2820" width="9.140625" style="410"/>
    <col min="2821" max="2821" width="11.42578125" style="410" customWidth="1"/>
    <col min="2822" max="2830" width="10.7109375" style="410" customWidth="1"/>
    <col min="2831" max="2831" width="11.42578125" style="410" customWidth="1"/>
    <col min="2832" max="2840" width="10.7109375" style="410" customWidth="1"/>
    <col min="2841" max="3073" width="9.140625" style="410"/>
    <col min="3074" max="3074" width="31.7109375" style="410" bestFit="1" customWidth="1"/>
    <col min="3075" max="3076" width="9.140625" style="410"/>
    <col min="3077" max="3077" width="11.42578125" style="410" customWidth="1"/>
    <col min="3078" max="3086" width="10.7109375" style="410" customWidth="1"/>
    <col min="3087" max="3087" width="11.42578125" style="410" customWidth="1"/>
    <col min="3088" max="3096" width="10.7109375" style="410" customWidth="1"/>
    <col min="3097" max="3329" width="9.140625" style="410"/>
    <col min="3330" max="3330" width="31.7109375" style="410" bestFit="1" customWidth="1"/>
    <col min="3331" max="3332" width="9.140625" style="410"/>
    <col min="3333" max="3333" width="11.42578125" style="410" customWidth="1"/>
    <col min="3334" max="3342" width="10.7109375" style="410" customWidth="1"/>
    <col min="3343" max="3343" width="11.42578125" style="410" customWidth="1"/>
    <col min="3344" max="3352" width="10.7109375" style="410" customWidth="1"/>
    <col min="3353" max="3585" width="9.140625" style="410"/>
    <col min="3586" max="3586" width="31.7109375" style="410" bestFit="1" customWidth="1"/>
    <col min="3587" max="3588" width="9.140625" style="410"/>
    <col min="3589" max="3589" width="11.42578125" style="410" customWidth="1"/>
    <col min="3590" max="3598" width="10.7109375" style="410" customWidth="1"/>
    <col min="3599" max="3599" width="11.42578125" style="410" customWidth="1"/>
    <col min="3600" max="3608" width="10.7109375" style="410" customWidth="1"/>
    <col min="3609" max="3841" width="9.140625" style="410"/>
    <col min="3842" max="3842" width="31.7109375" style="410" bestFit="1" customWidth="1"/>
    <col min="3843" max="3844" width="9.140625" style="410"/>
    <col min="3845" max="3845" width="11.42578125" style="410" customWidth="1"/>
    <col min="3846" max="3854" width="10.7109375" style="410" customWidth="1"/>
    <col min="3855" max="3855" width="11.42578125" style="410" customWidth="1"/>
    <col min="3856" max="3864" width="10.7109375" style="410" customWidth="1"/>
    <col min="3865" max="4097" width="9.140625" style="410"/>
    <col min="4098" max="4098" width="31.7109375" style="410" bestFit="1" customWidth="1"/>
    <col min="4099" max="4100" width="9.140625" style="410"/>
    <col min="4101" max="4101" width="11.42578125" style="410" customWidth="1"/>
    <col min="4102" max="4110" width="10.7109375" style="410" customWidth="1"/>
    <col min="4111" max="4111" width="11.42578125" style="410" customWidth="1"/>
    <col min="4112" max="4120" width="10.7109375" style="410" customWidth="1"/>
    <col min="4121" max="4353" width="9.140625" style="410"/>
    <col min="4354" max="4354" width="31.7109375" style="410" bestFit="1" customWidth="1"/>
    <col min="4355" max="4356" width="9.140625" style="410"/>
    <col min="4357" max="4357" width="11.42578125" style="410" customWidth="1"/>
    <col min="4358" max="4366" width="10.7109375" style="410" customWidth="1"/>
    <col min="4367" max="4367" width="11.42578125" style="410" customWidth="1"/>
    <col min="4368" max="4376" width="10.7109375" style="410" customWidth="1"/>
    <col min="4377" max="4609" width="9.140625" style="410"/>
    <col min="4610" max="4610" width="31.7109375" style="410" bestFit="1" customWidth="1"/>
    <col min="4611" max="4612" width="9.140625" style="410"/>
    <col min="4613" max="4613" width="11.42578125" style="410" customWidth="1"/>
    <col min="4614" max="4622" width="10.7109375" style="410" customWidth="1"/>
    <col min="4623" max="4623" width="11.42578125" style="410" customWidth="1"/>
    <col min="4624" max="4632" width="10.7109375" style="410" customWidth="1"/>
    <col min="4633" max="4865" width="9.140625" style="410"/>
    <col min="4866" max="4866" width="31.7109375" style="410" bestFit="1" customWidth="1"/>
    <col min="4867" max="4868" width="9.140625" style="410"/>
    <col min="4869" max="4869" width="11.42578125" style="410" customWidth="1"/>
    <col min="4870" max="4878" width="10.7109375" style="410" customWidth="1"/>
    <col min="4879" max="4879" width="11.42578125" style="410" customWidth="1"/>
    <col min="4880" max="4888" width="10.7109375" style="410" customWidth="1"/>
    <col min="4889" max="5121" width="9.140625" style="410"/>
    <col min="5122" max="5122" width="31.7109375" style="410" bestFit="1" customWidth="1"/>
    <col min="5123" max="5124" width="9.140625" style="410"/>
    <col min="5125" max="5125" width="11.42578125" style="410" customWidth="1"/>
    <col min="5126" max="5134" width="10.7109375" style="410" customWidth="1"/>
    <col min="5135" max="5135" width="11.42578125" style="410" customWidth="1"/>
    <col min="5136" max="5144" width="10.7109375" style="410" customWidth="1"/>
    <col min="5145" max="5377" width="9.140625" style="410"/>
    <col min="5378" max="5378" width="31.7109375" style="410" bestFit="1" customWidth="1"/>
    <col min="5379" max="5380" width="9.140625" style="410"/>
    <col min="5381" max="5381" width="11.42578125" style="410" customWidth="1"/>
    <col min="5382" max="5390" width="10.7109375" style="410" customWidth="1"/>
    <col min="5391" max="5391" width="11.42578125" style="410" customWidth="1"/>
    <col min="5392" max="5400" width="10.7109375" style="410" customWidth="1"/>
    <col min="5401" max="5633" width="9.140625" style="410"/>
    <col min="5634" max="5634" width="31.7109375" style="410" bestFit="1" customWidth="1"/>
    <col min="5635" max="5636" width="9.140625" style="410"/>
    <col min="5637" max="5637" width="11.42578125" style="410" customWidth="1"/>
    <col min="5638" max="5646" width="10.7109375" style="410" customWidth="1"/>
    <col min="5647" max="5647" width="11.42578125" style="410" customWidth="1"/>
    <col min="5648" max="5656" width="10.7109375" style="410" customWidth="1"/>
    <col min="5657" max="5889" width="9.140625" style="410"/>
    <col min="5890" max="5890" width="31.7109375" style="410" bestFit="1" customWidth="1"/>
    <col min="5891" max="5892" width="9.140625" style="410"/>
    <col min="5893" max="5893" width="11.42578125" style="410" customWidth="1"/>
    <col min="5894" max="5902" width="10.7109375" style="410" customWidth="1"/>
    <col min="5903" max="5903" width="11.42578125" style="410" customWidth="1"/>
    <col min="5904" max="5912" width="10.7109375" style="410" customWidth="1"/>
    <col min="5913" max="6145" width="9.140625" style="410"/>
    <col min="6146" max="6146" width="31.7109375" style="410" bestFit="1" customWidth="1"/>
    <col min="6147" max="6148" width="9.140625" style="410"/>
    <col min="6149" max="6149" width="11.42578125" style="410" customWidth="1"/>
    <col min="6150" max="6158" width="10.7109375" style="410" customWidth="1"/>
    <col min="6159" max="6159" width="11.42578125" style="410" customWidth="1"/>
    <col min="6160" max="6168" width="10.7109375" style="410" customWidth="1"/>
    <col min="6169" max="6401" width="9.140625" style="410"/>
    <col min="6402" max="6402" width="31.7109375" style="410" bestFit="1" customWidth="1"/>
    <col min="6403" max="6404" width="9.140625" style="410"/>
    <col min="6405" max="6405" width="11.42578125" style="410" customWidth="1"/>
    <col min="6406" max="6414" width="10.7109375" style="410" customWidth="1"/>
    <col min="6415" max="6415" width="11.42578125" style="410" customWidth="1"/>
    <col min="6416" max="6424" width="10.7109375" style="410" customWidth="1"/>
    <col min="6425" max="6657" width="9.140625" style="410"/>
    <col min="6658" max="6658" width="31.7109375" style="410" bestFit="1" customWidth="1"/>
    <col min="6659" max="6660" width="9.140625" style="410"/>
    <col min="6661" max="6661" width="11.42578125" style="410" customWidth="1"/>
    <col min="6662" max="6670" width="10.7109375" style="410" customWidth="1"/>
    <col min="6671" max="6671" width="11.42578125" style="410" customWidth="1"/>
    <col min="6672" max="6680" width="10.7109375" style="410" customWidth="1"/>
    <col min="6681" max="6913" width="9.140625" style="410"/>
    <col min="6914" max="6914" width="31.7109375" style="410" bestFit="1" customWidth="1"/>
    <col min="6915" max="6916" width="9.140625" style="410"/>
    <col min="6917" max="6917" width="11.42578125" style="410" customWidth="1"/>
    <col min="6918" max="6926" width="10.7109375" style="410" customWidth="1"/>
    <col min="6927" max="6927" width="11.42578125" style="410" customWidth="1"/>
    <col min="6928" max="6936" width="10.7109375" style="410" customWidth="1"/>
    <col min="6937" max="7169" width="9.140625" style="410"/>
    <col min="7170" max="7170" width="31.7109375" style="410" bestFit="1" customWidth="1"/>
    <col min="7171" max="7172" width="9.140625" style="410"/>
    <col min="7173" max="7173" width="11.42578125" style="410" customWidth="1"/>
    <col min="7174" max="7182" width="10.7109375" style="410" customWidth="1"/>
    <col min="7183" max="7183" width="11.42578125" style="410" customWidth="1"/>
    <col min="7184" max="7192" width="10.7109375" style="410" customWidth="1"/>
    <col min="7193" max="7425" width="9.140625" style="410"/>
    <col min="7426" max="7426" width="31.7109375" style="410" bestFit="1" customWidth="1"/>
    <col min="7427" max="7428" width="9.140625" style="410"/>
    <col min="7429" max="7429" width="11.42578125" style="410" customWidth="1"/>
    <col min="7430" max="7438" width="10.7109375" style="410" customWidth="1"/>
    <col min="7439" max="7439" width="11.42578125" style="410" customWidth="1"/>
    <col min="7440" max="7448" width="10.7109375" style="410" customWidth="1"/>
    <col min="7449" max="7681" width="9.140625" style="410"/>
    <col min="7682" max="7682" width="31.7109375" style="410" bestFit="1" customWidth="1"/>
    <col min="7683" max="7684" width="9.140625" style="410"/>
    <col min="7685" max="7685" width="11.42578125" style="410" customWidth="1"/>
    <col min="7686" max="7694" width="10.7109375" style="410" customWidth="1"/>
    <col min="7695" max="7695" width="11.42578125" style="410" customWidth="1"/>
    <col min="7696" max="7704" width="10.7109375" style="410" customWidth="1"/>
    <col min="7705" max="7937" width="9.140625" style="410"/>
    <col min="7938" max="7938" width="31.7109375" style="410" bestFit="1" customWidth="1"/>
    <col min="7939" max="7940" width="9.140625" style="410"/>
    <col min="7941" max="7941" width="11.42578125" style="410" customWidth="1"/>
    <col min="7942" max="7950" width="10.7109375" style="410" customWidth="1"/>
    <col min="7951" max="7951" width="11.42578125" style="410" customWidth="1"/>
    <col min="7952" max="7960" width="10.7109375" style="410" customWidth="1"/>
    <col min="7961" max="8193" width="9.140625" style="410"/>
    <col min="8194" max="8194" width="31.7109375" style="410" bestFit="1" customWidth="1"/>
    <col min="8195" max="8196" width="9.140625" style="410"/>
    <col min="8197" max="8197" width="11.42578125" style="410" customWidth="1"/>
    <col min="8198" max="8206" width="10.7109375" style="410" customWidth="1"/>
    <col min="8207" max="8207" width="11.42578125" style="410" customWidth="1"/>
    <col min="8208" max="8216" width="10.7109375" style="410" customWidth="1"/>
    <col min="8217" max="8449" width="9.140625" style="410"/>
    <col min="8450" max="8450" width="31.7109375" style="410" bestFit="1" customWidth="1"/>
    <col min="8451" max="8452" width="9.140625" style="410"/>
    <col min="8453" max="8453" width="11.42578125" style="410" customWidth="1"/>
    <col min="8454" max="8462" width="10.7109375" style="410" customWidth="1"/>
    <col min="8463" max="8463" width="11.42578125" style="410" customWidth="1"/>
    <col min="8464" max="8472" width="10.7109375" style="410" customWidth="1"/>
    <col min="8473" max="8705" width="9.140625" style="410"/>
    <col min="8706" max="8706" width="31.7109375" style="410" bestFit="1" customWidth="1"/>
    <col min="8707" max="8708" width="9.140625" style="410"/>
    <col min="8709" max="8709" width="11.42578125" style="410" customWidth="1"/>
    <col min="8710" max="8718" width="10.7109375" style="410" customWidth="1"/>
    <col min="8719" max="8719" width="11.42578125" style="410" customWidth="1"/>
    <col min="8720" max="8728" width="10.7109375" style="410" customWidth="1"/>
    <col min="8729" max="8961" width="9.140625" style="410"/>
    <col min="8962" max="8962" width="31.7109375" style="410" bestFit="1" customWidth="1"/>
    <col min="8963" max="8964" width="9.140625" style="410"/>
    <col min="8965" max="8965" width="11.42578125" style="410" customWidth="1"/>
    <col min="8966" max="8974" width="10.7109375" style="410" customWidth="1"/>
    <col min="8975" max="8975" width="11.42578125" style="410" customWidth="1"/>
    <col min="8976" max="8984" width="10.7109375" style="410" customWidth="1"/>
    <col min="8985" max="9217" width="9.140625" style="410"/>
    <col min="9218" max="9218" width="31.7109375" style="410" bestFit="1" customWidth="1"/>
    <col min="9219" max="9220" width="9.140625" style="410"/>
    <col min="9221" max="9221" width="11.42578125" style="410" customWidth="1"/>
    <col min="9222" max="9230" width="10.7109375" style="410" customWidth="1"/>
    <col min="9231" max="9231" width="11.42578125" style="410" customWidth="1"/>
    <col min="9232" max="9240" width="10.7109375" style="410" customWidth="1"/>
    <col min="9241" max="9473" width="9.140625" style="410"/>
    <col min="9474" max="9474" width="31.7109375" style="410" bestFit="1" customWidth="1"/>
    <col min="9475" max="9476" width="9.140625" style="410"/>
    <col min="9477" max="9477" width="11.42578125" style="410" customWidth="1"/>
    <col min="9478" max="9486" width="10.7109375" style="410" customWidth="1"/>
    <col min="9487" max="9487" width="11.42578125" style="410" customWidth="1"/>
    <col min="9488" max="9496" width="10.7109375" style="410" customWidth="1"/>
    <col min="9497" max="9729" width="9.140625" style="410"/>
    <col min="9730" max="9730" width="31.7109375" style="410" bestFit="1" customWidth="1"/>
    <col min="9731" max="9732" width="9.140625" style="410"/>
    <col min="9733" max="9733" width="11.42578125" style="410" customWidth="1"/>
    <col min="9734" max="9742" width="10.7109375" style="410" customWidth="1"/>
    <col min="9743" max="9743" width="11.42578125" style="410" customWidth="1"/>
    <col min="9744" max="9752" width="10.7109375" style="410" customWidth="1"/>
    <col min="9753" max="9985" width="9.140625" style="410"/>
    <col min="9986" max="9986" width="31.7109375" style="410" bestFit="1" customWidth="1"/>
    <col min="9987" max="9988" width="9.140625" style="410"/>
    <col min="9989" max="9989" width="11.42578125" style="410" customWidth="1"/>
    <col min="9990" max="9998" width="10.7109375" style="410" customWidth="1"/>
    <col min="9999" max="9999" width="11.42578125" style="410" customWidth="1"/>
    <col min="10000" max="10008" width="10.7109375" style="410" customWidth="1"/>
    <col min="10009" max="10241" width="9.140625" style="410"/>
    <col min="10242" max="10242" width="31.7109375" style="410" bestFit="1" customWidth="1"/>
    <col min="10243" max="10244" width="9.140625" style="410"/>
    <col min="10245" max="10245" width="11.42578125" style="410" customWidth="1"/>
    <col min="10246" max="10254" width="10.7109375" style="410" customWidth="1"/>
    <col min="10255" max="10255" width="11.42578125" style="410" customWidth="1"/>
    <col min="10256" max="10264" width="10.7109375" style="410" customWidth="1"/>
    <col min="10265" max="10497" width="9.140625" style="410"/>
    <col min="10498" max="10498" width="31.7109375" style="410" bestFit="1" customWidth="1"/>
    <col min="10499" max="10500" width="9.140625" style="410"/>
    <col min="10501" max="10501" width="11.42578125" style="410" customWidth="1"/>
    <col min="10502" max="10510" width="10.7109375" style="410" customWidth="1"/>
    <col min="10511" max="10511" width="11.42578125" style="410" customWidth="1"/>
    <col min="10512" max="10520" width="10.7109375" style="410" customWidth="1"/>
    <col min="10521" max="10753" width="9.140625" style="410"/>
    <col min="10754" max="10754" width="31.7109375" style="410" bestFit="1" customWidth="1"/>
    <col min="10755" max="10756" width="9.140625" style="410"/>
    <col min="10757" max="10757" width="11.42578125" style="410" customWidth="1"/>
    <col min="10758" max="10766" width="10.7109375" style="410" customWidth="1"/>
    <col min="10767" max="10767" width="11.42578125" style="410" customWidth="1"/>
    <col min="10768" max="10776" width="10.7109375" style="410" customWidth="1"/>
    <col min="10777" max="11009" width="9.140625" style="410"/>
    <col min="11010" max="11010" width="31.7109375" style="410" bestFit="1" customWidth="1"/>
    <col min="11011" max="11012" width="9.140625" style="410"/>
    <col min="11013" max="11013" width="11.42578125" style="410" customWidth="1"/>
    <col min="11014" max="11022" width="10.7109375" style="410" customWidth="1"/>
    <col min="11023" max="11023" width="11.42578125" style="410" customWidth="1"/>
    <col min="11024" max="11032" width="10.7109375" style="410" customWidth="1"/>
    <col min="11033" max="11265" width="9.140625" style="410"/>
    <col min="11266" max="11266" width="31.7109375" style="410" bestFit="1" customWidth="1"/>
    <col min="11267" max="11268" width="9.140625" style="410"/>
    <col min="11269" max="11269" width="11.42578125" style="410" customWidth="1"/>
    <col min="11270" max="11278" width="10.7109375" style="410" customWidth="1"/>
    <col min="11279" max="11279" width="11.42578125" style="410" customWidth="1"/>
    <col min="11280" max="11288" width="10.7109375" style="410" customWidth="1"/>
    <col min="11289" max="11521" width="9.140625" style="410"/>
    <col min="11522" max="11522" width="31.7109375" style="410" bestFit="1" customWidth="1"/>
    <col min="11523" max="11524" width="9.140625" style="410"/>
    <col min="11525" max="11525" width="11.42578125" style="410" customWidth="1"/>
    <col min="11526" max="11534" width="10.7109375" style="410" customWidth="1"/>
    <col min="11535" max="11535" width="11.42578125" style="410" customWidth="1"/>
    <col min="11536" max="11544" width="10.7109375" style="410" customWidth="1"/>
    <col min="11545" max="11777" width="9.140625" style="410"/>
    <col min="11778" max="11778" width="31.7109375" style="410" bestFit="1" customWidth="1"/>
    <col min="11779" max="11780" width="9.140625" style="410"/>
    <col min="11781" max="11781" width="11.42578125" style="410" customWidth="1"/>
    <col min="11782" max="11790" width="10.7109375" style="410" customWidth="1"/>
    <col min="11791" max="11791" width="11.42578125" style="410" customWidth="1"/>
    <col min="11792" max="11800" width="10.7109375" style="410" customWidth="1"/>
    <col min="11801" max="12033" width="9.140625" style="410"/>
    <col min="12034" max="12034" width="31.7109375" style="410" bestFit="1" customWidth="1"/>
    <col min="12035" max="12036" width="9.140625" style="410"/>
    <col min="12037" max="12037" width="11.42578125" style="410" customWidth="1"/>
    <col min="12038" max="12046" width="10.7109375" style="410" customWidth="1"/>
    <col min="12047" max="12047" width="11.42578125" style="410" customWidth="1"/>
    <col min="12048" max="12056" width="10.7109375" style="410" customWidth="1"/>
    <col min="12057" max="12289" width="9.140625" style="410"/>
    <col min="12290" max="12290" width="31.7109375" style="410" bestFit="1" customWidth="1"/>
    <col min="12291" max="12292" width="9.140625" style="410"/>
    <col min="12293" max="12293" width="11.42578125" style="410" customWidth="1"/>
    <col min="12294" max="12302" width="10.7109375" style="410" customWidth="1"/>
    <col min="12303" max="12303" width="11.42578125" style="410" customWidth="1"/>
    <col min="12304" max="12312" width="10.7109375" style="410" customWidth="1"/>
    <col min="12313" max="12545" width="9.140625" style="410"/>
    <col min="12546" max="12546" width="31.7109375" style="410" bestFit="1" customWidth="1"/>
    <col min="12547" max="12548" width="9.140625" style="410"/>
    <col min="12549" max="12549" width="11.42578125" style="410" customWidth="1"/>
    <col min="12550" max="12558" width="10.7109375" style="410" customWidth="1"/>
    <col min="12559" max="12559" width="11.42578125" style="410" customWidth="1"/>
    <col min="12560" max="12568" width="10.7109375" style="410" customWidth="1"/>
    <col min="12569" max="12801" width="9.140625" style="410"/>
    <col min="12802" max="12802" width="31.7109375" style="410" bestFit="1" customWidth="1"/>
    <col min="12803" max="12804" width="9.140625" style="410"/>
    <col min="12805" max="12805" width="11.42578125" style="410" customWidth="1"/>
    <col min="12806" max="12814" width="10.7109375" style="410" customWidth="1"/>
    <col min="12815" max="12815" width="11.42578125" style="410" customWidth="1"/>
    <col min="12816" max="12824" width="10.7109375" style="410" customWidth="1"/>
    <col min="12825" max="13057" width="9.140625" style="410"/>
    <col min="13058" max="13058" width="31.7109375" style="410" bestFit="1" customWidth="1"/>
    <col min="13059" max="13060" width="9.140625" style="410"/>
    <col min="13061" max="13061" width="11.42578125" style="410" customWidth="1"/>
    <col min="13062" max="13070" width="10.7109375" style="410" customWidth="1"/>
    <col min="13071" max="13071" width="11.42578125" style="410" customWidth="1"/>
    <col min="13072" max="13080" width="10.7109375" style="410" customWidth="1"/>
    <col min="13081" max="13313" width="9.140625" style="410"/>
    <col min="13314" max="13314" width="31.7109375" style="410" bestFit="1" customWidth="1"/>
    <col min="13315" max="13316" width="9.140625" style="410"/>
    <col min="13317" max="13317" width="11.42578125" style="410" customWidth="1"/>
    <col min="13318" max="13326" width="10.7109375" style="410" customWidth="1"/>
    <col min="13327" max="13327" width="11.42578125" style="410" customWidth="1"/>
    <col min="13328" max="13336" width="10.7109375" style="410" customWidth="1"/>
    <col min="13337" max="13569" width="9.140625" style="410"/>
    <col min="13570" max="13570" width="31.7109375" style="410" bestFit="1" customWidth="1"/>
    <col min="13571" max="13572" width="9.140625" style="410"/>
    <col min="13573" max="13573" width="11.42578125" style="410" customWidth="1"/>
    <col min="13574" max="13582" width="10.7109375" style="410" customWidth="1"/>
    <col min="13583" max="13583" width="11.42578125" style="410" customWidth="1"/>
    <col min="13584" max="13592" width="10.7109375" style="410" customWidth="1"/>
    <col min="13593" max="13825" width="9.140625" style="410"/>
    <col min="13826" max="13826" width="31.7109375" style="410" bestFit="1" customWidth="1"/>
    <col min="13827" max="13828" width="9.140625" style="410"/>
    <col min="13829" max="13829" width="11.42578125" style="410" customWidth="1"/>
    <col min="13830" max="13838" width="10.7109375" style="410" customWidth="1"/>
    <col min="13839" max="13839" width="11.42578125" style="410" customWidth="1"/>
    <col min="13840" max="13848" width="10.7109375" style="410" customWidth="1"/>
    <col min="13849" max="14081" width="9.140625" style="410"/>
    <col min="14082" max="14082" width="31.7109375" style="410" bestFit="1" customWidth="1"/>
    <col min="14083" max="14084" width="9.140625" style="410"/>
    <col min="14085" max="14085" width="11.42578125" style="410" customWidth="1"/>
    <col min="14086" max="14094" width="10.7109375" style="410" customWidth="1"/>
    <col min="14095" max="14095" width="11.42578125" style="410" customWidth="1"/>
    <col min="14096" max="14104" width="10.7109375" style="410" customWidth="1"/>
    <col min="14105" max="14337" width="9.140625" style="410"/>
    <col min="14338" max="14338" width="31.7109375" style="410" bestFit="1" customWidth="1"/>
    <col min="14339" max="14340" width="9.140625" style="410"/>
    <col min="14341" max="14341" width="11.42578125" style="410" customWidth="1"/>
    <col min="14342" max="14350" width="10.7109375" style="410" customWidth="1"/>
    <col min="14351" max="14351" width="11.42578125" style="410" customWidth="1"/>
    <col min="14352" max="14360" width="10.7109375" style="410" customWidth="1"/>
    <col min="14361" max="14593" width="9.140625" style="410"/>
    <col min="14594" max="14594" width="31.7109375" style="410" bestFit="1" customWidth="1"/>
    <col min="14595" max="14596" width="9.140625" style="410"/>
    <col min="14597" max="14597" width="11.42578125" style="410" customWidth="1"/>
    <col min="14598" max="14606" width="10.7109375" style="410" customWidth="1"/>
    <col min="14607" max="14607" width="11.42578125" style="410" customWidth="1"/>
    <col min="14608" max="14616" width="10.7109375" style="410" customWidth="1"/>
    <col min="14617" max="14849" width="9.140625" style="410"/>
    <col min="14850" max="14850" width="31.7109375" style="410" bestFit="1" customWidth="1"/>
    <col min="14851" max="14852" width="9.140625" style="410"/>
    <col min="14853" max="14853" width="11.42578125" style="410" customWidth="1"/>
    <col min="14854" max="14862" width="10.7109375" style="410" customWidth="1"/>
    <col min="14863" max="14863" width="11.42578125" style="410" customWidth="1"/>
    <col min="14864" max="14872" width="10.7109375" style="410" customWidth="1"/>
    <col min="14873" max="15105" width="9.140625" style="410"/>
    <col min="15106" max="15106" width="31.7109375" style="410" bestFit="1" customWidth="1"/>
    <col min="15107" max="15108" width="9.140625" style="410"/>
    <col min="15109" max="15109" width="11.42578125" style="410" customWidth="1"/>
    <col min="15110" max="15118" width="10.7109375" style="410" customWidth="1"/>
    <col min="15119" max="15119" width="11.42578125" style="410" customWidth="1"/>
    <col min="15120" max="15128" width="10.7109375" style="410" customWidth="1"/>
    <col min="15129" max="15361" width="9.140625" style="410"/>
    <col min="15362" max="15362" width="31.7109375" style="410" bestFit="1" customWidth="1"/>
    <col min="15363" max="15364" width="9.140625" style="410"/>
    <col min="15365" max="15365" width="11.42578125" style="410" customWidth="1"/>
    <col min="15366" max="15374" width="10.7109375" style="410" customWidth="1"/>
    <col min="15375" max="15375" width="11.42578125" style="410" customWidth="1"/>
    <col min="15376" max="15384" width="10.7109375" style="410" customWidth="1"/>
    <col min="15385" max="15617" width="9.140625" style="410"/>
    <col min="15618" max="15618" width="31.7109375" style="410" bestFit="1" customWidth="1"/>
    <col min="15619" max="15620" width="9.140625" style="410"/>
    <col min="15621" max="15621" width="11.42578125" style="410" customWidth="1"/>
    <col min="15622" max="15630" width="10.7109375" style="410" customWidth="1"/>
    <col min="15631" max="15631" width="11.42578125" style="410" customWidth="1"/>
    <col min="15632" max="15640" width="10.7109375" style="410" customWidth="1"/>
    <col min="15641" max="15873" width="9.140625" style="410"/>
    <col min="15874" max="15874" width="31.7109375" style="410" bestFit="1" customWidth="1"/>
    <col min="15875" max="15876" width="9.140625" style="410"/>
    <col min="15877" max="15877" width="11.42578125" style="410" customWidth="1"/>
    <col min="15878" max="15886" width="10.7109375" style="410" customWidth="1"/>
    <col min="15887" max="15887" width="11.42578125" style="410" customWidth="1"/>
    <col min="15888" max="15896" width="10.7109375" style="410" customWidth="1"/>
    <col min="15897" max="16129" width="9.140625" style="410"/>
    <col min="16130" max="16130" width="31.7109375" style="410" bestFit="1" customWidth="1"/>
    <col min="16131" max="16132" width="9.140625" style="410"/>
    <col min="16133" max="16133" width="11.42578125" style="410" customWidth="1"/>
    <col min="16134" max="16142" width="10.7109375" style="410" customWidth="1"/>
    <col min="16143" max="16143" width="11.42578125" style="410" customWidth="1"/>
    <col min="16144" max="16152" width="10.7109375" style="410" customWidth="1"/>
    <col min="16153" max="16384" width="9.140625" style="410"/>
  </cols>
  <sheetData>
    <row r="1" spans="1:74" ht="26.25" customHeight="1" x14ac:dyDescent="0.25">
      <c r="A1" s="772" t="s">
        <v>707</v>
      </c>
      <c r="B1" s="755" t="s">
        <v>887</v>
      </c>
      <c r="C1" s="464"/>
      <c r="D1" s="465"/>
      <c r="E1" s="465" t="e">
        <f ca="1">FluidString($B$12:$B$30,E12:E30)</f>
        <v>#NAME?</v>
      </c>
      <c r="F1" s="465" t="e">
        <f t="shared" ref="F1:N1" ca="1" si="0">FluidString($B$12:$B$30,F12:F30)</f>
        <v>#NAME?</v>
      </c>
      <c r="G1" s="465" t="e">
        <f t="shared" ca="1" si="0"/>
        <v>#NAME?</v>
      </c>
      <c r="H1" s="465" t="e">
        <f t="shared" ca="1" si="0"/>
        <v>#NAME?</v>
      </c>
      <c r="I1" s="465" t="e">
        <f t="shared" ca="1" si="0"/>
        <v>#NAME?</v>
      </c>
      <c r="J1" s="465" t="e">
        <f t="shared" ca="1" si="0"/>
        <v>#NAME?</v>
      </c>
      <c r="K1" s="465" t="e">
        <f t="shared" ca="1" si="0"/>
        <v>#NAME?</v>
      </c>
      <c r="L1" s="465" t="e">
        <f t="shared" ca="1" si="0"/>
        <v>#NAME?</v>
      </c>
      <c r="M1" s="465" t="e">
        <f t="shared" ca="1" si="0"/>
        <v>#NAME?</v>
      </c>
      <c r="N1" s="465" t="e">
        <f t="shared" ca="1" si="0"/>
        <v>#NAME?</v>
      </c>
      <c r="O1" s="466" t="e">
        <f ca="1">FluidString($B$12:$B$30,O12:O30)</f>
        <v>#NAME?</v>
      </c>
      <c r="P1" s="465" t="e">
        <f t="shared" ref="P1:X1" ca="1" si="1">FluidString($B$12:$B$30,P12:P30)</f>
        <v>#NAME?</v>
      </c>
      <c r="Q1" s="465" t="e">
        <f t="shared" ca="1" si="1"/>
        <v>#NAME?</v>
      </c>
      <c r="R1" s="465" t="e">
        <f t="shared" ca="1" si="1"/>
        <v>#NAME?</v>
      </c>
      <c r="S1" s="465" t="e">
        <f t="shared" ca="1" si="1"/>
        <v>#NAME?</v>
      </c>
      <c r="T1" s="465" t="e">
        <f t="shared" ca="1" si="1"/>
        <v>#NAME?</v>
      </c>
      <c r="U1" s="465" t="e">
        <f t="shared" ca="1" si="1"/>
        <v>#NAME?</v>
      </c>
      <c r="V1" s="465" t="e">
        <f t="shared" ca="1" si="1"/>
        <v>#NAME?</v>
      </c>
      <c r="W1" s="465" t="e">
        <f t="shared" ca="1" si="1"/>
        <v>#NAME?</v>
      </c>
      <c r="X1" s="467" t="e">
        <f t="shared" ca="1" si="1"/>
        <v>#NAME?</v>
      </c>
      <c r="Y1" s="466" t="e">
        <f ca="1">FluidString($B$12:$B$30,Y12:Y30)</f>
        <v>#NAME?</v>
      </c>
      <c r="Z1" s="465" t="e">
        <f t="shared" ref="Z1:AH1" ca="1" si="2">FluidString($B$12:$B$30,Z12:Z30)</f>
        <v>#NAME?</v>
      </c>
      <c r="AA1" s="465" t="e">
        <f t="shared" ca="1" si="2"/>
        <v>#NAME?</v>
      </c>
      <c r="AB1" s="465" t="e">
        <f t="shared" ca="1" si="2"/>
        <v>#NAME?</v>
      </c>
      <c r="AC1" s="465" t="e">
        <f t="shared" ca="1" si="2"/>
        <v>#NAME?</v>
      </c>
      <c r="AD1" s="465" t="e">
        <f t="shared" ca="1" si="2"/>
        <v>#NAME?</v>
      </c>
      <c r="AE1" s="465" t="e">
        <f t="shared" ca="1" si="2"/>
        <v>#NAME?</v>
      </c>
      <c r="AF1" s="465" t="e">
        <f t="shared" ca="1" si="2"/>
        <v>#NAME?</v>
      </c>
      <c r="AG1" s="465" t="e">
        <f t="shared" ca="1" si="2"/>
        <v>#NAME?</v>
      </c>
      <c r="AH1" s="467" t="e">
        <f t="shared" ca="1" si="2"/>
        <v>#NAME?</v>
      </c>
      <c r="AI1" s="466" t="e">
        <f ca="1">FluidString($B$12:$B$30,AI12:AI30)</f>
        <v>#NAME?</v>
      </c>
      <c r="AJ1" s="465" t="e">
        <f t="shared" ref="AJ1:AR1" ca="1" si="3">FluidString($B$12:$B$30,AJ12:AJ30)</f>
        <v>#NAME?</v>
      </c>
      <c r="AK1" s="465" t="e">
        <f t="shared" ca="1" si="3"/>
        <v>#NAME?</v>
      </c>
      <c r="AL1" s="465" t="e">
        <f t="shared" ca="1" si="3"/>
        <v>#NAME?</v>
      </c>
      <c r="AM1" s="465" t="e">
        <f t="shared" ca="1" si="3"/>
        <v>#NAME?</v>
      </c>
      <c r="AN1" s="465" t="e">
        <f t="shared" ca="1" si="3"/>
        <v>#NAME?</v>
      </c>
      <c r="AO1" s="465" t="e">
        <f t="shared" ca="1" si="3"/>
        <v>#NAME?</v>
      </c>
      <c r="AP1" s="465" t="e">
        <f t="shared" ca="1" si="3"/>
        <v>#NAME?</v>
      </c>
      <c r="AQ1" s="465" t="e">
        <f t="shared" ca="1" si="3"/>
        <v>#NAME?</v>
      </c>
      <c r="AR1" s="467" t="e">
        <f t="shared" ca="1" si="3"/>
        <v>#NAME?</v>
      </c>
      <c r="AS1" s="466" t="e">
        <f ca="1">FluidString($B$12:$B$30,AS12:AS30)</f>
        <v>#NAME?</v>
      </c>
      <c r="AT1" s="465" t="e">
        <f t="shared" ref="AT1:BB1" ca="1" si="4">FluidString($B$12:$B$30,AT12:AT30)</f>
        <v>#NAME?</v>
      </c>
      <c r="AU1" s="465" t="e">
        <f t="shared" ca="1" si="4"/>
        <v>#NAME?</v>
      </c>
      <c r="AV1" s="465" t="e">
        <f t="shared" ca="1" si="4"/>
        <v>#NAME?</v>
      </c>
      <c r="AW1" s="465" t="e">
        <f t="shared" ca="1" si="4"/>
        <v>#NAME?</v>
      </c>
      <c r="AX1" s="465" t="e">
        <f t="shared" ca="1" si="4"/>
        <v>#NAME?</v>
      </c>
      <c r="AY1" s="465" t="e">
        <f t="shared" ca="1" si="4"/>
        <v>#NAME?</v>
      </c>
      <c r="AZ1" s="465" t="e">
        <f t="shared" ca="1" si="4"/>
        <v>#NAME?</v>
      </c>
      <c r="BA1" s="465" t="e">
        <f t="shared" ca="1" si="4"/>
        <v>#NAME?</v>
      </c>
      <c r="BB1" s="467" t="e">
        <f t="shared" ca="1" si="4"/>
        <v>#NAME?</v>
      </c>
    </row>
    <row r="2" spans="1:74" ht="27" thickBot="1" x14ac:dyDescent="0.3">
      <c r="A2" s="773"/>
      <c r="B2" s="775"/>
      <c r="C2" s="469"/>
      <c r="D2" s="470"/>
      <c r="E2" s="470" t="s">
        <v>278</v>
      </c>
      <c r="F2" s="470" t="s">
        <v>279</v>
      </c>
      <c r="G2" s="470" t="s">
        <v>622</v>
      </c>
      <c r="H2" s="470" t="s">
        <v>280</v>
      </c>
      <c r="I2" s="470" t="s">
        <v>281</v>
      </c>
      <c r="J2" s="470" t="s">
        <v>562</v>
      </c>
      <c r="K2" s="470" t="s">
        <v>608</v>
      </c>
      <c r="L2" s="470" t="s">
        <v>609</v>
      </c>
      <c r="M2" s="470" t="s">
        <v>610</v>
      </c>
      <c r="N2" s="470" t="s">
        <v>611</v>
      </c>
      <c r="O2" s="471" t="s">
        <v>278</v>
      </c>
      <c r="P2" s="470" t="s">
        <v>279</v>
      </c>
      <c r="Q2" s="470" t="s">
        <v>622</v>
      </c>
      <c r="R2" s="470" t="s">
        <v>280</v>
      </c>
      <c r="S2" s="470" t="s">
        <v>281</v>
      </c>
      <c r="T2" s="470" t="s">
        <v>562</v>
      </c>
      <c r="U2" s="470" t="s">
        <v>608</v>
      </c>
      <c r="V2" s="470" t="s">
        <v>609</v>
      </c>
      <c r="W2" s="470" t="s">
        <v>610</v>
      </c>
      <c r="X2" s="472" t="s">
        <v>611</v>
      </c>
      <c r="Y2" s="471" t="s">
        <v>278</v>
      </c>
      <c r="Z2" s="470" t="s">
        <v>279</v>
      </c>
      <c r="AA2" s="470" t="s">
        <v>622</v>
      </c>
      <c r="AB2" s="470" t="s">
        <v>280</v>
      </c>
      <c r="AC2" s="470" t="s">
        <v>281</v>
      </c>
      <c r="AD2" s="470" t="s">
        <v>562</v>
      </c>
      <c r="AE2" s="470" t="s">
        <v>608</v>
      </c>
      <c r="AF2" s="470" t="s">
        <v>609</v>
      </c>
      <c r="AG2" s="470" t="s">
        <v>610</v>
      </c>
      <c r="AH2" s="472" t="s">
        <v>611</v>
      </c>
      <c r="AI2" s="473" t="s">
        <v>278</v>
      </c>
      <c r="AJ2" s="474" t="s">
        <v>279</v>
      </c>
      <c r="AK2" s="474" t="s">
        <v>622</v>
      </c>
      <c r="AL2" s="474" t="s">
        <v>280</v>
      </c>
      <c r="AM2" s="474" t="s">
        <v>281</v>
      </c>
      <c r="AN2" s="474" t="s">
        <v>562</v>
      </c>
      <c r="AO2" s="474" t="s">
        <v>608</v>
      </c>
      <c r="AP2" s="474" t="s">
        <v>609</v>
      </c>
      <c r="AQ2" s="474" t="s">
        <v>610</v>
      </c>
      <c r="AR2" s="475" t="s">
        <v>611</v>
      </c>
      <c r="AS2" s="473" t="s">
        <v>278</v>
      </c>
      <c r="AT2" s="474" t="s">
        <v>279</v>
      </c>
      <c r="AU2" s="474" t="s">
        <v>622</v>
      </c>
      <c r="AV2" s="474" t="s">
        <v>280</v>
      </c>
      <c r="AW2" s="474" t="s">
        <v>281</v>
      </c>
      <c r="AX2" s="474" t="s">
        <v>562</v>
      </c>
      <c r="AY2" s="474" t="s">
        <v>608</v>
      </c>
      <c r="AZ2" s="474" t="s">
        <v>609</v>
      </c>
      <c r="BA2" s="474" t="s">
        <v>610</v>
      </c>
      <c r="BB2" s="475" t="s">
        <v>611</v>
      </c>
    </row>
    <row r="3" spans="1:74" ht="15.75" customHeight="1" outlineLevel="1" thickBot="1" x14ac:dyDescent="0.3">
      <c r="A3" s="773"/>
      <c r="B3" s="476" t="s">
        <v>506</v>
      </c>
      <c r="C3" s="476" t="s">
        <v>579</v>
      </c>
      <c r="D3" s="476"/>
      <c r="E3" s="477" t="e">
        <f ca="1">IF(E12="","",MolarMass(E1))</f>
        <v>#NAME?</v>
      </c>
      <c r="F3" s="477" t="e">
        <f ca="1">IF(F12="","",MolarMass(F1))</f>
        <v>#NAME?</v>
      </c>
      <c r="G3" s="477" t="e">
        <f ca="1">IF(G12="","",MolarMass(G1))</f>
        <v>#NAME?</v>
      </c>
      <c r="H3" s="477" t="e">
        <f ca="1">IF(H12="","",MolarMass(H1))</f>
        <v>#NAME?</v>
      </c>
      <c r="I3" s="477" t="e">
        <f ca="1">IF(I12="","",MolarMass(I1))</f>
        <v>#NAME?</v>
      </c>
      <c r="J3" s="477" t="e">
        <f t="shared" ref="J3:BB3" ca="1" si="5">IF(J12="","",MolarMass(J1))</f>
        <v>#NAME?</v>
      </c>
      <c r="K3" s="477" t="e">
        <f t="shared" ca="1" si="5"/>
        <v>#NAME?</v>
      </c>
      <c r="L3" s="477" t="e">
        <f t="shared" ca="1" si="5"/>
        <v>#NAME?</v>
      </c>
      <c r="M3" s="477" t="e">
        <f t="shared" ca="1" si="5"/>
        <v>#NAME?</v>
      </c>
      <c r="N3" s="477" t="e">
        <f t="shared" ca="1" si="5"/>
        <v>#NAME?</v>
      </c>
      <c r="O3" s="477" t="e">
        <f ca="1">IF(O12="","",MolarMass(O1))</f>
        <v>#NAME?</v>
      </c>
      <c r="P3" s="477" t="e">
        <f t="shared" ca="1" si="5"/>
        <v>#NAME?</v>
      </c>
      <c r="Q3" s="477" t="e">
        <f t="shared" ca="1" si="5"/>
        <v>#NAME?</v>
      </c>
      <c r="R3" s="477" t="e">
        <f t="shared" ca="1" si="5"/>
        <v>#NAME?</v>
      </c>
      <c r="S3" s="477" t="e">
        <f t="shared" ca="1" si="5"/>
        <v>#NAME?</v>
      </c>
      <c r="T3" s="477" t="e">
        <f t="shared" ca="1" si="5"/>
        <v>#NAME?</v>
      </c>
      <c r="U3" s="477" t="e">
        <f t="shared" ca="1" si="5"/>
        <v>#NAME?</v>
      </c>
      <c r="V3" s="477" t="e">
        <f t="shared" ca="1" si="5"/>
        <v>#NAME?</v>
      </c>
      <c r="W3" s="477" t="e">
        <f t="shared" ca="1" si="5"/>
        <v>#NAME?</v>
      </c>
      <c r="X3" s="477" t="e">
        <f t="shared" ca="1" si="5"/>
        <v>#NAME?</v>
      </c>
      <c r="Y3" s="477" t="e">
        <f t="shared" ca="1" si="5"/>
        <v>#NAME?</v>
      </c>
      <c r="Z3" s="477" t="e">
        <f t="shared" ca="1" si="5"/>
        <v>#NAME?</v>
      </c>
      <c r="AA3" s="477" t="e">
        <f t="shared" ca="1" si="5"/>
        <v>#NAME?</v>
      </c>
      <c r="AB3" s="477" t="e">
        <f t="shared" ca="1" si="5"/>
        <v>#NAME?</v>
      </c>
      <c r="AC3" s="477" t="e">
        <f t="shared" ca="1" si="5"/>
        <v>#NAME?</v>
      </c>
      <c r="AD3" s="477" t="e">
        <f t="shared" ca="1" si="5"/>
        <v>#NAME?</v>
      </c>
      <c r="AE3" s="477" t="e">
        <f t="shared" ca="1" si="5"/>
        <v>#NAME?</v>
      </c>
      <c r="AF3" s="477" t="e">
        <f t="shared" ca="1" si="5"/>
        <v>#NAME?</v>
      </c>
      <c r="AG3" s="477" t="e">
        <f t="shared" ca="1" si="5"/>
        <v>#NAME?</v>
      </c>
      <c r="AH3" s="477" t="e">
        <f t="shared" ca="1" si="5"/>
        <v>#NAME?</v>
      </c>
      <c r="AI3" s="477" t="e">
        <f t="shared" ca="1" si="5"/>
        <v>#NAME?</v>
      </c>
      <c r="AJ3" s="477" t="e">
        <f t="shared" ca="1" si="5"/>
        <v>#NAME?</v>
      </c>
      <c r="AK3" s="477" t="e">
        <f t="shared" ca="1" si="5"/>
        <v>#NAME?</v>
      </c>
      <c r="AL3" s="477" t="e">
        <f t="shared" ca="1" si="5"/>
        <v>#NAME?</v>
      </c>
      <c r="AM3" s="477" t="e">
        <f t="shared" ca="1" si="5"/>
        <v>#NAME?</v>
      </c>
      <c r="AN3" s="477" t="e">
        <f t="shared" ca="1" si="5"/>
        <v>#NAME?</v>
      </c>
      <c r="AO3" s="477" t="e">
        <f t="shared" ca="1" si="5"/>
        <v>#NAME?</v>
      </c>
      <c r="AP3" s="477" t="e">
        <f t="shared" ca="1" si="5"/>
        <v>#NAME?</v>
      </c>
      <c r="AQ3" s="477" t="e">
        <f t="shared" ca="1" si="5"/>
        <v>#NAME?</v>
      </c>
      <c r="AR3" s="477" t="e">
        <f t="shared" ca="1" si="5"/>
        <v>#NAME?</v>
      </c>
      <c r="AS3" s="477" t="e">
        <f t="shared" ca="1" si="5"/>
        <v>#NAME?</v>
      </c>
      <c r="AT3" s="477" t="e">
        <f t="shared" ca="1" si="5"/>
        <v>#NAME?</v>
      </c>
      <c r="AU3" s="477" t="e">
        <f t="shared" ca="1" si="5"/>
        <v>#NAME?</v>
      </c>
      <c r="AV3" s="477" t="e">
        <f t="shared" ca="1" si="5"/>
        <v>#NAME?</v>
      </c>
      <c r="AW3" s="477" t="e">
        <f t="shared" ca="1" si="5"/>
        <v>#NAME?</v>
      </c>
      <c r="AX3" s="477" t="e">
        <f t="shared" ca="1" si="5"/>
        <v>#NAME?</v>
      </c>
      <c r="AY3" s="477" t="e">
        <f t="shared" ca="1" si="5"/>
        <v>#NAME?</v>
      </c>
      <c r="AZ3" s="477" t="e">
        <f t="shared" ca="1" si="5"/>
        <v>#NAME?</v>
      </c>
      <c r="BA3" s="477" t="e">
        <f t="shared" ca="1" si="5"/>
        <v>#NAME?</v>
      </c>
      <c r="BB3" s="477" t="e">
        <f t="shared" ca="1" si="5"/>
        <v>#NAME?</v>
      </c>
    </row>
    <row r="4" spans="1:74" ht="15.75" customHeight="1" outlineLevel="1" x14ac:dyDescent="0.25">
      <c r="A4" s="773"/>
      <c r="B4" s="478"/>
      <c r="C4" s="375"/>
      <c r="D4" s="479"/>
      <c r="E4" s="479"/>
      <c r="F4" s="479"/>
      <c r="G4" s="479"/>
      <c r="H4" s="479"/>
      <c r="I4" s="479"/>
      <c r="J4" s="479"/>
      <c r="K4" s="479"/>
      <c r="L4" s="479"/>
      <c r="M4" s="479"/>
      <c r="N4" s="479"/>
      <c r="O4" s="480"/>
      <c r="P4" s="479"/>
      <c r="Q4" s="479"/>
      <c r="R4" s="479"/>
      <c r="S4" s="479"/>
      <c r="T4" s="479"/>
      <c r="U4" s="479"/>
      <c r="V4" s="479"/>
      <c r="W4" s="479"/>
      <c r="X4" s="481"/>
      <c r="Y4" s="480"/>
      <c r="Z4" s="479"/>
      <c r="AA4" s="479"/>
      <c r="AB4" s="479"/>
      <c r="AC4" s="479"/>
      <c r="AD4" s="479"/>
      <c r="AE4" s="479"/>
      <c r="AF4" s="479"/>
      <c r="AG4" s="479"/>
      <c r="AH4" s="481"/>
      <c r="AI4" s="480"/>
      <c r="AJ4" s="479"/>
      <c r="AK4" s="479"/>
      <c r="AL4" s="479"/>
      <c r="AM4" s="479"/>
      <c r="AN4" s="479"/>
      <c r="AO4" s="479"/>
      <c r="AP4" s="479"/>
      <c r="AQ4" s="479"/>
      <c r="AR4" s="481"/>
      <c r="AS4" s="480"/>
      <c r="AT4" s="479"/>
      <c r="AU4" s="479"/>
      <c r="AV4" s="479"/>
      <c r="AW4" s="479"/>
      <c r="AX4" s="479"/>
      <c r="AY4" s="479"/>
      <c r="AZ4" s="479"/>
      <c r="BA4" s="479"/>
      <c r="BB4" s="481"/>
    </row>
    <row r="5" spans="1:74" ht="15.75" customHeight="1" outlineLevel="1" x14ac:dyDescent="0.25">
      <c r="A5" s="773"/>
      <c r="B5" s="478" t="s">
        <v>284</v>
      </c>
      <c r="C5" s="375" t="s">
        <v>520</v>
      </c>
      <c r="D5" s="479" t="s">
        <v>171</v>
      </c>
      <c r="E5" s="482">
        <v>8854</v>
      </c>
      <c r="F5" s="482">
        <v>8854</v>
      </c>
      <c r="G5" s="482">
        <v>8854</v>
      </c>
      <c r="H5" s="482">
        <v>8854</v>
      </c>
      <c r="I5" s="482">
        <v>8854</v>
      </c>
      <c r="J5" s="482">
        <v>8854</v>
      </c>
      <c r="K5" s="482">
        <v>8854</v>
      </c>
      <c r="L5" s="482">
        <v>8854</v>
      </c>
      <c r="M5" s="482">
        <v>8854</v>
      </c>
      <c r="N5" s="482" t="s">
        <v>277</v>
      </c>
      <c r="O5" s="483">
        <v>9500</v>
      </c>
      <c r="P5" s="482">
        <v>9500</v>
      </c>
      <c r="Q5" s="482">
        <v>9500</v>
      </c>
      <c r="R5" s="482">
        <v>9500</v>
      </c>
      <c r="S5" s="482">
        <v>9500</v>
      </c>
      <c r="T5" s="482">
        <v>9500</v>
      </c>
      <c r="U5" s="482">
        <v>9500</v>
      </c>
      <c r="V5" s="482">
        <v>9500</v>
      </c>
      <c r="W5" s="482">
        <v>12649</v>
      </c>
      <c r="X5" s="484" t="s">
        <v>277</v>
      </c>
      <c r="Y5" s="483">
        <v>10119</v>
      </c>
      <c r="Z5" s="482">
        <v>10119</v>
      </c>
      <c r="AA5" s="482">
        <v>10119</v>
      </c>
      <c r="AB5" s="482">
        <v>10119</v>
      </c>
      <c r="AC5" s="482">
        <v>10119</v>
      </c>
      <c r="AD5" s="482">
        <v>10119</v>
      </c>
      <c r="AE5" s="482">
        <v>10119</v>
      </c>
      <c r="AF5" s="482">
        <v>10119</v>
      </c>
      <c r="AG5" s="482">
        <v>10119</v>
      </c>
      <c r="AH5" s="484" t="s">
        <v>277</v>
      </c>
      <c r="AI5" s="483">
        <v>11384</v>
      </c>
      <c r="AJ5" s="482">
        <v>11384</v>
      </c>
      <c r="AK5" s="482">
        <v>11384</v>
      </c>
      <c r="AL5" s="482">
        <v>11384</v>
      </c>
      <c r="AM5" s="482">
        <v>11384</v>
      </c>
      <c r="AN5" s="482">
        <v>11384</v>
      </c>
      <c r="AO5" s="482">
        <v>11384</v>
      </c>
      <c r="AP5" s="482">
        <v>11384</v>
      </c>
      <c r="AQ5" s="482">
        <v>11384</v>
      </c>
      <c r="AR5" s="484" t="s">
        <v>277</v>
      </c>
      <c r="AS5" s="483">
        <v>12649</v>
      </c>
      <c r="AT5" s="482">
        <v>12649</v>
      </c>
      <c r="AU5" s="482">
        <v>12649</v>
      </c>
      <c r="AV5" s="482">
        <v>12649</v>
      </c>
      <c r="AW5" s="482">
        <v>12649</v>
      </c>
      <c r="AX5" s="482">
        <v>12649</v>
      </c>
      <c r="AY5" s="482">
        <v>12649</v>
      </c>
      <c r="AZ5" s="482">
        <v>12649</v>
      </c>
      <c r="BA5" s="482">
        <v>12649</v>
      </c>
      <c r="BB5" s="484" t="s">
        <v>277</v>
      </c>
    </row>
    <row r="6" spans="1:74" s="488" customFormat="1" ht="15" customHeight="1" outlineLevel="1" x14ac:dyDescent="0.25">
      <c r="A6" s="773"/>
      <c r="B6" s="485" t="s">
        <v>671</v>
      </c>
      <c r="C6" s="486" t="s">
        <v>95</v>
      </c>
      <c r="D6" s="487" t="s">
        <v>544</v>
      </c>
      <c r="E6" s="487">
        <f>IF(FD!$AB$132&gt;0,FD!$AB$132,"-")</f>
        <v>438.63</v>
      </c>
      <c r="F6" s="487">
        <f>IF(FD!$AC$132&gt;0,FD!$AC$132,"-")</f>
        <v>447.4</v>
      </c>
      <c r="G6" s="487">
        <f>IF(FD!$AD$132&gt;0,FD!$AD$132,"-")</f>
        <v>447.4</v>
      </c>
      <c r="H6" s="487" t="str">
        <f>IF(FD!$AE$132&gt;0,FD!$AE$132,"-")</f>
        <v>-</v>
      </c>
      <c r="I6" s="487" t="str">
        <f>IF(FD!$AF$132&gt;0,FD!$AF$132,"-")</f>
        <v>-</v>
      </c>
      <c r="J6" s="487" t="str">
        <f>IF(FD!$AG$132&gt;0,FD!$AG$132,"-")</f>
        <v>-</v>
      </c>
      <c r="K6" s="487" t="str">
        <f>IF(FD!$AH$132&gt;0,FD!$AH$132,"-")</f>
        <v>-</v>
      </c>
      <c r="L6" s="487" t="str">
        <f>IF(FD!$AI$132&gt;0,FD!$AI$132,"-")</f>
        <v>-</v>
      </c>
      <c r="M6" s="487" t="str">
        <f>IF(FD!$AJ$132&gt;0,FD!$AJ$132,"-")</f>
        <v>-</v>
      </c>
      <c r="N6" s="487" t="str">
        <f>IF(FD!$AK$132&gt;0,FD!$AK$132,"-")</f>
        <v>-</v>
      </c>
      <c r="O6" s="487">
        <f>IF(FD!$AB$132&gt;0,FD!$AB$132,"-")</f>
        <v>438.63</v>
      </c>
      <c r="P6" s="487">
        <f>IF(FD!$AC$132&gt;0,FD!$AC$132,"-")</f>
        <v>447.4</v>
      </c>
      <c r="Q6" s="487">
        <f>IF(FD!$AD$132&gt;0,FD!$AD$132,"-")</f>
        <v>447.4</v>
      </c>
      <c r="R6" s="487" t="str">
        <f>IF(FD!$AE$132&gt;0,FD!$AE$132,"-")</f>
        <v>-</v>
      </c>
      <c r="S6" s="487" t="str">
        <f>IF(FD!$AF$132&gt;0,FD!$AF$132,"-")</f>
        <v>-</v>
      </c>
      <c r="T6" s="487" t="str">
        <f>IF(FD!$AG$132&gt;0,FD!$AG$132,"-")</f>
        <v>-</v>
      </c>
      <c r="U6" s="487" t="str">
        <f>IF(FD!$AH$132&gt;0,FD!$AH$132,"-")</f>
        <v>-</v>
      </c>
      <c r="V6" s="487" t="str">
        <f>IF(FD!$AI$132&gt;0,FD!$AI$132,"-")</f>
        <v>-</v>
      </c>
      <c r="W6" s="487" t="str">
        <f>IF(FD!$AJ$132&gt;0,FD!$AJ$132,"-")</f>
        <v>-</v>
      </c>
      <c r="X6" s="487" t="str">
        <f>IF(FD!$AK$132&gt;0,FD!$AK$132,"-")</f>
        <v>-</v>
      </c>
      <c r="Y6" s="487">
        <f>IF(FD!$AB$132&gt;0,FD!$AB$132,"-")</f>
        <v>438.63</v>
      </c>
      <c r="Z6" s="487">
        <f>IF(FD!$AC$132&gt;0,FD!$AC$132,"-")</f>
        <v>447.4</v>
      </c>
      <c r="AA6" s="487">
        <f>IF(FD!$AD$132&gt;0,FD!$AD$132,"-")</f>
        <v>447.4</v>
      </c>
      <c r="AB6" s="487" t="str">
        <f>IF(FD!$AE$132&gt;0,FD!$AE$132,"-")</f>
        <v>-</v>
      </c>
      <c r="AC6" s="487" t="str">
        <f>IF(FD!$AF$132&gt;0,FD!$AF$132,"-")</f>
        <v>-</v>
      </c>
      <c r="AD6" s="487" t="str">
        <f>IF(FD!$AG$132&gt;0,FD!$AG$132,"-")</f>
        <v>-</v>
      </c>
      <c r="AE6" s="487" t="str">
        <f>IF(FD!$AH$132&gt;0,FD!$AH$132,"-")</f>
        <v>-</v>
      </c>
      <c r="AF6" s="487" t="str">
        <f>IF(FD!$AI$132&gt;0,FD!$AI$132,"-")</f>
        <v>-</v>
      </c>
      <c r="AG6" s="487" t="str">
        <f>IF(FD!$AJ$132&gt;0,FD!$AJ$132,"-")</f>
        <v>-</v>
      </c>
      <c r="AH6" s="487" t="str">
        <f>IF(FD!$AK$132&gt;0,FD!$AK$132,"-")</f>
        <v>-</v>
      </c>
      <c r="AI6" s="487">
        <f>IF(FD!$AB$132&gt;0,FD!$AB$132,"-")</f>
        <v>438.63</v>
      </c>
      <c r="AJ6" s="487">
        <f>IF(FD!$AC$132&gt;0,FD!$AC$132,"-")</f>
        <v>447.4</v>
      </c>
      <c r="AK6" s="487">
        <f>IF(FD!$AD$132&gt;0,FD!$AD$132,"-")</f>
        <v>447.4</v>
      </c>
      <c r="AL6" s="487" t="str">
        <f>IF(FD!$AE$132&gt;0,FD!$AE$132,"-")</f>
        <v>-</v>
      </c>
      <c r="AM6" s="487" t="str">
        <f>IF(FD!$AF$132&gt;0,FD!$AF$132,"-")</f>
        <v>-</v>
      </c>
      <c r="AN6" s="487" t="str">
        <f>IF(FD!$AG$132&gt;0,FD!$AG$132,"-")</f>
        <v>-</v>
      </c>
      <c r="AO6" s="487" t="str">
        <f>IF(FD!$AH$132&gt;0,FD!$AH$132,"-")</f>
        <v>-</v>
      </c>
      <c r="AP6" s="487" t="str">
        <f>IF(FD!$AI$132&gt;0,FD!$AI$132,"-")</f>
        <v>-</v>
      </c>
      <c r="AQ6" s="487" t="str">
        <f>IF(FD!$AJ$132&gt;0,FD!$AJ$132,"-")</f>
        <v>-</v>
      </c>
      <c r="AR6" s="487" t="str">
        <f>IF(FD!$AK$132&gt;0,FD!$AK$132,"-")</f>
        <v>-</v>
      </c>
      <c r="AS6" s="487">
        <f>IF(FD!$AB$132&gt;0,FD!$AB$132,"-")</f>
        <v>438.63</v>
      </c>
      <c r="AT6" s="487">
        <f>IF(FD!$AC$132&gt;0,FD!$AC$132,"-")</f>
        <v>447.4</v>
      </c>
      <c r="AU6" s="487">
        <f>IF(FD!$AD$132&gt;0,FD!$AD$132,"-")</f>
        <v>447.4</v>
      </c>
      <c r="AV6" s="487" t="str">
        <f>IF(FD!$AE$132&gt;0,FD!$AE$132,"-")</f>
        <v>-</v>
      </c>
      <c r="AW6" s="487" t="str">
        <f>IF(FD!$AF$132&gt;0,FD!$AF$132,"-")</f>
        <v>-</v>
      </c>
      <c r="AX6" s="487" t="str">
        <f>IF(FD!$AG$132&gt;0,FD!$AG$132,"-")</f>
        <v>-</v>
      </c>
      <c r="AY6" s="487" t="str">
        <f>IF(FD!$AH$132&gt;0,FD!$AH$132,"-")</f>
        <v>-</v>
      </c>
      <c r="AZ6" s="487" t="str">
        <f>IF(FD!$AI$132&gt;0,FD!$AI$132,"-")</f>
        <v>-</v>
      </c>
      <c r="BA6" s="487" t="str">
        <f>IF(FD!$AJ$132&gt;0,FD!$AJ$132,"-")</f>
        <v>-</v>
      </c>
      <c r="BB6" s="487" t="str">
        <f>IF(FD!$AK$132&gt;0,FD!$AK$132,"-")</f>
        <v>-</v>
      </c>
      <c r="BC6" s="468"/>
      <c r="BD6" s="468"/>
      <c r="BE6" s="468"/>
      <c r="BF6" s="468"/>
      <c r="BG6" s="468"/>
      <c r="BH6" s="468"/>
      <c r="BI6" s="468"/>
      <c r="BJ6" s="468"/>
      <c r="BK6" s="468"/>
      <c r="BL6" s="468"/>
      <c r="BM6" s="468"/>
      <c r="BN6" s="468"/>
      <c r="BO6" s="468"/>
      <c r="BP6" s="468"/>
      <c r="BQ6" s="468"/>
      <c r="BR6" s="468"/>
      <c r="BS6" s="468"/>
      <c r="BT6" s="468"/>
      <c r="BU6" s="468"/>
      <c r="BV6" s="468"/>
    </row>
    <row r="7" spans="1:74" ht="15.75" customHeight="1" outlineLevel="1" x14ac:dyDescent="0.25">
      <c r="A7" s="773"/>
      <c r="B7" s="478" t="s">
        <v>672</v>
      </c>
      <c r="C7" s="375" t="s">
        <v>673</v>
      </c>
      <c r="D7" s="479" t="s">
        <v>544</v>
      </c>
      <c r="E7" s="479">
        <f>FD!$AQ$132</f>
        <v>38.97</v>
      </c>
      <c r="F7" s="479"/>
      <c r="G7" s="479"/>
      <c r="H7" s="479"/>
      <c r="I7" s="479"/>
      <c r="J7" s="479"/>
      <c r="K7" s="479"/>
      <c r="L7" s="479"/>
      <c r="M7" s="479"/>
      <c r="N7" s="479"/>
      <c r="O7" s="479">
        <f>FD!$AQ$132</f>
        <v>38.97</v>
      </c>
      <c r="P7" s="479"/>
      <c r="Q7" s="479"/>
      <c r="R7" s="479"/>
      <c r="S7" s="479"/>
      <c r="T7" s="479"/>
      <c r="U7" s="479"/>
      <c r="V7" s="479"/>
      <c r="W7" s="479"/>
      <c r="X7" s="479"/>
      <c r="Y7" s="479">
        <f>FD!$AQ$132</f>
        <v>38.97</v>
      </c>
      <c r="Z7" s="479"/>
      <c r="AA7" s="479"/>
      <c r="AB7" s="479"/>
      <c r="AC7" s="479"/>
      <c r="AD7" s="479"/>
      <c r="AE7" s="479"/>
      <c r="AF7" s="479"/>
      <c r="AG7" s="479"/>
      <c r="AH7" s="479"/>
      <c r="AI7" s="479">
        <f>FD!$AQ$132</f>
        <v>38.97</v>
      </c>
      <c r="AJ7" s="479"/>
      <c r="AK7" s="479"/>
      <c r="AL7" s="479"/>
      <c r="AM7" s="479"/>
      <c r="AN7" s="479"/>
      <c r="AO7" s="479"/>
      <c r="AP7" s="479"/>
      <c r="AQ7" s="479"/>
      <c r="AR7" s="479"/>
      <c r="AS7" s="479">
        <f>FD!$AQ$132</f>
        <v>38.97</v>
      </c>
      <c r="AT7" s="479"/>
      <c r="AU7" s="479"/>
      <c r="AV7" s="479"/>
      <c r="AW7" s="479"/>
      <c r="AX7" s="479"/>
      <c r="AY7" s="479"/>
      <c r="AZ7" s="479"/>
      <c r="BA7" s="479"/>
      <c r="BB7" s="479"/>
    </row>
    <row r="8" spans="1:74" s="488" customFormat="1" ht="15.75" customHeight="1" outlineLevel="1" thickBot="1" x14ac:dyDescent="0.3">
      <c r="A8" s="773"/>
      <c r="B8" s="485" t="s">
        <v>573</v>
      </c>
      <c r="C8" s="489" t="s">
        <v>674</v>
      </c>
      <c r="D8" s="490" t="s">
        <v>675</v>
      </c>
      <c r="E8" s="487">
        <f>FD!$AU$132</f>
        <v>0.87</v>
      </c>
      <c r="F8" s="487"/>
      <c r="G8" s="487"/>
      <c r="H8" s="487"/>
      <c r="I8" s="487"/>
      <c r="J8" s="487"/>
      <c r="K8" s="487"/>
      <c r="L8" s="487"/>
      <c r="M8" s="487"/>
      <c r="N8" s="487"/>
      <c r="O8" s="487">
        <f>FD!$AU$132</f>
        <v>0.87</v>
      </c>
      <c r="P8" s="487"/>
      <c r="Q8" s="487"/>
      <c r="R8" s="487"/>
      <c r="S8" s="487"/>
      <c r="T8" s="487"/>
      <c r="U8" s="487"/>
      <c r="V8" s="487"/>
      <c r="W8" s="487"/>
      <c r="X8" s="487"/>
      <c r="Y8" s="487">
        <f>FD!$AU$132</f>
        <v>0.87</v>
      </c>
      <c r="Z8" s="487"/>
      <c r="AA8" s="487"/>
      <c r="AB8" s="487"/>
      <c r="AC8" s="487"/>
      <c r="AD8" s="487"/>
      <c r="AE8" s="487"/>
      <c r="AF8" s="487"/>
      <c r="AG8" s="487"/>
      <c r="AH8" s="487"/>
      <c r="AI8" s="487">
        <f>FD!$AU$132</f>
        <v>0.87</v>
      </c>
      <c r="AJ8" s="487"/>
      <c r="AK8" s="487"/>
      <c r="AL8" s="487"/>
      <c r="AM8" s="487"/>
      <c r="AN8" s="487"/>
      <c r="AO8" s="487"/>
      <c r="AP8" s="487"/>
      <c r="AQ8" s="487"/>
      <c r="AR8" s="487"/>
      <c r="AS8" s="487">
        <f>FD!$AU$132</f>
        <v>0.87</v>
      </c>
      <c r="AT8" s="487"/>
      <c r="AU8" s="487"/>
      <c r="AV8" s="487"/>
      <c r="AW8" s="487"/>
      <c r="AX8" s="487"/>
      <c r="AY8" s="487"/>
      <c r="AZ8" s="487"/>
      <c r="BA8" s="487"/>
      <c r="BB8" s="487"/>
      <c r="BC8" s="468"/>
      <c r="BD8" s="468"/>
      <c r="BE8" s="468"/>
      <c r="BF8" s="468"/>
      <c r="BG8" s="468"/>
      <c r="BH8" s="468"/>
      <c r="BI8" s="468"/>
      <c r="BJ8" s="468"/>
      <c r="BK8" s="468"/>
      <c r="BL8" s="468"/>
      <c r="BM8" s="468"/>
      <c r="BN8" s="468"/>
      <c r="BO8" s="468"/>
      <c r="BP8" s="468"/>
      <c r="BQ8" s="468"/>
      <c r="BR8" s="468"/>
      <c r="BS8" s="468"/>
      <c r="BT8" s="468"/>
      <c r="BU8" s="468"/>
      <c r="BV8" s="468"/>
    </row>
    <row r="9" spans="1:74" s="488" customFormat="1" ht="15.75" customHeight="1" outlineLevel="1" x14ac:dyDescent="0.25">
      <c r="A9" s="773"/>
      <c r="B9" s="761" t="s">
        <v>708</v>
      </c>
      <c r="C9" s="762"/>
      <c r="D9" s="762"/>
      <c r="E9" s="762"/>
      <c r="F9" s="762"/>
      <c r="G9" s="762"/>
      <c r="H9" s="762"/>
      <c r="I9" s="762"/>
      <c r="J9" s="762"/>
      <c r="K9" s="762"/>
      <c r="L9" s="762"/>
      <c r="M9" s="762"/>
      <c r="N9" s="762"/>
      <c r="O9" s="761"/>
      <c r="P9" s="762"/>
      <c r="Q9" s="762"/>
      <c r="R9" s="762"/>
      <c r="S9" s="762"/>
      <c r="T9" s="762"/>
      <c r="U9" s="762"/>
      <c r="V9" s="762"/>
      <c r="W9" s="762"/>
      <c r="X9" s="763"/>
      <c r="Y9" s="761"/>
      <c r="Z9" s="762"/>
      <c r="AA9" s="762"/>
      <c r="AB9" s="762"/>
      <c r="AC9" s="762"/>
      <c r="AD9" s="762"/>
      <c r="AE9" s="762"/>
      <c r="AF9" s="762"/>
      <c r="AG9" s="762"/>
      <c r="AH9" s="763"/>
      <c r="AI9" s="761"/>
      <c r="AJ9" s="762"/>
      <c r="AK9" s="762"/>
      <c r="AL9" s="762"/>
      <c r="AM9" s="762"/>
      <c r="AN9" s="762"/>
      <c r="AO9" s="762"/>
      <c r="AP9" s="762"/>
      <c r="AQ9" s="762"/>
      <c r="AR9" s="763"/>
      <c r="AS9" s="761"/>
      <c r="AT9" s="762"/>
      <c r="AU9" s="762"/>
      <c r="AV9" s="762"/>
      <c r="AW9" s="762"/>
      <c r="AX9" s="762"/>
      <c r="AY9" s="762"/>
      <c r="AZ9" s="762"/>
      <c r="BA9" s="762"/>
      <c r="BB9" s="763"/>
      <c r="BC9" s="468"/>
      <c r="BD9" s="468"/>
      <c r="BE9" s="468"/>
      <c r="BF9" s="468"/>
      <c r="BG9" s="468"/>
      <c r="BH9" s="468"/>
      <c r="BI9" s="468"/>
      <c r="BJ9" s="468"/>
      <c r="BK9" s="468"/>
      <c r="BL9" s="468"/>
      <c r="BM9" s="468"/>
      <c r="BN9" s="468"/>
      <c r="BO9" s="468"/>
      <c r="BP9" s="468"/>
      <c r="BQ9" s="468"/>
      <c r="BR9" s="468"/>
      <c r="BS9" s="468"/>
      <c r="BT9" s="468"/>
      <c r="BU9" s="468"/>
      <c r="BV9" s="468"/>
    </row>
    <row r="10" spans="1:74" s="488" customFormat="1" ht="15.75" customHeight="1" outlineLevel="1" thickBot="1" x14ac:dyDescent="0.3">
      <c r="A10" s="773"/>
      <c r="B10" s="491"/>
      <c r="C10" s="400"/>
      <c r="D10" s="400"/>
      <c r="E10" s="492" t="e">
        <f t="shared" ref="E10:N10" ca="1" si="6">FluidString($B$5:$B$23,E12:E30)</f>
        <v>#NAME?</v>
      </c>
      <c r="F10" s="492" t="e">
        <f t="shared" ca="1" si="6"/>
        <v>#NAME?</v>
      </c>
      <c r="G10" s="492" t="e">
        <f t="shared" ca="1" si="6"/>
        <v>#NAME?</v>
      </c>
      <c r="H10" s="492" t="e">
        <f t="shared" ca="1" si="6"/>
        <v>#NAME?</v>
      </c>
      <c r="I10" s="492" t="e">
        <f t="shared" ca="1" si="6"/>
        <v>#NAME?</v>
      </c>
      <c r="J10" s="492" t="e">
        <f t="shared" ca="1" si="6"/>
        <v>#NAME?</v>
      </c>
      <c r="K10" s="492" t="e">
        <f t="shared" ca="1" si="6"/>
        <v>#NAME?</v>
      </c>
      <c r="L10" s="492" t="e">
        <f t="shared" ca="1" si="6"/>
        <v>#NAME?</v>
      </c>
      <c r="M10" s="492" t="e">
        <f t="shared" ca="1" si="6"/>
        <v>#NAME?</v>
      </c>
      <c r="N10" s="492" t="e">
        <f t="shared" ca="1" si="6"/>
        <v>#NAME?</v>
      </c>
      <c r="O10" s="493" t="e">
        <f t="shared" ref="O10:X10" ca="1" si="7">FluidString($B$5:$B$23,O12:O30)</f>
        <v>#NAME?</v>
      </c>
      <c r="P10" s="492" t="e">
        <f t="shared" ca="1" si="7"/>
        <v>#NAME?</v>
      </c>
      <c r="Q10" s="492" t="e">
        <f t="shared" ca="1" si="7"/>
        <v>#NAME?</v>
      </c>
      <c r="R10" s="492" t="e">
        <f t="shared" ca="1" si="7"/>
        <v>#NAME?</v>
      </c>
      <c r="S10" s="492" t="e">
        <f t="shared" ca="1" si="7"/>
        <v>#NAME?</v>
      </c>
      <c r="T10" s="492" t="e">
        <f t="shared" ca="1" si="7"/>
        <v>#NAME?</v>
      </c>
      <c r="U10" s="492" t="e">
        <f t="shared" ca="1" si="7"/>
        <v>#NAME?</v>
      </c>
      <c r="V10" s="492" t="e">
        <f t="shared" ca="1" si="7"/>
        <v>#NAME?</v>
      </c>
      <c r="W10" s="492" t="e">
        <f t="shared" ca="1" si="7"/>
        <v>#NAME?</v>
      </c>
      <c r="X10" s="494" t="e">
        <f t="shared" ca="1" si="7"/>
        <v>#NAME?</v>
      </c>
      <c r="Y10" s="493" t="e">
        <f t="shared" ref="Y10:AH10" ca="1" si="8">FluidString($B$5:$B$23,Y12:Y30)</f>
        <v>#NAME?</v>
      </c>
      <c r="Z10" s="492" t="e">
        <f t="shared" ca="1" si="8"/>
        <v>#NAME?</v>
      </c>
      <c r="AA10" s="492" t="e">
        <f t="shared" ca="1" si="8"/>
        <v>#NAME?</v>
      </c>
      <c r="AB10" s="492" t="e">
        <f t="shared" ca="1" si="8"/>
        <v>#NAME?</v>
      </c>
      <c r="AC10" s="492" t="e">
        <f t="shared" ca="1" si="8"/>
        <v>#NAME?</v>
      </c>
      <c r="AD10" s="492" t="e">
        <f t="shared" ca="1" si="8"/>
        <v>#NAME?</v>
      </c>
      <c r="AE10" s="492" t="e">
        <f t="shared" ca="1" si="8"/>
        <v>#NAME?</v>
      </c>
      <c r="AF10" s="492" t="e">
        <f t="shared" ca="1" si="8"/>
        <v>#NAME?</v>
      </c>
      <c r="AG10" s="492" t="e">
        <f t="shared" ca="1" si="8"/>
        <v>#NAME?</v>
      </c>
      <c r="AH10" s="494" t="e">
        <f t="shared" ca="1" si="8"/>
        <v>#NAME?</v>
      </c>
      <c r="AI10" s="493" t="e">
        <f t="shared" ref="AI10:AR10" ca="1" si="9">FluidString($B$5:$B$23,AI12:AI30)</f>
        <v>#NAME?</v>
      </c>
      <c r="AJ10" s="492" t="e">
        <f t="shared" ca="1" si="9"/>
        <v>#NAME?</v>
      </c>
      <c r="AK10" s="492" t="e">
        <f t="shared" ca="1" si="9"/>
        <v>#NAME?</v>
      </c>
      <c r="AL10" s="492" t="e">
        <f t="shared" ca="1" si="9"/>
        <v>#NAME?</v>
      </c>
      <c r="AM10" s="492" t="e">
        <f t="shared" ca="1" si="9"/>
        <v>#NAME?</v>
      </c>
      <c r="AN10" s="492" t="e">
        <f t="shared" ca="1" si="9"/>
        <v>#NAME?</v>
      </c>
      <c r="AO10" s="492" t="e">
        <f t="shared" ca="1" si="9"/>
        <v>#NAME?</v>
      </c>
      <c r="AP10" s="492" t="e">
        <f t="shared" ca="1" si="9"/>
        <v>#NAME?</v>
      </c>
      <c r="AQ10" s="492" t="e">
        <f t="shared" ca="1" si="9"/>
        <v>#NAME?</v>
      </c>
      <c r="AR10" s="494" t="e">
        <f t="shared" ca="1" si="9"/>
        <v>#NAME?</v>
      </c>
      <c r="AS10" s="493" t="e">
        <f t="shared" ref="AS10:BB10" ca="1" si="10">FluidString($B$5:$B$23,AS12:AS30)</f>
        <v>#NAME?</v>
      </c>
      <c r="AT10" s="492" t="e">
        <f t="shared" ca="1" si="10"/>
        <v>#NAME?</v>
      </c>
      <c r="AU10" s="492" t="e">
        <f t="shared" ca="1" si="10"/>
        <v>#NAME?</v>
      </c>
      <c r="AV10" s="492" t="e">
        <f t="shared" ca="1" si="10"/>
        <v>#NAME?</v>
      </c>
      <c r="AW10" s="492" t="e">
        <f t="shared" ca="1" si="10"/>
        <v>#NAME?</v>
      </c>
      <c r="AX10" s="492" t="e">
        <f t="shared" ca="1" si="10"/>
        <v>#NAME?</v>
      </c>
      <c r="AY10" s="492" t="e">
        <f t="shared" ca="1" si="10"/>
        <v>#NAME?</v>
      </c>
      <c r="AZ10" s="492" t="e">
        <f t="shared" ca="1" si="10"/>
        <v>#NAME?</v>
      </c>
      <c r="BA10" s="492" t="e">
        <f t="shared" ca="1" si="10"/>
        <v>#NAME?</v>
      </c>
      <c r="BB10" s="494" t="e">
        <f t="shared" ca="1" si="10"/>
        <v>#NAME?</v>
      </c>
      <c r="BC10" s="468"/>
      <c r="BD10" s="468"/>
      <c r="BE10" s="468"/>
      <c r="BF10" s="468"/>
      <c r="BG10" s="468"/>
      <c r="BH10" s="468"/>
      <c r="BI10" s="468"/>
      <c r="BJ10" s="468"/>
      <c r="BK10" s="468"/>
      <c r="BL10" s="468"/>
      <c r="BM10" s="468"/>
      <c r="BN10" s="468"/>
      <c r="BO10" s="468"/>
      <c r="BP10" s="468"/>
      <c r="BQ10" s="468"/>
      <c r="BR10" s="468"/>
      <c r="BS10" s="468"/>
      <c r="BT10" s="468"/>
      <c r="BU10" s="468"/>
      <c r="BV10" s="468"/>
    </row>
    <row r="11" spans="1:74" s="488" customFormat="1" ht="15.75" customHeight="1" outlineLevel="1" x14ac:dyDescent="0.25">
      <c r="A11" s="773"/>
      <c r="B11" s="495"/>
      <c r="C11" s="496"/>
      <c r="D11" s="402" t="s">
        <v>97</v>
      </c>
      <c r="E11" s="402" t="s">
        <v>669</v>
      </c>
      <c r="F11" s="402" t="s">
        <v>669</v>
      </c>
      <c r="G11" s="402" t="s">
        <v>669</v>
      </c>
      <c r="H11" s="402" t="s">
        <v>669</v>
      </c>
      <c r="I11" s="402" t="s">
        <v>669</v>
      </c>
      <c r="J11" s="402" t="s">
        <v>669</v>
      </c>
      <c r="K11" s="402" t="s">
        <v>669</v>
      </c>
      <c r="L11" s="402" t="s">
        <v>669</v>
      </c>
      <c r="M11" s="402" t="s">
        <v>669</v>
      </c>
      <c r="N11" s="402" t="s">
        <v>669</v>
      </c>
      <c r="O11" s="497" t="s">
        <v>669</v>
      </c>
      <c r="P11" s="402" t="s">
        <v>669</v>
      </c>
      <c r="Q11" s="402" t="s">
        <v>669</v>
      </c>
      <c r="R11" s="402" t="s">
        <v>669</v>
      </c>
      <c r="S11" s="402" t="s">
        <v>669</v>
      </c>
      <c r="T11" s="402" t="s">
        <v>669</v>
      </c>
      <c r="U11" s="402" t="s">
        <v>669</v>
      </c>
      <c r="V11" s="402" t="s">
        <v>669</v>
      </c>
      <c r="W11" s="402" t="s">
        <v>669</v>
      </c>
      <c r="X11" s="403" t="s">
        <v>669</v>
      </c>
      <c r="Y11" s="497" t="s">
        <v>669</v>
      </c>
      <c r="Z11" s="402" t="s">
        <v>669</v>
      </c>
      <c r="AA11" s="402" t="s">
        <v>669</v>
      </c>
      <c r="AB11" s="402" t="s">
        <v>669</v>
      </c>
      <c r="AC11" s="402" t="s">
        <v>669</v>
      </c>
      <c r="AD11" s="402" t="s">
        <v>669</v>
      </c>
      <c r="AE11" s="402" t="s">
        <v>669</v>
      </c>
      <c r="AF11" s="402" t="s">
        <v>669</v>
      </c>
      <c r="AG11" s="402" t="s">
        <v>669</v>
      </c>
      <c r="AH11" s="403" t="s">
        <v>669</v>
      </c>
      <c r="AI11" s="402" t="s">
        <v>669</v>
      </c>
      <c r="AJ11" s="402" t="s">
        <v>669</v>
      </c>
      <c r="AK11" s="402" t="s">
        <v>669</v>
      </c>
      <c r="AL11" s="402" t="s">
        <v>669</v>
      </c>
      <c r="AM11" s="402" t="s">
        <v>669</v>
      </c>
      <c r="AN11" s="402" t="s">
        <v>669</v>
      </c>
      <c r="AO11" s="402" t="s">
        <v>669</v>
      </c>
      <c r="AP11" s="402" t="s">
        <v>669</v>
      </c>
      <c r="AQ11" s="402" t="s">
        <v>669</v>
      </c>
      <c r="AR11" s="402" t="s">
        <v>669</v>
      </c>
      <c r="AS11" s="497" t="s">
        <v>669</v>
      </c>
      <c r="AT11" s="402" t="s">
        <v>669</v>
      </c>
      <c r="AU11" s="402" t="s">
        <v>669</v>
      </c>
      <c r="AV11" s="402" t="s">
        <v>669</v>
      </c>
      <c r="AW11" s="402" t="s">
        <v>669</v>
      </c>
      <c r="AX11" s="402" t="s">
        <v>669</v>
      </c>
      <c r="AY11" s="402" t="s">
        <v>669</v>
      </c>
      <c r="AZ11" s="402" t="s">
        <v>669</v>
      </c>
      <c r="BA11" s="402" t="s">
        <v>669</v>
      </c>
      <c r="BB11" s="403" t="s">
        <v>669</v>
      </c>
      <c r="BC11" s="468"/>
      <c r="BD11" s="468"/>
      <c r="BE11" s="468"/>
      <c r="BF11" s="468"/>
      <c r="BG11" s="468"/>
      <c r="BH11" s="468"/>
      <c r="BI11" s="468"/>
      <c r="BJ11" s="468"/>
      <c r="BK11" s="468"/>
      <c r="BL11" s="468"/>
      <c r="BM11" s="468"/>
      <c r="BN11" s="468"/>
      <c r="BO11" s="468"/>
      <c r="BP11" s="468"/>
      <c r="BQ11" s="468"/>
      <c r="BR11" s="468"/>
      <c r="BS11" s="468"/>
      <c r="BT11" s="468"/>
      <c r="BU11" s="468"/>
      <c r="BV11" s="468"/>
    </row>
    <row r="12" spans="1:74" s="488" customFormat="1" ht="15.75" customHeight="1" outlineLevel="1" x14ac:dyDescent="0.25">
      <c r="A12" s="773"/>
      <c r="B12" s="495" t="s">
        <v>333</v>
      </c>
      <c r="C12" s="498"/>
      <c r="D12" s="404" t="e">
        <f t="shared" ref="D12:D30" ca="1" si="11">MolarMass(B12)</f>
        <v>#NAME?</v>
      </c>
      <c r="E12" s="404">
        <v>0.02</v>
      </c>
      <c r="F12" s="404">
        <v>0.02</v>
      </c>
      <c r="G12" s="404">
        <v>0.02</v>
      </c>
      <c r="H12" s="404">
        <v>0.02</v>
      </c>
      <c r="I12" s="404">
        <v>0.02</v>
      </c>
      <c r="J12" s="404">
        <v>0.02</v>
      </c>
      <c r="K12" s="404">
        <v>0.02</v>
      </c>
      <c r="L12" s="404">
        <v>0.02</v>
      </c>
      <c r="M12" s="404">
        <v>0.02</v>
      </c>
      <c r="N12" s="404">
        <v>0.02</v>
      </c>
      <c r="O12" s="495">
        <v>0.02</v>
      </c>
      <c r="P12" s="404">
        <v>0.02</v>
      </c>
      <c r="Q12" s="404">
        <v>0.02</v>
      </c>
      <c r="R12" s="404">
        <v>0.02</v>
      </c>
      <c r="S12" s="404">
        <v>0.02</v>
      </c>
      <c r="T12" s="404">
        <v>0.02</v>
      </c>
      <c r="U12" s="404">
        <v>0.02</v>
      </c>
      <c r="V12" s="404">
        <v>0.02</v>
      </c>
      <c r="W12" s="404">
        <v>0.02</v>
      </c>
      <c r="X12" s="461">
        <v>0.02</v>
      </c>
      <c r="Y12" s="495">
        <v>0.02</v>
      </c>
      <c r="Z12" s="404">
        <v>0.02</v>
      </c>
      <c r="AA12" s="404">
        <v>0.02</v>
      </c>
      <c r="AB12" s="404">
        <v>0.02</v>
      </c>
      <c r="AC12" s="404">
        <v>0.02</v>
      </c>
      <c r="AD12" s="404">
        <v>0.02</v>
      </c>
      <c r="AE12" s="404">
        <v>0.02</v>
      </c>
      <c r="AF12" s="404">
        <v>0.02</v>
      </c>
      <c r="AG12" s="404">
        <v>0.02</v>
      </c>
      <c r="AH12" s="461">
        <v>0.02</v>
      </c>
      <c r="AI12" s="404">
        <v>0.02</v>
      </c>
      <c r="AJ12" s="404">
        <v>0.02</v>
      </c>
      <c r="AK12" s="404">
        <v>0.02</v>
      </c>
      <c r="AL12" s="404">
        <v>0.02</v>
      </c>
      <c r="AM12" s="404">
        <v>0.02</v>
      </c>
      <c r="AN12" s="404">
        <v>0.02</v>
      </c>
      <c r="AO12" s="404">
        <v>0.02</v>
      </c>
      <c r="AP12" s="404">
        <v>0.02</v>
      </c>
      <c r="AQ12" s="404">
        <v>0.02</v>
      </c>
      <c r="AR12" s="404">
        <v>0.02</v>
      </c>
      <c r="AS12" s="495">
        <v>0.02</v>
      </c>
      <c r="AT12" s="404">
        <v>0.02</v>
      </c>
      <c r="AU12" s="404">
        <v>0.02</v>
      </c>
      <c r="AV12" s="404">
        <v>0.02</v>
      </c>
      <c r="AW12" s="404">
        <v>0.02</v>
      </c>
      <c r="AX12" s="404">
        <v>0.02</v>
      </c>
      <c r="AY12" s="404">
        <v>0.02</v>
      </c>
      <c r="AZ12" s="404">
        <v>0.02</v>
      </c>
      <c r="BA12" s="404">
        <v>0.02</v>
      </c>
      <c r="BB12" s="461">
        <v>0.02</v>
      </c>
      <c r="BC12" s="468"/>
      <c r="BD12" s="468"/>
      <c r="BE12" s="468"/>
      <c r="BF12" s="468"/>
      <c r="BG12" s="468"/>
      <c r="BH12" s="468"/>
      <c r="BI12" s="468"/>
      <c r="BJ12" s="468"/>
      <c r="BK12" s="468"/>
      <c r="BL12" s="468"/>
      <c r="BM12" s="468"/>
      <c r="BN12" s="468"/>
      <c r="BO12" s="468"/>
      <c r="BP12" s="468"/>
      <c r="BQ12" s="468"/>
      <c r="BR12" s="468"/>
      <c r="BS12" s="468"/>
      <c r="BT12" s="468"/>
      <c r="BU12" s="468"/>
      <c r="BV12" s="468"/>
    </row>
    <row r="13" spans="1:74" s="488" customFormat="1" ht="15.75" customHeight="1" outlineLevel="1" x14ac:dyDescent="0.25">
      <c r="A13" s="773"/>
      <c r="B13" s="495" t="s">
        <v>419</v>
      </c>
      <c r="C13" s="498"/>
      <c r="D13" s="404" t="e">
        <f t="shared" ca="1" si="11"/>
        <v>#NAME?</v>
      </c>
      <c r="E13" s="404">
        <v>0</v>
      </c>
      <c r="F13" s="404">
        <v>0</v>
      </c>
      <c r="G13" s="404">
        <v>0</v>
      </c>
      <c r="H13" s="404">
        <v>0</v>
      </c>
      <c r="I13" s="404">
        <v>0</v>
      </c>
      <c r="J13" s="404">
        <v>0</v>
      </c>
      <c r="K13" s="404">
        <v>0</v>
      </c>
      <c r="L13" s="404">
        <v>0</v>
      </c>
      <c r="M13" s="404">
        <v>0</v>
      </c>
      <c r="N13" s="404">
        <v>0</v>
      </c>
      <c r="O13" s="495">
        <v>0</v>
      </c>
      <c r="P13" s="404">
        <v>0</v>
      </c>
      <c r="Q13" s="404">
        <v>0</v>
      </c>
      <c r="R13" s="404">
        <v>0</v>
      </c>
      <c r="S13" s="404">
        <v>0</v>
      </c>
      <c r="T13" s="404">
        <v>0</v>
      </c>
      <c r="U13" s="404">
        <v>0</v>
      </c>
      <c r="V13" s="404">
        <v>0</v>
      </c>
      <c r="W13" s="404">
        <v>0</v>
      </c>
      <c r="X13" s="461">
        <v>0</v>
      </c>
      <c r="Y13" s="495">
        <v>0</v>
      </c>
      <c r="Z13" s="404">
        <v>0</v>
      </c>
      <c r="AA13" s="404">
        <v>0</v>
      </c>
      <c r="AB13" s="404">
        <v>0</v>
      </c>
      <c r="AC13" s="404">
        <v>0</v>
      </c>
      <c r="AD13" s="404">
        <v>0</v>
      </c>
      <c r="AE13" s="404">
        <v>0</v>
      </c>
      <c r="AF13" s="404">
        <v>0</v>
      </c>
      <c r="AG13" s="404">
        <v>0</v>
      </c>
      <c r="AH13" s="461">
        <v>0</v>
      </c>
      <c r="AI13" s="404">
        <v>0</v>
      </c>
      <c r="AJ13" s="404">
        <v>0</v>
      </c>
      <c r="AK13" s="404">
        <v>0</v>
      </c>
      <c r="AL13" s="404">
        <v>0</v>
      </c>
      <c r="AM13" s="404">
        <v>0</v>
      </c>
      <c r="AN13" s="404">
        <v>0</v>
      </c>
      <c r="AO13" s="404">
        <v>0</v>
      </c>
      <c r="AP13" s="404">
        <v>0</v>
      </c>
      <c r="AQ13" s="404">
        <v>0</v>
      </c>
      <c r="AR13" s="404">
        <v>0</v>
      </c>
      <c r="AS13" s="495">
        <v>0</v>
      </c>
      <c r="AT13" s="404">
        <v>0</v>
      </c>
      <c r="AU13" s="404">
        <v>0</v>
      </c>
      <c r="AV13" s="404">
        <v>0</v>
      </c>
      <c r="AW13" s="404">
        <v>0</v>
      </c>
      <c r="AX13" s="404">
        <v>0</v>
      </c>
      <c r="AY13" s="404">
        <v>0</v>
      </c>
      <c r="AZ13" s="404">
        <v>0</v>
      </c>
      <c r="BA13" s="404">
        <v>0</v>
      </c>
      <c r="BB13" s="461">
        <v>0</v>
      </c>
      <c r="BC13" s="468"/>
      <c r="BD13" s="468"/>
      <c r="BE13" s="468"/>
      <c r="BF13" s="468"/>
      <c r="BG13" s="468"/>
      <c r="BH13" s="468"/>
      <c r="BI13" s="468"/>
      <c r="BJ13" s="468"/>
      <c r="BK13" s="468"/>
      <c r="BL13" s="468"/>
      <c r="BM13" s="468"/>
      <c r="BN13" s="468"/>
      <c r="BO13" s="468"/>
      <c r="BP13" s="468"/>
      <c r="BQ13" s="468"/>
      <c r="BR13" s="468"/>
      <c r="BS13" s="468"/>
      <c r="BT13" s="468"/>
      <c r="BU13" s="468"/>
      <c r="BV13" s="468"/>
    </row>
    <row r="14" spans="1:74" s="488" customFormat="1" ht="15.75" customHeight="1" outlineLevel="1" x14ac:dyDescent="0.25">
      <c r="A14" s="773"/>
      <c r="B14" s="495" t="s">
        <v>306</v>
      </c>
      <c r="C14" s="498"/>
      <c r="D14" s="404" t="e">
        <f t="shared" ca="1" si="11"/>
        <v>#NAME?</v>
      </c>
      <c r="E14" s="404">
        <v>32.61</v>
      </c>
      <c r="F14" s="404">
        <v>32.61</v>
      </c>
      <c r="G14" s="404">
        <v>32.61</v>
      </c>
      <c r="H14" s="404">
        <v>32.61</v>
      </c>
      <c r="I14" s="404">
        <v>32.61</v>
      </c>
      <c r="J14" s="404">
        <v>32.61</v>
      </c>
      <c r="K14" s="404">
        <v>32.61</v>
      </c>
      <c r="L14" s="404">
        <v>32.61</v>
      </c>
      <c r="M14" s="404">
        <v>32.61</v>
      </c>
      <c r="N14" s="404">
        <v>32.61</v>
      </c>
      <c r="O14" s="495">
        <v>32.61</v>
      </c>
      <c r="P14" s="404">
        <v>32.61</v>
      </c>
      <c r="Q14" s="404">
        <v>32.61</v>
      </c>
      <c r="R14" s="404">
        <v>32.61</v>
      </c>
      <c r="S14" s="404">
        <v>32.61</v>
      </c>
      <c r="T14" s="404">
        <v>32.61</v>
      </c>
      <c r="U14" s="404">
        <v>32.61</v>
      </c>
      <c r="V14" s="404">
        <v>32.61</v>
      </c>
      <c r="W14" s="404">
        <v>32.61</v>
      </c>
      <c r="X14" s="461">
        <v>32.61</v>
      </c>
      <c r="Y14" s="495">
        <v>32.61</v>
      </c>
      <c r="Z14" s="404">
        <v>32.61</v>
      </c>
      <c r="AA14" s="404">
        <v>32.61</v>
      </c>
      <c r="AB14" s="404">
        <v>32.61</v>
      </c>
      <c r="AC14" s="404">
        <v>32.61</v>
      </c>
      <c r="AD14" s="404">
        <v>32.61</v>
      </c>
      <c r="AE14" s="404">
        <v>32.61</v>
      </c>
      <c r="AF14" s="404">
        <v>32.61</v>
      </c>
      <c r="AG14" s="404">
        <v>32.61</v>
      </c>
      <c r="AH14" s="461">
        <v>32.61</v>
      </c>
      <c r="AI14" s="404">
        <v>32.61</v>
      </c>
      <c r="AJ14" s="404">
        <v>32.61</v>
      </c>
      <c r="AK14" s="404">
        <v>32.61</v>
      </c>
      <c r="AL14" s="404">
        <v>32.61</v>
      </c>
      <c r="AM14" s="404">
        <v>32.61</v>
      </c>
      <c r="AN14" s="404">
        <v>32.61</v>
      </c>
      <c r="AO14" s="404">
        <v>32.61</v>
      </c>
      <c r="AP14" s="404">
        <v>32.61</v>
      </c>
      <c r="AQ14" s="404">
        <v>32.61</v>
      </c>
      <c r="AR14" s="404">
        <v>32.61</v>
      </c>
      <c r="AS14" s="495">
        <v>32.61</v>
      </c>
      <c r="AT14" s="404">
        <v>32.61</v>
      </c>
      <c r="AU14" s="404">
        <v>32.61</v>
      </c>
      <c r="AV14" s="404">
        <v>32.61</v>
      </c>
      <c r="AW14" s="404">
        <v>32.61</v>
      </c>
      <c r="AX14" s="404">
        <v>32.61</v>
      </c>
      <c r="AY14" s="404">
        <v>32.61</v>
      </c>
      <c r="AZ14" s="404">
        <v>32.61</v>
      </c>
      <c r="BA14" s="404">
        <v>32.61</v>
      </c>
      <c r="BB14" s="461">
        <v>32.61</v>
      </c>
      <c r="BC14" s="468"/>
      <c r="BD14" s="468"/>
      <c r="BE14" s="468"/>
      <c r="BF14" s="468"/>
      <c r="BG14" s="468"/>
      <c r="BH14" s="468"/>
      <c r="BI14" s="468"/>
      <c r="BJ14" s="468"/>
      <c r="BK14" s="468"/>
      <c r="BL14" s="468"/>
      <c r="BM14" s="468"/>
      <c r="BN14" s="468"/>
      <c r="BO14" s="468"/>
      <c r="BP14" s="468"/>
      <c r="BQ14" s="468"/>
      <c r="BR14" s="468"/>
      <c r="BS14" s="468"/>
      <c r="BT14" s="468"/>
      <c r="BU14" s="468"/>
      <c r="BV14" s="468"/>
    </row>
    <row r="15" spans="1:74" s="488" customFormat="1" ht="15.75" customHeight="1" outlineLevel="1" x14ac:dyDescent="0.25">
      <c r="A15" s="773"/>
      <c r="B15" s="495" t="s">
        <v>356</v>
      </c>
      <c r="C15" s="498"/>
      <c r="D15" s="404" t="e">
        <f t="shared" ca="1" si="11"/>
        <v>#NAME?</v>
      </c>
      <c r="E15" s="404">
        <v>0.68</v>
      </c>
      <c r="F15" s="404">
        <v>0.68</v>
      </c>
      <c r="G15" s="404">
        <v>0.68</v>
      </c>
      <c r="H15" s="404">
        <v>0.68</v>
      </c>
      <c r="I15" s="404">
        <v>0.68</v>
      </c>
      <c r="J15" s="404">
        <v>0.68</v>
      </c>
      <c r="K15" s="404">
        <v>0.68</v>
      </c>
      <c r="L15" s="404">
        <v>0.68</v>
      </c>
      <c r="M15" s="404">
        <v>0.68</v>
      </c>
      <c r="N15" s="404">
        <v>0.68</v>
      </c>
      <c r="O15" s="495">
        <v>0.68</v>
      </c>
      <c r="P15" s="404">
        <v>0.68</v>
      </c>
      <c r="Q15" s="404">
        <v>0.68</v>
      </c>
      <c r="R15" s="404">
        <v>0.68</v>
      </c>
      <c r="S15" s="404">
        <v>0.68</v>
      </c>
      <c r="T15" s="404">
        <v>0.68</v>
      </c>
      <c r="U15" s="404">
        <v>0.68</v>
      </c>
      <c r="V15" s="404">
        <v>0.68</v>
      </c>
      <c r="W15" s="404">
        <v>0.68</v>
      </c>
      <c r="X15" s="461">
        <v>0.68</v>
      </c>
      <c r="Y15" s="495">
        <v>0.68</v>
      </c>
      <c r="Z15" s="404">
        <v>0.68</v>
      </c>
      <c r="AA15" s="404">
        <v>0.68</v>
      </c>
      <c r="AB15" s="404">
        <v>0.68</v>
      </c>
      <c r="AC15" s="404">
        <v>0.68</v>
      </c>
      <c r="AD15" s="404">
        <v>0.68</v>
      </c>
      <c r="AE15" s="404">
        <v>0.68</v>
      </c>
      <c r="AF15" s="404">
        <v>0.68</v>
      </c>
      <c r="AG15" s="404">
        <v>0.68</v>
      </c>
      <c r="AH15" s="461">
        <v>0.68</v>
      </c>
      <c r="AI15" s="404">
        <v>0.68</v>
      </c>
      <c r="AJ15" s="404">
        <v>0.68</v>
      </c>
      <c r="AK15" s="404">
        <v>0.68</v>
      </c>
      <c r="AL15" s="404">
        <v>0.68</v>
      </c>
      <c r="AM15" s="404">
        <v>0.68</v>
      </c>
      <c r="AN15" s="404">
        <v>0.68</v>
      </c>
      <c r="AO15" s="404">
        <v>0.68</v>
      </c>
      <c r="AP15" s="404">
        <v>0.68</v>
      </c>
      <c r="AQ15" s="404">
        <v>0.68</v>
      </c>
      <c r="AR15" s="404">
        <v>0.68</v>
      </c>
      <c r="AS15" s="495">
        <v>0.68</v>
      </c>
      <c r="AT15" s="404">
        <v>0.68</v>
      </c>
      <c r="AU15" s="404">
        <v>0.68</v>
      </c>
      <c r="AV15" s="404">
        <v>0.68</v>
      </c>
      <c r="AW15" s="404">
        <v>0.68</v>
      </c>
      <c r="AX15" s="404">
        <v>0.68</v>
      </c>
      <c r="AY15" s="404">
        <v>0.68</v>
      </c>
      <c r="AZ15" s="404">
        <v>0.68</v>
      </c>
      <c r="BA15" s="404">
        <v>0.68</v>
      </c>
      <c r="BB15" s="461">
        <v>0.68</v>
      </c>
      <c r="BC15" s="468"/>
      <c r="BD15" s="468"/>
      <c r="BE15" s="468"/>
      <c r="BF15" s="468"/>
      <c r="BG15" s="468"/>
      <c r="BH15" s="468"/>
      <c r="BI15" s="468"/>
      <c r="BJ15" s="468"/>
      <c r="BK15" s="468"/>
      <c r="BL15" s="468"/>
      <c r="BM15" s="468"/>
      <c r="BN15" s="468"/>
      <c r="BO15" s="468"/>
      <c r="BP15" s="468"/>
      <c r="BQ15" s="468"/>
      <c r="BR15" s="468"/>
      <c r="BS15" s="468"/>
      <c r="BT15" s="468"/>
      <c r="BU15" s="468"/>
      <c r="BV15" s="468"/>
    </row>
    <row r="16" spans="1:74" s="488" customFormat="1" ht="15.75" customHeight="1" outlineLevel="1" x14ac:dyDescent="0.25">
      <c r="A16" s="773"/>
      <c r="B16" s="624" t="s">
        <v>344</v>
      </c>
      <c r="C16" s="498"/>
      <c r="D16" s="404" t="e">
        <f t="shared" ca="1" si="11"/>
        <v>#NAME?</v>
      </c>
      <c r="E16" s="404">
        <v>63.04</v>
      </c>
      <c r="F16" s="404">
        <v>63.04</v>
      </c>
      <c r="G16" s="404">
        <v>63.04</v>
      </c>
      <c r="H16" s="404">
        <v>63.04</v>
      </c>
      <c r="I16" s="404">
        <v>63.04</v>
      </c>
      <c r="J16" s="404">
        <v>63.04</v>
      </c>
      <c r="K16" s="404">
        <v>63.04</v>
      </c>
      <c r="L16" s="404">
        <v>63.04</v>
      </c>
      <c r="M16" s="404">
        <v>63.04</v>
      </c>
      <c r="N16" s="404">
        <v>63.04</v>
      </c>
      <c r="O16" s="495">
        <v>63.04</v>
      </c>
      <c r="P16" s="404">
        <v>63.04</v>
      </c>
      <c r="Q16" s="404">
        <v>63.04</v>
      </c>
      <c r="R16" s="404">
        <v>63.04</v>
      </c>
      <c r="S16" s="404">
        <v>63.04</v>
      </c>
      <c r="T16" s="404">
        <v>63.04</v>
      </c>
      <c r="U16" s="404">
        <v>63.04</v>
      </c>
      <c r="V16" s="404">
        <v>63.04</v>
      </c>
      <c r="W16" s="404">
        <v>63.04</v>
      </c>
      <c r="X16" s="461">
        <v>63.04</v>
      </c>
      <c r="Y16" s="495">
        <v>63.04</v>
      </c>
      <c r="Z16" s="404">
        <v>63.04</v>
      </c>
      <c r="AA16" s="404">
        <v>63.04</v>
      </c>
      <c r="AB16" s="404">
        <v>63.04</v>
      </c>
      <c r="AC16" s="404">
        <v>63.04</v>
      </c>
      <c r="AD16" s="404">
        <v>63.04</v>
      </c>
      <c r="AE16" s="404">
        <v>63.04</v>
      </c>
      <c r="AF16" s="404">
        <v>63.04</v>
      </c>
      <c r="AG16" s="404">
        <v>63.04</v>
      </c>
      <c r="AH16" s="461">
        <v>63.04</v>
      </c>
      <c r="AI16" s="404">
        <v>63.04</v>
      </c>
      <c r="AJ16" s="404">
        <v>63.04</v>
      </c>
      <c r="AK16" s="404">
        <v>63.04</v>
      </c>
      <c r="AL16" s="404">
        <v>63.04</v>
      </c>
      <c r="AM16" s="404">
        <v>63.04</v>
      </c>
      <c r="AN16" s="404">
        <v>63.04</v>
      </c>
      <c r="AO16" s="404">
        <v>63.04</v>
      </c>
      <c r="AP16" s="404">
        <v>63.04</v>
      </c>
      <c r="AQ16" s="404">
        <v>63.04</v>
      </c>
      <c r="AR16" s="404">
        <v>63.04</v>
      </c>
      <c r="AS16" s="495">
        <v>63.04</v>
      </c>
      <c r="AT16" s="404">
        <v>63.04</v>
      </c>
      <c r="AU16" s="404">
        <v>63.04</v>
      </c>
      <c r="AV16" s="404">
        <v>63.04</v>
      </c>
      <c r="AW16" s="404">
        <v>63.04</v>
      </c>
      <c r="AX16" s="404">
        <v>63.04</v>
      </c>
      <c r="AY16" s="404">
        <v>63.04</v>
      </c>
      <c r="AZ16" s="404">
        <v>63.04</v>
      </c>
      <c r="BA16" s="404">
        <v>63.04</v>
      </c>
      <c r="BB16" s="461">
        <v>63.04</v>
      </c>
      <c r="BC16" s="468"/>
      <c r="BD16" s="468"/>
      <c r="BE16" s="468"/>
      <c r="BF16" s="468"/>
      <c r="BG16" s="468"/>
      <c r="BH16" s="468"/>
      <c r="BI16" s="468"/>
      <c r="BJ16" s="468"/>
      <c r="BK16" s="468"/>
      <c r="BL16" s="468"/>
      <c r="BM16" s="468"/>
      <c r="BN16" s="468"/>
      <c r="BO16" s="468"/>
      <c r="BP16" s="468"/>
      <c r="BQ16" s="468"/>
      <c r="BR16" s="468"/>
      <c r="BS16" s="468"/>
      <c r="BT16" s="468"/>
      <c r="BU16" s="468"/>
      <c r="BV16" s="468"/>
    </row>
    <row r="17" spans="1:74" s="488" customFormat="1" ht="15.75" customHeight="1" outlineLevel="1" x14ac:dyDescent="0.25">
      <c r="A17" s="773"/>
      <c r="B17" s="624" t="s">
        <v>323</v>
      </c>
      <c r="C17" s="498"/>
      <c r="D17" s="404" t="e">
        <f t="shared" ca="1" si="11"/>
        <v>#NAME?</v>
      </c>
      <c r="E17" s="404">
        <v>2.92</v>
      </c>
      <c r="F17" s="404">
        <v>2.92</v>
      </c>
      <c r="G17" s="404">
        <v>2.92</v>
      </c>
      <c r="H17" s="404">
        <v>2.92</v>
      </c>
      <c r="I17" s="404">
        <v>2.92</v>
      </c>
      <c r="J17" s="404">
        <v>2.92</v>
      </c>
      <c r="K17" s="404">
        <v>2.92</v>
      </c>
      <c r="L17" s="404">
        <v>2.92</v>
      </c>
      <c r="M17" s="404">
        <v>2.92</v>
      </c>
      <c r="N17" s="404">
        <v>2.92</v>
      </c>
      <c r="O17" s="495">
        <v>2.92</v>
      </c>
      <c r="P17" s="404">
        <v>2.92</v>
      </c>
      <c r="Q17" s="404">
        <v>2.92</v>
      </c>
      <c r="R17" s="404">
        <v>2.92</v>
      </c>
      <c r="S17" s="404">
        <v>2.92</v>
      </c>
      <c r="T17" s="404">
        <v>2.92</v>
      </c>
      <c r="U17" s="404">
        <v>2.92</v>
      </c>
      <c r="V17" s="404">
        <v>2.92</v>
      </c>
      <c r="W17" s="404">
        <v>2.92</v>
      </c>
      <c r="X17" s="461">
        <v>2.92</v>
      </c>
      <c r="Y17" s="495">
        <v>2.92</v>
      </c>
      <c r="Z17" s="404">
        <v>2.92</v>
      </c>
      <c r="AA17" s="404">
        <v>2.92</v>
      </c>
      <c r="AB17" s="404">
        <v>2.92</v>
      </c>
      <c r="AC17" s="404">
        <v>2.92</v>
      </c>
      <c r="AD17" s="404">
        <v>2.92</v>
      </c>
      <c r="AE17" s="404">
        <v>2.92</v>
      </c>
      <c r="AF17" s="404">
        <v>2.92</v>
      </c>
      <c r="AG17" s="404">
        <v>2.92</v>
      </c>
      <c r="AH17" s="461">
        <v>2.92</v>
      </c>
      <c r="AI17" s="404">
        <v>2.92</v>
      </c>
      <c r="AJ17" s="404">
        <v>2.92</v>
      </c>
      <c r="AK17" s="404">
        <v>2.92</v>
      </c>
      <c r="AL17" s="404">
        <v>2.92</v>
      </c>
      <c r="AM17" s="404">
        <v>2.92</v>
      </c>
      <c r="AN17" s="404">
        <v>2.92</v>
      </c>
      <c r="AO17" s="404">
        <v>2.92</v>
      </c>
      <c r="AP17" s="404">
        <v>2.92</v>
      </c>
      <c r="AQ17" s="404">
        <v>2.92</v>
      </c>
      <c r="AR17" s="404">
        <v>2.92</v>
      </c>
      <c r="AS17" s="495">
        <v>2.92</v>
      </c>
      <c r="AT17" s="404">
        <v>2.92</v>
      </c>
      <c r="AU17" s="404">
        <v>2.92</v>
      </c>
      <c r="AV17" s="404">
        <v>2.92</v>
      </c>
      <c r="AW17" s="404">
        <v>2.92</v>
      </c>
      <c r="AX17" s="404">
        <v>2.92</v>
      </c>
      <c r="AY17" s="404">
        <v>2.92</v>
      </c>
      <c r="AZ17" s="404">
        <v>2.92</v>
      </c>
      <c r="BA17" s="404">
        <v>2.92</v>
      </c>
      <c r="BB17" s="461">
        <v>2.92</v>
      </c>
      <c r="BC17" s="468"/>
      <c r="BD17" s="468"/>
      <c r="BE17" s="468"/>
      <c r="BF17" s="468"/>
      <c r="BG17" s="468"/>
      <c r="BH17" s="468"/>
      <c r="BI17" s="468"/>
      <c r="BJ17" s="468"/>
      <c r="BK17" s="468"/>
      <c r="BL17" s="468"/>
      <c r="BM17" s="468"/>
      <c r="BN17" s="468"/>
      <c r="BO17" s="468"/>
      <c r="BP17" s="468"/>
      <c r="BQ17" s="468"/>
      <c r="BR17" s="468"/>
      <c r="BS17" s="468"/>
      <c r="BT17" s="468"/>
      <c r="BU17" s="468"/>
      <c r="BV17" s="468"/>
    </row>
    <row r="18" spans="1:74" s="488" customFormat="1" ht="15.75" customHeight="1" outlineLevel="1" x14ac:dyDescent="0.25">
      <c r="A18" s="773"/>
      <c r="B18" s="624" t="s">
        <v>369</v>
      </c>
      <c r="C18" s="498"/>
      <c r="D18" s="404" t="e">
        <f t="shared" ca="1" si="11"/>
        <v>#NAME?</v>
      </c>
      <c r="E18" s="404">
        <v>0.62</v>
      </c>
      <c r="F18" s="404">
        <v>0.62</v>
      </c>
      <c r="G18" s="404">
        <v>0.62</v>
      </c>
      <c r="H18" s="404">
        <v>0.62</v>
      </c>
      <c r="I18" s="404">
        <v>0.62</v>
      </c>
      <c r="J18" s="404">
        <v>0.62</v>
      </c>
      <c r="K18" s="404">
        <v>0.62</v>
      </c>
      <c r="L18" s="404">
        <v>0.62</v>
      </c>
      <c r="M18" s="404">
        <v>0.62</v>
      </c>
      <c r="N18" s="404">
        <v>0.62</v>
      </c>
      <c r="O18" s="495">
        <v>0.62</v>
      </c>
      <c r="P18" s="404">
        <v>0.62</v>
      </c>
      <c r="Q18" s="404">
        <v>0.62</v>
      </c>
      <c r="R18" s="404">
        <v>0.62</v>
      </c>
      <c r="S18" s="404">
        <v>0.62</v>
      </c>
      <c r="T18" s="404">
        <v>0.62</v>
      </c>
      <c r="U18" s="404">
        <v>0.62</v>
      </c>
      <c r="V18" s="404">
        <v>0.62</v>
      </c>
      <c r="W18" s="404">
        <v>0.62</v>
      </c>
      <c r="X18" s="461">
        <v>0.62</v>
      </c>
      <c r="Y18" s="495">
        <v>0.62</v>
      </c>
      <c r="Z18" s="404">
        <v>0.62</v>
      </c>
      <c r="AA18" s="404">
        <v>0.62</v>
      </c>
      <c r="AB18" s="404">
        <v>0.62</v>
      </c>
      <c r="AC18" s="404">
        <v>0.62</v>
      </c>
      <c r="AD18" s="404">
        <v>0.62</v>
      </c>
      <c r="AE18" s="404">
        <v>0.62</v>
      </c>
      <c r="AF18" s="404">
        <v>0.62</v>
      </c>
      <c r="AG18" s="404">
        <v>0.62</v>
      </c>
      <c r="AH18" s="461">
        <v>0.62</v>
      </c>
      <c r="AI18" s="404">
        <v>0.62</v>
      </c>
      <c r="AJ18" s="404">
        <v>0.62</v>
      </c>
      <c r="AK18" s="404">
        <v>0.62</v>
      </c>
      <c r="AL18" s="404">
        <v>0.62</v>
      </c>
      <c r="AM18" s="404">
        <v>0.62</v>
      </c>
      <c r="AN18" s="404">
        <v>0.62</v>
      </c>
      <c r="AO18" s="404">
        <v>0.62</v>
      </c>
      <c r="AP18" s="404">
        <v>0.62</v>
      </c>
      <c r="AQ18" s="404">
        <v>0.62</v>
      </c>
      <c r="AR18" s="404">
        <v>0.62</v>
      </c>
      <c r="AS18" s="495">
        <v>0.62</v>
      </c>
      <c r="AT18" s="404">
        <v>0.62</v>
      </c>
      <c r="AU18" s="404">
        <v>0.62</v>
      </c>
      <c r="AV18" s="404">
        <v>0.62</v>
      </c>
      <c r="AW18" s="404">
        <v>0.62</v>
      </c>
      <c r="AX18" s="404">
        <v>0.62</v>
      </c>
      <c r="AY18" s="404">
        <v>0.62</v>
      </c>
      <c r="AZ18" s="404">
        <v>0.62</v>
      </c>
      <c r="BA18" s="404">
        <v>0.62</v>
      </c>
      <c r="BB18" s="461">
        <v>0.62</v>
      </c>
      <c r="BC18" s="468"/>
      <c r="BD18" s="468"/>
      <c r="BE18" s="468"/>
      <c r="BF18" s="468"/>
      <c r="BG18" s="468"/>
      <c r="BH18" s="468"/>
      <c r="BI18" s="468"/>
      <c r="BJ18" s="468"/>
      <c r="BK18" s="468"/>
      <c r="BL18" s="468"/>
      <c r="BM18" s="468"/>
      <c r="BN18" s="468"/>
      <c r="BO18" s="468"/>
      <c r="BP18" s="468"/>
      <c r="BQ18" s="468"/>
      <c r="BR18" s="468"/>
      <c r="BS18" s="468"/>
      <c r="BT18" s="468"/>
      <c r="BU18" s="468"/>
      <c r="BV18" s="468"/>
    </row>
    <row r="19" spans="1:74" s="488" customFormat="1" ht="15.75" customHeight="1" outlineLevel="1" x14ac:dyDescent="0.25">
      <c r="A19" s="773"/>
      <c r="B19" s="495" t="s">
        <v>335</v>
      </c>
      <c r="C19" s="498"/>
      <c r="D19" s="404" t="e">
        <f t="shared" ca="1" si="11"/>
        <v>#NAME?</v>
      </c>
      <c r="E19" s="404">
        <v>0.04</v>
      </c>
      <c r="F19" s="404">
        <v>0.04</v>
      </c>
      <c r="G19" s="404">
        <v>0.04</v>
      </c>
      <c r="H19" s="404">
        <v>0.04</v>
      </c>
      <c r="I19" s="404">
        <v>0.04</v>
      </c>
      <c r="J19" s="404">
        <v>0.04</v>
      </c>
      <c r="K19" s="404">
        <v>0.04</v>
      </c>
      <c r="L19" s="404">
        <v>0.04</v>
      </c>
      <c r="M19" s="404">
        <v>0.04</v>
      </c>
      <c r="N19" s="404">
        <v>0.04</v>
      </c>
      <c r="O19" s="495">
        <v>0.04</v>
      </c>
      <c r="P19" s="404">
        <v>0.04</v>
      </c>
      <c r="Q19" s="404">
        <v>0.04</v>
      </c>
      <c r="R19" s="404">
        <v>0.04</v>
      </c>
      <c r="S19" s="404">
        <v>0.04</v>
      </c>
      <c r="T19" s="404">
        <v>0.04</v>
      </c>
      <c r="U19" s="404">
        <v>0.04</v>
      </c>
      <c r="V19" s="404">
        <v>0.04</v>
      </c>
      <c r="W19" s="404">
        <v>0.04</v>
      </c>
      <c r="X19" s="461">
        <v>0.04</v>
      </c>
      <c r="Y19" s="495">
        <v>0.04</v>
      </c>
      <c r="Z19" s="404">
        <v>0.04</v>
      </c>
      <c r="AA19" s="404">
        <v>0.04</v>
      </c>
      <c r="AB19" s="404">
        <v>0.04</v>
      </c>
      <c r="AC19" s="404">
        <v>0.04</v>
      </c>
      <c r="AD19" s="404">
        <v>0.04</v>
      </c>
      <c r="AE19" s="404">
        <v>0.04</v>
      </c>
      <c r="AF19" s="404">
        <v>0.04</v>
      </c>
      <c r="AG19" s="404">
        <v>0.04</v>
      </c>
      <c r="AH19" s="461">
        <v>0.04</v>
      </c>
      <c r="AI19" s="404">
        <v>0.04</v>
      </c>
      <c r="AJ19" s="404">
        <v>0.04</v>
      </c>
      <c r="AK19" s="404">
        <v>0.04</v>
      </c>
      <c r="AL19" s="404">
        <v>0.04</v>
      </c>
      <c r="AM19" s="404">
        <v>0.04</v>
      </c>
      <c r="AN19" s="404">
        <v>0.04</v>
      </c>
      <c r="AO19" s="404">
        <v>0.04</v>
      </c>
      <c r="AP19" s="404">
        <v>0.04</v>
      </c>
      <c r="AQ19" s="404">
        <v>0.04</v>
      </c>
      <c r="AR19" s="404">
        <v>0.04</v>
      </c>
      <c r="AS19" s="495">
        <v>0.04</v>
      </c>
      <c r="AT19" s="404">
        <v>0.04</v>
      </c>
      <c r="AU19" s="404">
        <v>0.04</v>
      </c>
      <c r="AV19" s="404">
        <v>0.04</v>
      </c>
      <c r="AW19" s="404">
        <v>0.04</v>
      </c>
      <c r="AX19" s="404">
        <v>0.04</v>
      </c>
      <c r="AY19" s="404">
        <v>0.04</v>
      </c>
      <c r="AZ19" s="404">
        <v>0.04</v>
      </c>
      <c r="BA19" s="404">
        <v>0.04</v>
      </c>
      <c r="BB19" s="461">
        <v>0.04</v>
      </c>
      <c r="BC19" s="468"/>
      <c r="BD19" s="468"/>
      <c r="BE19" s="468"/>
      <c r="BF19" s="468"/>
      <c r="BG19" s="468"/>
      <c r="BH19" s="468"/>
      <c r="BI19" s="468"/>
      <c r="BJ19" s="468"/>
      <c r="BK19" s="468"/>
      <c r="BL19" s="468"/>
      <c r="BM19" s="468"/>
      <c r="BN19" s="468"/>
      <c r="BO19" s="468"/>
      <c r="BP19" s="468"/>
      <c r="BQ19" s="468"/>
      <c r="BR19" s="468"/>
      <c r="BS19" s="468"/>
      <c r="BT19" s="468"/>
      <c r="BU19" s="468"/>
      <c r="BV19" s="468"/>
    </row>
    <row r="20" spans="1:74" s="488" customFormat="1" ht="15.75" customHeight="1" outlineLevel="1" x14ac:dyDescent="0.25">
      <c r="A20" s="773"/>
      <c r="B20" s="495" t="s">
        <v>304</v>
      </c>
      <c r="C20" s="498"/>
      <c r="D20" s="404" t="e">
        <f t="shared" ca="1" si="11"/>
        <v>#NAME?</v>
      </c>
      <c r="E20" s="404">
        <v>7.0000000000000007E-2</v>
      </c>
      <c r="F20" s="404">
        <v>7.0000000000000007E-2</v>
      </c>
      <c r="G20" s="404">
        <v>7.0000000000000007E-2</v>
      </c>
      <c r="H20" s="404">
        <v>7.0000000000000007E-2</v>
      </c>
      <c r="I20" s="404">
        <v>7.0000000000000007E-2</v>
      </c>
      <c r="J20" s="404">
        <v>7.0000000000000007E-2</v>
      </c>
      <c r="K20" s="404">
        <v>7.0000000000000007E-2</v>
      </c>
      <c r="L20" s="404">
        <v>7.0000000000000007E-2</v>
      </c>
      <c r="M20" s="404">
        <v>7.0000000000000007E-2</v>
      </c>
      <c r="N20" s="404">
        <v>7.0000000000000007E-2</v>
      </c>
      <c r="O20" s="495">
        <v>7.0000000000000007E-2</v>
      </c>
      <c r="P20" s="404">
        <v>7.0000000000000007E-2</v>
      </c>
      <c r="Q20" s="404">
        <v>7.0000000000000007E-2</v>
      </c>
      <c r="R20" s="404">
        <v>7.0000000000000007E-2</v>
      </c>
      <c r="S20" s="404">
        <v>7.0000000000000007E-2</v>
      </c>
      <c r="T20" s="404">
        <v>7.0000000000000007E-2</v>
      </c>
      <c r="U20" s="404">
        <v>7.0000000000000007E-2</v>
      </c>
      <c r="V20" s="404">
        <v>7.0000000000000007E-2</v>
      </c>
      <c r="W20" s="404">
        <v>7.0000000000000007E-2</v>
      </c>
      <c r="X20" s="461">
        <v>7.0000000000000007E-2</v>
      </c>
      <c r="Y20" s="495">
        <v>7.0000000000000007E-2</v>
      </c>
      <c r="Z20" s="404">
        <v>7.0000000000000007E-2</v>
      </c>
      <c r="AA20" s="404">
        <v>7.0000000000000007E-2</v>
      </c>
      <c r="AB20" s="404">
        <v>7.0000000000000007E-2</v>
      </c>
      <c r="AC20" s="404">
        <v>7.0000000000000007E-2</v>
      </c>
      <c r="AD20" s="404">
        <v>7.0000000000000007E-2</v>
      </c>
      <c r="AE20" s="404">
        <v>7.0000000000000007E-2</v>
      </c>
      <c r="AF20" s="404">
        <v>7.0000000000000007E-2</v>
      </c>
      <c r="AG20" s="404">
        <v>7.0000000000000007E-2</v>
      </c>
      <c r="AH20" s="461">
        <v>7.0000000000000007E-2</v>
      </c>
      <c r="AI20" s="404">
        <v>7.0000000000000007E-2</v>
      </c>
      <c r="AJ20" s="404">
        <v>7.0000000000000007E-2</v>
      </c>
      <c r="AK20" s="404">
        <v>7.0000000000000007E-2</v>
      </c>
      <c r="AL20" s="404">
        <v>7.0000000000000007E-2</v>
      </c>
      <c r="AM20" s="404">
        <v>7.0000000000000007E-2</v>
      </c>
      <c r="AN20" s="404">
        <v>7.0000000000000007E-2</v>
      </c>
      <c r="AO20" s="404">
        <v>7.0000000000000007E-2</v>
      </c>
      <c r="AP20" s="404">
        <v>7.0000000000000007E-2</v>
      </c>
      <c r="AQ20" s="404">
        <v>7.0000000000000007E-2</v>
      </c>
      <c r="AR20" s="404">
        <v>7.0000000000000007E-2</v>
      </c>
      <c r="AS20" s="495">
        <v>7.0000000000000007E-2</v>
      </c>
      <c r="AT20" s="404">
        <v>7.0000000000000007E-2</v>
      </c>
      <c r="AU20" s="404">
        <v>7.0000000000000007E-2</v>
      </c>
      <c r="AV20" s="404">
        <v>7.0000000000000007E-2</v>
      </c>
      <c r="AW20" s="404">
        <v>7.0000000000000007E-2</v>
      </c>
      <c r="AX20" s="404">
        <v>7.0000000000000007E-2</v>
      </c>
      <c r="AY20" s="404">
        <v>7.0000000000000007E-2</v>
      </c>
      <c r="AZ20" s="404">
        <v>7.0000000000000007E-2</v>
      </c>
      <c r="BA20" s="404">
        <v>7.0000000000000007E-2</v>
      </c>
      <c r="BB20" s="461">
        <v>7.0000000000000007E-2</v>
      </c>
      <c r="BC20" s="468"/>
      <c r="BD20" s="468"/>
      <c r="BE20" s="468"/>
      <c r="BF20" s="468"/>
      <c r="BG20" s="468"/>
      <c r="BH20" s="468"/>
      <c r="BI20" s="468"/>
      <c r="BJ20" s="468"/>
      <c r="BK20" s="468"/>
      <c r="BL20" s="468"/>
      <c r="BM20" s="468"/>
      <c r="BN20" s="468"/>
      <c r="BO20" s="468"/>
      <c r="BP20" s="468"/>
      <c r="BQ20" s="468"/>
      <c r="BR20" s="468"/>
      <c r="BS20" s="468"/>
      <c r="BT20" s="468"/>
      <c r="BU20" s="468"/>
      <c r="BV20" s="468"/>
    </row>
    <row r="21" spans="1:74" s="488" customFormat="1" ht="15.75" customHeight="1" outlineLevel="1" x14ac:dyDescent="0.25">
      <c r="A21" s="773"/>
      <c r="B21" s="495" t="s">
        <v>338</v>
      </c>
      <c r="C21" s="498"/>
      <c r="D21" s="404" t="e">
        <f t="shared" ca="1" si="11"/>
        <v>#NAME?</v>
      </c>
      <c r="E21" s="404">
        <v>0.01</v>
      </c>
      <c r="F21" s="404">
        <v>0.01</v>
      </c>
      <c r="G21" s="404">
        <v>0.01</v>
      </c>
      <c r="H21" s="404">
        <v>0.01</v>
      </c>
      <c r="I21" s="404">
        <v>0.01</v>
      </c>
      <c r="J21" s="404">
        <v>0.01</v>
      </c>
      <c r="K21" s="404">
        <v>0.01</v>
      </c>
      <c r="L21" s="404">
        <v>0.01</v>
      </c>
      <c r="M21" s="404">
        <v>0.01</v>
      </c>
      <c r="N21" s="404">
        <v>0.01</v>
      </c>
      <c r="O21" s="495">
        <v>0.01</v>
      </c>
      <c r="P21" s="404">
        <v>0.01</v>
      </c>
      <c r="Q21" s="404">
        <v>0.01</v>
      </c>
      <c r="R21" s="404">
        <v>0.01</v>
      </c>
      <c r="S21" s="404">
        <v>0.01</v>
      </c>
      <c r="T21" s="404">
        <v>0.01</v>
      </c>
      <c r="U21" s="404">
        <v>0.01</v>
      </c>
      <c r="V21" s="404">
        <v>0.01</v>
      </c>
      <c r="W21" s="404">
        <v>0.01</v>
      </c>
      <c r="X21" s="461">
        <v>0.01</v>
      </c>
      <c r="Y21" s="495">
        <v>0.01</v>
      </c>
      <c r="Z21" s="404">
        <v>0.01</v>
      </c>
      <c r="AA21" s="404">
        <v>0.01</v>
      </c>
      <c r="AB21" s="404">
        <v>0.01</v>
      </c>
      <c r="AC21" s="404">
        <v>0.01</v>
      </c>
      <c r="AD21" s="404">
        <v>0.01</v>
      </c>
      <c r="AE21" s="404">
        <v>0.01</v>
      </c>
      <c r="AF21" s="404">
        <v>0.01</v>
      </c>
      <c r="AG21" s="404">
        <v>0.01</v>
      </c>
      <c r="AH21" s="461">
        <v>0.01</v>
      </c>
      <c r="AI21" s="404">
        <v>0.01</v>
      </c>
      <c r="AJ21" s="404">
        <v>0.01</v>
      </c>
      <c r="AK21" s="404">
        <v>0.01</v>
      </c>
      <c r="AL21" s="404">
        <v>0.01</v>
      </c>
      <c r="AM21" s="404">
        <v>0.01</v>
      </c>
      <c r="AN21" s="404">
        <v>0.01</v>
      </c>
      <c r="AO21" s="404">
        <v>0.01</v>
      </c>
      <c r="AP21" s="404">
        <v>0.01</v>
      </c>
      <c r="AQ21" s="404">
        <v>0.01</v>
      </c>
      <c r="AR21" s="404">
        <v>0.01</v>
      </c>
      <c r="AS21" s="495">
        <v>0.01</v>
      </c>
      <c r="AT21" s="404">
        <v>0.01</v>
      </c>
      <c r="AU21" s="404">
        <v>0.01</v>
      </c>
      <c r="AV21" s="404">
        <v>0.01</v>
      </c>
      <c r="AW21" s="404">
        <v>0.01</v>
      </c>
      <c r="AX21" s="404">
        <v>0.01</v>
      </c>
      <c r="AY21" s="404">
        <v>0.01</v>
      </c>
      <c r="AZ21" s="404">
        <v>0.01</v>
      </c>
      <c r="BA21" s="404">
        <v>0.01</v>
      </c>
      <c r="BB21" s="461">
        <v>0.01</v>
      </c>
      <c r="BC21" s="468"/>
      <c r="BD21" s="468"/>
      <c r="BE21" s="468"/>
      <c r="BF21" s="468"/>
      <c r="BG21" s="468"/>
      <c r="BH21" s="468"/>
      <c r="BI21" s="468"/>
      <c r="BJ21" s="468"/>
      <c r="BK21" s="468"/>
      <c r="BL21" s="468"/>
      <c r="BM21" s="468"/>
      <c r="BN21" s="468"/>
      <c r="BO21" s="468"/>
      <c r="BP21" s="468"/>
      <c r="BQ21" s="468"/>
      <c r="BR21" s="468"/>
      <c r="BS21" s="468"/>
      <c r="BT21" s="468"/>
      <c r="BU21" s="468"/>
      <c r="BV21" s="468"/>
    </row>
    <row r="22" spans="1:74" s="488" customFormat="1" ht="15.75" customHeight="1" outlineLevel="1" x14ac:dyDescent="0.25">
      <c r="A22" s="773"/>
      <c r="B22" s="495" t="s">
        <v>366</v>
      </c>
      <c r="C22" s="498"/>
      <c r="D22" s="404" t="e">
        <f t="shared" ca="1" si="11"/>
        <v>#NAME?</v>
      </c>
      <c r="E22" s="404">
        <v>0.01</v>
      </c>
      <c r="F22" s="404">
        <v>0.01</v>
      </c>
      <c r="G22" s="404">
        <v>0.01</v>
      </c>
      <c r="H22" s="404">
        <v>0.01</v>
      </c>
      <c r="I22" s="404">
        <v>0.01</v>
      </c>
      <c r="J22" s="404">
        <v>0.01</v>
      </c>
      <c r="K22" s="404">
        <v>0.01</v>
      </c>
      <c r="L22" s="404">
        <v>0.01</v>
      </c>
      <c r="M22" s="404">
        <v>0.01</v>
      </c>
      <c r="N22" s="404">
        <v>0.01</v>
      </c>
      <c r="O22" s="495">
        <v>0.01</v>
      </c>
      <c r="P22" s="404">
        <v>0.01</v>
      </c>
      <c r="Q22" s="404">
        <v>0.01</v>
      </c>
      <c r="R22" s="404">
        <v>0.01</v>
      </c>
      <c r="S22" s="404">
        <v>0.01</v>
      </c>
      <c r="T22" s="404">
        <v>0.01</v>
      </c>
      <c r="U22" s="404">
        <v>0.01</v>
      </c>
      <c r="V22" s="404">
        <v>0.01</v>
      </c>
      <c r="W22" s="404">
        <v>0.01</v>
      </c>
      <c r="X22" s="461">
        <v>0.01</v>
      </c>
      <c r="Y22" s="495">
        <v>0.01</v>
      </c>
      <c r="Z22" s="404">
        <v>0.01</v>
      </c>
      <c r="AA22" s="404">
        <v>0.01</v>
      </c>
      <c r="AB22" s="404">
        <v>0.01</v>
      </c>
      <c r="AC22" s="404">
        <v>0.01</v>
      </c>
      <c r="AD22" s="404">
        <v>0.01</v>
      </c>
      <c r="AE22" s="404">
        <v>0.01</v>
      </c>
      <c r="AF22" s="404">
        <v>0.01</v>
      </c>
      <c r="AG22" s="404">
        <v>0.01</v>
      </c>
      <c r="AH22" s="461">
        <v>0.01</v>
      </c>
      <c r="AI22" s="404">
        <v>0.01</v>
      </c>
      <c r="AJ22" s="404">
        <v>0.01</v>
      </c>
      <c r="AK22" s="404">
        <v>0.01</v>
      </c>
      <c r="AL22" s="404">
        <v>0.01</v>
      </c>
      <c r="AM22" s="404">
        <v>0.01</v>
      </c>
      <c r="AN22" s="404">
        <v>0.01</v>
      </c>
      <c r="AO22" s="404">
        <v>0.01</v>
      </c>
      <c r="AP22" s="404">
        <v>0.01</v>
      </c>
      <c r="AQ22" s="404">
        <v>0.01</v>
      </c>
      <c r="AR22" s="404">
        <v>0.01</v>
      </c>
      <c r="AS22" s="495">
        <v>0.01</v>
      </c>
      <c r="AT22" s="404">
        <v>0.01</v>
      </c>
      <c r="AU22" s="404">
        <v>0.01</v>
      </c>
      <c r="AV22" s="404">
        <v>0.01</v>
      </c>
      <c r="AW22" s="404">
        <v>0.01</v>
      </c>
      <c r="AX22" s="404">
        <v>0.01</v>
      </c>
      <c r="AY22" s="404">
        <v>0.01</v>
      </c>
      <c r="AZ22" s="404">
        <v>0.01</v>
      </c>
      <c r="BA22" s="404">
        <v>0.01</v>
      </c>
      <c r="BB22" s="461">
        <v>0.01</v>
      </c>
      <c r="BC22" s="468"/>
      <c r="BD22" s="468"/>
      <c r="BE22" s="468"/>
      <c r="BF22" s="468"/>
      <c r="BG22" s="468"/>
      <c r="BH22" s="468"/>
      <c r="BI22" s="468"/>
      <c r="BJ22" s="468"/>
      <c r="BK22" s="468"/>
      <c r="BL22" s="468"/>
      <c r="BM22" s="468"/>
      <c r="BN22" s="468"/>
      <c r="BO22" s="468"/>
      <c r="BP22" s="468"/>
      <c r="BQ22" s="468"/>
      <c r="BR22" s="468"/>
      <c r="BS22" s="468"/>
      <c r="BT22" s="468"/>
      <c r="BU22" s="468"/>
      <c r="BV22" s="468"/>
    </row>
    <row r="23" spans="1:74" s="488" customFormat="1" ht="15.75" customHeight="1" outlineLevel="1" x14ac:dyDescent="0.25">
      <c r="A23" s="773"/>
      <c r="B23" s="495" t="s">
        <v>331</v>
      </c>
      <c r="C23" s="498"/>
      <c r="D23" s="404" t="e">
        <f t="shared" ca="1" si="11"/>
        <v>#NAME?</v>
      </c>
      <c r="E23" s="404">
        <v>0</v>
      </c>
      <c r="F23" s="404">
        <v>0</v>
      </c>
      <c r="G23" s="404">
        <v>0</v>
      </c>
      <c r="H23" s="404">
        <v>0</v>
      </c>
      <c r="I23" s="404">
        <v>0</v>
      </c>
      <c r="J23" s="404">
        <v>0</v>
      </c>
      <c r="K23" s="404">
        <v>0</v>
      </c>
      <c r="L23" s="404">
        <v>0</v>
      </c>
      <c r="M23" s="404">
        <v>0</v>
      </c>
      <c r="N23" s="404">
        <v>0</v>
      </c>
      <c r="O23" s="495">
        <v>0</v>
      </c>
      <c r="P23" s="404">
        <v>0</v>
      </c>
      <c r="Q23" s="404">
        <v>0</v>
      </c>
      <c r="R23" s="404">
        <v>0</v>
      </c>
      <c r="S23" s="404">
        <v>0</v>
      </c>
      <c r="T23" s="404">
        <v>0</v>
      </c>
      <c r="U23" s="404">
        <v>0</v>
      </c>
      <c r="V23" s="404">
        <v>0</v>
      </c>
      <c r="W23" s="404">
        <v>0</v>
      </c>
      <c r="X23" s="461">
        <v>0</v>
      </c>
      <c r="Y23" s="495">
        <v>0</v>
      </c>
      <c r="Z23" s="404">
        <v>0</v>
      </c>
      <c r="AA23" s="404">
        <v>0</v>
      </c>
      <c r="AB23" s="404">
        <v>0</v>
      </c>
      <c r="AC23" s="404">
        <v>0</v>
      </c>
      <c r="AD23" s="404">
        <v>0</v>
      </c>
      <c r="AE23" s="404">
        <v>0</v>
      </c>
      <c r="AF23" s="404">
        <v>0</v>
      </c>
      <c r="AG23" s="404">
        <v>0</v>
      </c>
      <c r="AH23" s="461">
        <v>0</v>
      </c>
      <c r="AI23" s="404">
        <v>0</v>
      </c>
      <c r="AJ23" s="404">
        <v>0</v>
      </c>
      <c r="AK23" s="404">
        <v>0</v>
      </c>
      <c r="AL23" s="404">
        <v>0</v>
      </c>
      <c r="AM23" s="404">
        <v>0</v>
      </c>
      <c r="AN23" s="404">
        <v>0</v>
      </c>
      <c r="AO23" s="404">
        <v>0</v>
      </c>
      <c r="AP23" s="404">
        <v>0</v>
      </c>
      <c r="AQ23" s="404">
        <v>0</v>
      </c>
      <c r="AR23" s="404">
        <v>0</v>
      </c>
      <c r="AS23" s="495">
        <v>0</v>
      </c>
      <c r="AT23" s="404">
        <v>0</v>
      </c>
      <c r="AU23" s="404">
        <v>0</v>
      </c>
      <c r="AV23" s="404">
        <v>0</v>
      </c>
      <c r="AW23" s="404">
        <v>0</v>
      </c>
      <c r="AX23" s="404">
        <v>0</v>
      </c>
      <c r="AY23" s="404">
        <v>0</v>
      </c>
      <c r="AZ23" s="404">
        <v>0</v>
      </c>
      <c r="BA23" s="404">
        <v>0</v>
      </c>
      <c r="BB23" s="461">
        <v>0</v>
      </c>
      <c r="BC23" s="468"/>
      <c r="BD23" s="468"/>
      <c r="BE23" s="468"/>
      <c r="BF23" s="468"/>
      <c r="BG23" s="468"/>
      <c r="BH23" s="468"/>
      <c r="BI23" s="468"/>
      <c r="BJ23" s="468"/>
      <c r="BK23" s="468"/>
      <c r="BL23" s="468"/>
      <c r="BM23" s="468"/>
      <c r="BN23" s="468"/>
      <c r="BO23" s="468"/>
      <c r="BP23" s="468"/>
      <c r="BQ23" s="468"/>
      <c r="BR23" s="468"/>
      <c r="BS23" s="468"/>
      <c r="BT23" s="468"/>
      <c r="BU23" s="468"/>
      <c r="BV23" s="468"/>
    </row>
    <row r="24" spans="1:74" s="488" customFormat="1" ht="15.75" customHeight="1" outlineLevel="1" x14ac:dyDescent="0.25">
      <c r="A24" s="773"/>
      <c r="B24" s="495" t="s">
        <v>330</v>
      </c>
      <c r="C24" s="498"/>
      <c r="D24" s="404" t="e">
        <f t="shared" ca="1" si="11"/>
        <v>#NAME?</v>
      </c>
      <c r="E24" s="404">
        <v>0</v>
      </c>
      <c r="F24" s="404">
        <v>0</v>
      </c>
      <c r="G24" s="404">
        <v>0</v>
      </c>
      <c r="H24" s="404">
        <v>0</v>
      </c>
      <c r="I24" s="404">
        <v>0</v>
      </c>
      <c r="J24" s="404">
        <v>0</v>
      </c>
      <c r="K24" s="404">
        <v>0</v>
      </c>
      <c r="L24" s="404">
        <v>0</v>
      </c>
      <c r="M24" s="404">
        <v>0</v>
      </c>
      <c r="N24" s="404">
        <v>0</v>
      </c>
      <c r="O24" s="495">
        <v>0</v>
      </c>
      <c r="P24" s="404">
        <v>0</v>
      </c>
      <c r="Q24" s="404">
        <v>0</v>
      </c>
      <c r="R24" s="404">
        <v>0</v>
      </c>
      <c r="S24" s="404">
        <v>0</v>
      </c>
      <c r="T24" s="404">
        <v>0</v>
      </c>
      <c r="U24" s="404">
        <v>0</v>
      </c>
      <c r="V24" s="404">
        <v>0</v>
      </c>
      <c r="W24" s="404">
        <v>0</v>
      </c>
      <c r="X24" s="461">
        <v>0</v>
      </c>
      <c r="Y24" s="495">
        <v>0</v>
      </c>
      <c r="Z24" s="404">
        <v>0</v>
      </c>
      <c r="AA24" s="404">
        <v>0</v>
      </c>
      <c r="AB24" s="404">
        <v>0</v>
      </c>
      <c r="AC24" s="404">
        <v>0</v>
      </c>
      <c r="AD24" s="404">
        <v>0</v>
      </c>
      <c r="AE24" s="404">
        <v>0</v>
      </c>
      <c r="AF24" s="404">
        <v>0</v>
      </c>
      <c r="AG24" s="404">
        <v>0</v>
      </c>
      <c r="AH24" s="461">
        <v>0</v>
      </c>
      <c r="AI24" s="404">
        <v>0</v>
      </c>
      <c r="AJ24" s="404">
        <v>0</v>
      </c>
      <c r="AK24" s="404">
        <v>0</v>
      </c>
      <c r="AL24" s="404">
        <v>0</v>
      </c>
      <c r="AM24" s="404">
        <v>0</v>
      </c>
      <c r="AN24" s="404">
        <v>0</v>
      </c>
      <c r="AO24" s="404">
        <v>0</v>
      </c>
      <c r="AP24" s="404">
        <v>0</v>
      </c>
      <c r="AQ24" s="404">
        <v>0</v>
      </c>
      <c r="AR24" s="404">
        <v>0</v>
      </c>
      <c r="AS24" s="495">
        <v>0</v>
      </c>
      <c r="AT24" s="404">
        <v>0</v>
      </c>
      <c r="AU24" s="404">
        <v>0</v>
      </c>
      <c r="AV24" s="404">
        <v>0</v>
      </c>
      <c r="AW24" s="404">
        <v>0</v>
      </c>
      <c r="AX24" s="404">
        <v>0</v>
      </c>
      <c r="AY24" s="404">
        <v>0</v>
      </c>
      <c r="AZ24" s="404">
        <v>0</v>
      </c>
      <c r="BA24" s="404">
        <v>0</v>
      </c>
      <c r="BB24" s="461">
        <v>0</v>
      </c>
      <c r="BC24" s="468"/>
      <c r="BD24" s="468"/>
      <c r="BE24" s="468"/>
      <c r="BF24" s="468"/>
      <c r="BG24" s="468"/>
      <c r="BH24" s="468"/>
      <c r="BI24" s="468"/>
      <c r="BJ24" s="468"/>
      <c r="BK24" s="468"/>
      <c r="BL24" s="468"/>
      <c r="BM24" s="468"/>
      <c r="BN24" s="468"/>
      <c r="BO24" s="468"/>
      <c r="BP24" s="468"/>
      <c r="BQ24" s="468"/>
      <c r="BR24" s="468"/>
      <c r="BS24" s="468"/>
      <c r="BT24" s="468"/>
      <c r="BU24" s="468"/>
      <c r="BV24" s="468"/>
    </row>
    <row r="25" spans="1:74" s="488" customFormat="1" ht="15.75" customHeight="1" outlineLevel="1" x14ac:dyDescent="0.25">
      <c r="A25" s="773"/>
      <c r="B25" s="495" t="s">
        <v>361</v>
      </c>
      <c r="C25" s="498"/>
      <c r="D25" s="404" t="e">
        <f t="shared" ca="1" si="11"/>
        <v>#NAME?</v>
      </c>
      <c r="E25" s="404">
        <v>0</v>
      </c>
      <c r="F25" s="404">
        <v>0</v>
      </c>
      <c r="G25" s="404">
        <v>0</v>
      </c>
      <c r="H25" s="404">
        <v>0</v>
      </c>
      <c r="I25" s="404">
        <v>0</v>
      </c>
      <c r="J25" s="404">
        <v>0</v>
      </c>
      <c r="K25" s="404">
        <v>0</v>
      </c>
      <c r="L25" s="404">
        <v>0</v>
      </c>
      <c r="M25" s="404">
        <v>0</v>
      </c>
      <c r="N25" s="404">
        <v>0</v>
      </c>
      <c r="O25" s="495">
        <v>0</v>
      </c>
      <c r="P25" s="404">
        <v>0</v>
      </c>
      <c r="Q25" s="404">
        <v>0</v>
      </c>
      <c r="R25" s="404">
        <v>0</v>
      </c>
      <c r="S25" s="404">
        <v>0</v>
      </c>
      <c r="T25" s="404">
        <v>0</v>
      </c>
      <c r="U25" s="404">
        <v>0</v>
      </c>
      <c r="V25" s="404">
        <v>0</v>
      </c>
      <c r="W25" s="404">
        <v>0</v>
      </c>
      <c r="X25" s="461">
        <v>0</v>
      </c>
      <c r="Y25" s="495">
        <v>0</v>
      </c>
      <c r="Z25" s="404">
        <v>0</v>
      </c>
      <c r="AA25" s="404">
        <v>0</v>
      </c>
      <c r="AB25" s="404">
        <v>0</v>
      </c>
      <c r="AC25" s="404">
        <v>0</v>
      </c>
      <c r="AD25" s="404">
        <v>0</v>
      </c>
      <c r="AE25" s="404">
        <v>0</v>
      </c>
      <c r="AF25" s="404">
        <v>0</v>
      </c>
      <c r="AG25" s="404">
        <v>0</v>
      </c>
      <c r="AH25" s="461">
        <v>0</v>
      </c>
      <c r="AI25" s="404">
        <v>0</v>
      </c>
      <c r="AJ25" s="404">
        <v>0</v>
      </c>
      <c r="AK25" s="404">
        <v>0</v>
      </c>
      <c r="AL25" s="404">
        <v>0</v>
      </c>
      <c r="AM25" s="404">
        <v>0</v>
      </c>
      <c r="AN25" s="404">
        <v>0</v>
      </c>
      <c r="AO25" s="404">
        <v>0</v>
      </c>
      <c r="AP25" s="404">
        <v>0</v>
      </c>
      <c r="AQ25" s="404">
        <v>0</v>
      </c>
      <c r="AR25" s="404">
        <v>0</v>
      </c>
      <c r="AS25" s="495">
        <v>0</v>
      </c>
      <c r="AT25" s="404">
        <v>0</v>
      </c>
      <c r="AU25" s="404">
        <v>0</v>
      </c>
      <c r="AV25" s="404">
        <v>0</v>
      </c>
      <c r="AW25" s="404">
        <v>0</v>
      </c>
      <c r="AX25" s="404">
        <v>0</v>
      </c>
      <c r="AY25" s="404">
        <v>0</v>
      </c>
      <c r="AZ25" s="404">
        <v>0</v>
      </c>
      <c r="BA25" s="404">
        <v>0</v>
      </c>
      <c r="BB25" s="461">
        <v>0</v>
      </c>
      <c r="BC25" s="468"/>
      <c r="BD25" s="468"/>
      <c r="BE25" s="468"/>
      <c r="BF25" s="468"/>
      <c r="BG25" s="468"/>
      <c r="BH25" s="468"/>
      <c r="BI25" s="468"/>
      <c r="BJ25" s="468"/>
      <c r="BK25" s="468"/>
      <c r="BL25" s="468"/>
      <c r="BM25" s="468"/>
      <c r="BN25" s="468"/>
      <c r="BO25" s="468"/>
      <c r="BP25" s="468"/>
      <c r="BQ25" s="468"/>
      <c r="BR25" s="468"/>
      <c r="BS25" s="468"/>
      <c r="BT25" s="468"/>
      <c r="BU25" s="468"/>
      <c r="BV25" s="468"/>
    </row>
    <row r="26" spans="1:74" s="488" customFormat="1" ht="15.75" customHeight="1" outlineLevel="1" x14ac:dyDescent="0.25">
      <c r="A26" s="773"/>
      <c r="B26" s="495" t="s">
        <v>359</v>
      </c>
      <c r="C26" s="498"/>
      <c r="D26" s="404" t="e">
        <f t="shared" ca="1" si="11"/>
        <v>#NAME?</v>
      </c>
      <c r="E26" s="404">
        <v>0</v>
      </c>
      <c r="F26" s="404">
        <v>0</v>
      </c>
      <c r="G26" s="404">
        <v>0</v>
      </c>
      <c r="H26" s="404">
        <v>0</v>
      </c>
      <c r="I26" s="404">
        <v>0</v>
      </c>
      <c r="J26" s="404">
        <v>0</v>
      </c>
      <c r="K26" s="404">
        <v>0</v>
      </c>
      <c r="L26" s="404">
        <v>0</v>
      </c>
      <c r="M26" s="404">
        <v>0</v>
      </c>
      <c r="N26" s="404">
        <v>0</v>
      </c>
      <c r="O26" s="495">
        <v>0</v>
      </c>
      <c r="P26" s="404">
        <v>0</v>
      </c>
      <c r="Q26" s="404">
        <v>0</v>
      </c>
      <c r="R26" s="404">
        <v>0</v>
      </c>
      <c r="S26" s="404">
        <v>0</v>
      </c>
      <c r="T26" s="404">
        <v>0</v>
      </c>
      <c r="U26" s="404">
        <v>0</v>
      </c>
      <c r="V26" s="404">
        <v>0</v>
      </c>
      <c r="W26" s="404">
        <v>0</v>
      </c>
      <c r="X26" s="461">
        <v>0</v>
      </c>
      <c r="Y26" s="495">
        <v>0</v>
      </c>
      <c r="Z26" s="404">
        <v>0</v>
      </c>
      <c r="AA26" s="404">
        <v>0</v>
      </c>
      <c r="AB26" s="404">
        <v>0</v>
      </c>
      <c r="AC26" s="404">
        <v>0</v>
      </c>
      <c r="AD26" s="404">
        <v>0</v>
      </c>
      <c r="AE26" s="404">
        <v>0</v>
      </c>
      <c r="AF26" s="404">
        <v>0</v>
      </c>
      <c r="AG26" s="404">
        <v>0</v>
      </c>
      <c r="AH26" s="461">
        <v>0</v>
      </c>
      <c r="AI26" s="404">
        <v>0</v>
      </c>
      <c r="AJ26" s="404">
        <v>0</v>
      </c>
      <c r="AK26" s="404">
        <v>0</v>
      </c>
      <c r="AL26" s="404">
        <v>0</v>
      </c>
      <c r="AM26" s="404">
        <v>0</v>
      </c>
      <c r="AN26" s="404">
        <v>0</v>
      </c>
      <c r="AO26" s="404">
        <v>0</v>
      </c>
      <c r="AP26" s="404">
        <v>0</v>
      </c>
      <c r="AQ26" s="404">
        <v>0</v>
      </c>
      <c r="AR26" s="404">
        <v>0</v>
      </c>
      <c r="AS26" s="495">
        <v>0</v>
      </c>
      <c r="AT26" s="404">
        <v>0</v>
      </c>
      <c r="AU26" s="404">
        <v>0</v>
      </c>
      <c r="AV26" s="404">
        <v>0</v>
      </c>
      <c r="AW26" s="404">
        <v>0</v>
      </c>
      <c r="AX26" s="404">
        <v>0</v>
      </c>
      <c r="AY26" s="404">
        <v>0</v>
      </c>
      <c r="AZ26" s="404">
        <v>0</v>
      </c>
      <c r="BA26" s="404">
        <v>0</v>
      </c>
      <c r="BB26" s="461">
        <v>0</v>
      </c>
      <c r="BC26" s="468"/>
      <c r="BD26" s="468"/>
      <c r="BE26" s="468"/>
      <c r="BF26" s="468"/>
      <c r="BG26" s="468"/>
      <c r="BH26" s="468"/>
      <c r="BI26" s="468"/>
      <c r="BJ26" s="468"/>
      <c r="BK26" s="468"/>
      <c r="BL26" s="468"/>
      <c r="BM26" s="468"/>
      <c r="BN26" s="468"/>
      <c r="BO26" s="468"/>
      <c r="BP26" s="468"/>
      <c r="BQ26" s="468"/>
      <c r="BR26" s="468"/>
      <c r="BS26" s="468"/>
      <c r="BT26" s="468"/>
      <c r="BU26" s="468"/>
      <c r="BV26" s="468"/>
    </row>
    <row r="27" spans="1:74" s="488" customFormat="1" ht="15.75" customHeight="1" outlineLevel="1" x14ac:dyDescent="0.25">
      <c r="A27" s="773"/>
      <c r="B27" s="495" t="s">
        <v>329</v>
      </c>
      <c r="C27" s="498"/>
      <c r="D27" s="404" t="e">
        <f ca="1">MolarMass(B27)</f>
        <v>#NAME?</v>
      </c>
      <c r="E27" s="404">
        <v>0</v>
      </c>
      <c r="F27" s="404">
        <v>0</v>
      </c>
      <c r="G27" s="404">
        <v>0</v>
      </c>
      <c r="H27" s="404">
        <v>0</v>
      </c>
      <c r="I27" s="404">
        <v>0</v>
      </c>
      <c r="J27" s="404">
        <v>0</v>
      </c>
      <c r="K27" s="404">
        <v>0</v>
      </c>
      <c r="L27" s="404">
        <v>0</v>
      </c>
      <c r="M27" s="404">
        <v>0</v>
      </c>
      <c r="N27" s="404">
        <v>0</v>
      </c>
      <c r="O27" s="495">
        <v>0</v>
      </c>
      <c r="P27" s="404">
        <v>0</v>
      </c>
      <c r="Q27" s="404">
        <v>0</v>
      </c>
      <c r="R27" s="404">
        <v>0</v>
      </c>
      <c r="S27" s="404">
        <v>0</v>
      </c>
      <c r="T27" s="404">
        <v>0</v>
      </c>
      <c r="U27" s="404">
        <v>0</v>
      </c>
      <c r="V27" s="404">
        <v>0</v>
      </c>
      <c r="W27" s="404">
        <v>0</v>
      </c>
      <c r="X27" s="461">
        <v>0</v>
      </c>
      <c r="Y27" s="495">
        <v>0</v>
      </c>
      <c r="Z27" s="404">
        <v>0</v>
      </c>
      <c r="AA27" s="404">
        <v>0</v>
      </c>
      <c r="AB27" s="404">
        <v>0</v>
      </c>
      <c r="AC27" s="404">
        <v>0</v>
      </c>
      <c r="AD27" s="404">
        <v>0</v>
      </c>
      <c r="AE27" s="404">
        <v>0</v>
      </c>
      <c r="AF27" s="404">
        <v>0</v>
      </c>
      <c r="AG27" s="404">
        <v>0</v>
      </c>
      <c r="AH27" s="461">
        <v>0</v>
      </c>
      <c r="AI27" s="404">
        <v>0</v>
      </c>
      <c r="AJ27" s="404">
        <v>0</v>
      </c>
      <c r="AK27" s="404">
        <v>0</v>
      </c>
      <c r="AL27" s="404">
        <v>0</v>
      </c>
      <c r="AM27" s="404">
        <v>0</v>
      </c>
      <c r="AN27" s="404">
        <v>0</v>
      </c>
      <c r="AO27" s="404">
        <v>0</v>
      </c>
      <c r="AP27" s="404">
        <v>0</v>
      </c>
      <c r="AQ27" s="404">
        <v>0</v>
      </c>
      <c r="AR27" s="404">
        <v>0</v>
      </c>
      <c r="AS27" s="495">
        <v>0</v>
      </c>
      <c r="AT27" s="404">
        <v>0</v>
      </c>
      <c r="AU27" s="404">
        <v>0</v>
      </c>
      <c r="AV27" s="404">
        <v>0</v>
      </c>
      <c r="AW27" s="404">
        <v>0</v>
      </c>
      <c r="AX27" s="404">
        <v>0</v>
      </c>
      <c r="AY27" s="404">
        <v>0</v>
      </c>
      <c r="AZ27" s="404">
        <v>0</v>
      </c>
      <c r="BA27" s="404">
        <v>0</v>
      </c>
      <c r="BB27" s="461">
        <v>0</v>
      </c>
      <c r="BC27" s="468"/>
      <c r="BD27" s="468"/>
      <c r="BE27" s="468"/>
      <c r="BF27" s="468"/>
      <c r="BG27" s="468"/>
      <c r="BH27" s="468"/>
      <c r="BI27" s="468"/>
      <c r="BJ27" s="468"/>
      <c r="BK27" s="468"/>
      <c r="BL27" s="468"/>
      <c r="BM27" s="468"/>
      <c r="BN27" s="468"/>
      <c r="BO27" s="468"/>
      <c r="BP27" s="468"/>
      <c r="BQ27" s="468"/>
      <c r="BR27" s="468"/>
      <c r="BS27" s="468"/>
      <c r="BT27" s="468"/>
      <c r="BU27" s="468"/>
      <c r="BV27" s="468"/>
    </row>
    <row r="28" spans="1:74" s="488" customFormat="1" ht="15.75" customHeight="1" outlineLevel="1" x14ac:dyDescent="0.25">
      <c r="A28" s="773"/>
      <c r="B28" s="495" t="s">
        <v>421</v>
      </c>
      <c r="C28" s="498"/>
      <c r="D28" s="404" t="e">
        <f ca="1">MolarMass(B28)</f>
        <v>#NAME?</v>
      </c>
      <c r="E28" s="404">
        <v>0</v>
      </c>
      <c r="F28" s="404">
        <v>0</v>
      </c>
      <c r="G28" s="404">
        <v>0</v>
      </c>
      <c r="H28" s="404">
        <v>0</v>
      </c>
      <c r="I28" s="404">
        <v>0</v>
      </c>
      <c r="J28" s="404">
        <v>0</v>
      </c>
      <c r="K28" s="404">
        <v>0</v>
      </c>
      <c r="L28" s="404">
        <v>0</v>
      </c>
      <c r="M28" s="404">
        <v>0</v>
      </c>
      <c r="N28" s="404">
        <v>0</v>
      </c>
      <c r="O28" s="495">
        <v>0</v>
      </c>
      <c r="P28" s="404">
        <v>0</v>
      </c>
      <c r="Q28" s="404">
        <v>0</v>
      </c>
      <c r="R28" s="404">
        <v>0</v>
      </c>
      <c r="S28" s="404">
        <v>0</v>
      </c>
      <c r="T28" s="404">
        <v>0</v>
      </c>
      <c r="U28" s="404">
        <v>0</v>
      </c>
      <c r="V28" s="404">
        <v>0</v>
      </c>
      <c r="W28" s="404">
        <v>0</v>
      </c>
      <c r="X28" s="461">
        <v>0</v>
      </c>
      <c r="Y28" s="495">
        <v>0</v>
      </c>
      <c r="Z28" s="404">
        <v>0</v>
      </c>
      <c r="AA28" s="404">
        <v>0</v>
      </c>
      <c r="AB28" s="404">
        <v>0</v>
      </c>
      <c r="AC28" s="404">
        <v>0</v>
      </c>
      <c r="AD28" s="404">
        <v>0</v>
      </c>
      <c r="AE28" s="404">
        <v>0</v>
      </c>
      <c r="AF28" s="404">
        <v>0</v>
      </c>
      <c r="AG28" s="404">
        <v>0</v>
      </c>
      <c r="AH28" s="461">
        <v>0</v>
      </c>
      <c r="AI28" s="404">
        <v>0</v>
      </c>
      <c r="AJ28" s="404">
        <v>0</v>
      </c>
      <c r="AK28" s="404">
        <v>0</v>
      </c>
      <c r="AL28" s="404">
        <v>0</v>
      </c>
      <c r="AM28" s="404">
        <v>0</v>
      </c>
      <c r="AN28" s="404">
        <v>0</v>
      </c>
      <c r="AO28" s="404">
        <v>0</v>
      </c>
      <c r="AP28" s="404">
        <v>0</v>
      </c>
      <c r="AQ28" s="404">
        <v>0</v>
      </c>
      <c r="AR28" s="404">
        <v>0</v>
      </c>
      <c r="AS28" s="495">
        <v>0</v>
      </c>
      <c r="AT28" s="404">
        <v>0</v>
      </c>
      <c r="AU28" s="404">
        <v>0</v>
      </c>
      <c r="AV28" s="404">
        <v>0</v>
      </c>
      <c r="AW28" s="404">
        <v>0</v>
      </c>
      <c r="AX28" s="404">
        <v>0</v>
      </c>
      <c r="AY28" s="404">
        <v>0</v>
      </c>
      <c r="AZ28" s="404">
        <v>0</v>
      </c>
      <c r="BA28" s="404">
        <v>0</v>
      </c>
      <c r="BB28" s="461">
        <v>0</v>
      </c>
      <c r="BC28" s="468"/>
      <c r="BD28" s="468"/>
      <c r="BE28" s="468"/>
      <c r="BF28" s="468"/>
      <c r="BG28" s="468"/>
      <c r="BH28" s="468"/>
      <c r="BI28" s="468"/>
      <c r="BJ28" s="468"/>
      <c r="BK28" s="468"/>
      <c r="BL28" s="468"/>
      <c r="BM28" s="468"/>
      <c r="BN28" s="468"/>
      <c r="BO28" s="468"/>
      <c r="BP28" s="468"/>
      <c r="BQ28" s="468"/>
      <c r="BR28" s="468"/>
      <c r="BS28" s="468"/>
      <c r="BT28" s="468"/>
      <c r="BU28" s="468"/>
      <c r="BV28" s="468"/>
    </row>
    <row r="29" spans="1:74" s="488" customFormat="1" ht="15.75" customHeight="1" outlineLevel="1" x14ac:dyDescent="0.25">
      <c r="A29" s="773"/>
      <c r="B29" s="495" t="s">
        <v>330</v>
      </c>
      <c r="C29" s="498"/>
      <c r="D29" s="404" t="e">
        <f ca="1">MolarMass(B29)</f>
        <v>#NAME?</v>
      </c>
      <c r="E29" s="404"/>
      <c r="F29" s="404"/>
      <c r="G29" s="404"/>
      <c r="H29" s="404"/>
      <c r="I29" s="404"/>
      <c r="J29" s="404"/>
      <c r="K29" s="404"/>
      <c r="L29" s="404"/>
      <c r="M29" s="404"/>
      <c r="N29" s="404"/>
      <c r="O29" s="495"/>
      <c r="P29" s="404"/>
      <c r="Q29" s="404"/>
      <c r="R29" s="404"/>
      <c r="S29" s="404"/>
      <c r="T29" s="404"/>
      <c r="U29" s="404"/>
      <c r="V29" s="404"/>
      <c r="W29" s="404"/>
      <c r="X29" s="461"/>
      <c r="Y29" s="495"/>
      <c r="Z29" s="404"/>
      <c r="AA29" s="404"/>
      <c r="AB29" s="404"/>
      <c r="AC29" s="404"/>
      <c r="AD29" s="404"/>
      <c r="AE29" s="404"/>
      <c r="AF29" s="404"/>
      <c r="AG29" s="404"/>
      <c r="AH29" s="461"/>
      <c r="AI29" s="404"/>
      <c r="AJ29" s="404"/>
      <c r="AK29" s="404"/>
      <c r="AL29" s="404"/>
      <c r="AM29" s="404"/>
      <c r="AN29" s="404"/>
      <c r="AO29" s="404"/>
      <c r="AP29" s="404"/>
      <c r="AQ29" s="404"/>
      <c r="AR29" s="404"/>
      <c r="AS29" s="495"/>
      <c r="AT29" s="404"/>
      <c r="AU29" s="404"/>
      <c r="AV29" s="404"/>
      <c r="AW29" s="404"/>
      <c r="AX29" s="404"/>
      <c r="AY29" s="404"/>
      <c r="AZ29" s="404"/>
      <c r="BA29" s="404"/>
      <c r="BB29" s="461"/>
      <c r="BC29" s="468"/>
      <c r="BD29" s="468"/>
      <c r="BE29" s="468"/>
      <c r="BF29" s="468"/>
      <c r="BG29" s="468"/>
      <c r="BH29" s="468"/>
      <c r="BI29" s="468"/>
      <c r="BJ29" s="468"/>
      <c r="BK29" s="468"/>
      <c r="BL29" s="468"/>
      <c r="BM29" s="468"/>
      <c r="BN29" s="468"/>
      <c r="BO29" s="468"/>
      <c r="BP29" s="468"/>
      <c r="BQ29" s="468"/>
      <c r="BR29" s="468"/>
      <c r="BS29" s="468"/>
      <c r="BT29" s="468"/>
      <c r="BU29" s="468"/>
      <c r="BV29" s="468"/>
    </row>
    <row r="30" spans="1:74" s="488" customFormat="1" ht="15.75" customHeight="1" outlineLevel="1" thickBot="1" x14ac:dyDescent="0.3">
      <c r="A30" s="773"/>
      <c r="B30" s="495" t="s">
        <v>302</v>
      </c>
      <c r="C30" s="498"/>
      <c r="D30" s="404" t="e">
        <f t="shared" ca="1" si="11"/>
        <v>#NAME?</v>
      </c>
      <c r="E30" s="404"/>
      <c r="F30" s="404"/>
      <c r="G30" s="404"/>
      <c r="H30" s="404"/>
      <c r="I30" s="404"/>
      <c r="J30" s="404"/>
      <c r="K30" s="404"/>
      <c r="L30" s="404"/>
      <c r="M30" s="404"/>
      <c r="N30" s="404"/>
      <c r="O30" s="499"/>
      <c r="P30" s="407"/>
      <c r="Q30" s="407"/>
      <c r="R30" s="407"/>
      <c r="S30" s="407"/>
      <c r="T30" s="407"/>
      <c r="U30" s="407"/>
      <c r="V30" s="407"/>
      <c r="W30" s="407"/>
      <c r="X30" s="462"/>
      <c r="Y30" s="499"/>
      <c r="Z30" s="407"/>
      <c r="AA30" s="407"/>
      <c r="AB30" s="407"/>
      <c r="AC30" s="407"/>
      <c r="AD30" s="407"/>
      <c r="AE30" s="407"/>
      <c r="AF30" s="407"/>
      <c r="AG30" s="407"/>
      <c r="AH30" s="462"/>
      <c r="AI30" s="404"/>
      <c r="AJ30" s="404"/>
      <c r="AK30" s="404"/>
      <c r="AL30" s="404"/>
      <c r="AM30" s="404"/>
      <c r="AN30" s="404"/>
      <c r="AO30" s="404"/>
      <c r="AP30" s="404"/>
      <c r="AQ30" s="404"/>
      <c r="AR30" s="404"/>
      <c r="AS30" s="499"/>
      <c r="AT30" s="407"/>
      <c r="AU30" s="407"/>
      <c r="AV30" s="407"/>
      <c r="AW30" s="407"/>
      <c r="AX30" s="407"/>
      <c r="AY30" s="407"/>
      <c r="AZ30" s="407"/>
      <c r="BA30" s="407"/>
      <c r="BB30" s="462"/>
      <c r="BC30" s="468"/>
      <c r="BD30" s="468"/>
      <c r="BE30" s="468"/>
      <c r="BF30" s="468"/>
      <c r="BG30" s="468"/>
      <c r="BH30" s="468"/>
      <c r="BI30" s="468"/>
      <c r="BJ30" s="468"/>
      <c r="BK30" s="468"/>
      <c r="BL30" s="468"/>
      <c r="BM30" s="468"/>
      <c r="BN30" s="468"/>
      <c r="BO30" s="468"/>
      <c r="BP30" s="468"/>
      <c r="BQ30" s="468"/>
      <c r="BR30" s="468"/>
      <c r="BS30" s="468"/>
      <c r="BT30" s="468"/>
      <c r="BU30" s="468"/>
      <c r="BV30" s="468"/>
    </row>
    <row r="31" spans="1:74" ht="15.75" customHeight="1" x14ac:dyDescent="0.25">
      <c r="A31" s="773"/>
      <c r="B31" s="761" t="s">
        <v>623</v>
      </c>
      <c r="C31" s="379"/>
      <c r="D31" s="398"/>
      <c r="E31" s="379"/>
      <c r="F31" s="379"/>
      <c r="G31" s="379"/>
      <c r="H31" s="379"/>
      <c r="I31" s="379"/>
      <c r="J31" s="379"/>
      <c r="K31" s="379"/>
      <c r="L31" s="379"/>
      <c r="M31" s="379"/>
      <c r="N31" s="379"/>
      <c r="O31" s="500"/>
      <c r="P31" s="379"/>
      <c r="Q31" s="379"/>
      <c r="R31" s="379"/>
      <c r="S31" s="379"/>
      <c r="T31" s="379"/>
      <c r="U31" s="379"/>
      <c r="V31" s="379"/>
      <c r="W31" s="379"/>
      <c r="X31" s="380"/>
      <c r="Y31" s="500"/>
      <c r="Z31" s="379"/>
      <c r="AA31" s="379"/>
      <c r="AB31" s="379"/>
      <c r="AC31" s="379"/>
      <c r="AD31" s="379"/>
      <c r="AE31" s="379"/>
      <c r="AF31" s="379"/>
      <c r="AG31" s="379"/>
      <c r="AH31" s="380"/>
      <c r="AI31" s="500"/>
      <c r="AJ31" s="379"/>
      <c r="AK31" s="379"/>
      <c r="AL31" s="379"/>
      <c r="AM31" s="379"/>
      <c r="AN31" s="379"/>
      <c r="AO31" s="379"/>
      <c r="AP31" s="379"/>
      <c r="AQ31" s="379"/>
      <c r="AR31" s="380"/>
      <c r="AS31" s="500"/>
      <c r="AT31" s="379"/>
      <c r="AU31" s="379"/>
      <c r="AV31" s="379"/>
      <c r="AW31" s="379"/>
      <c r="AX31" s="379"/>
      <c r="AY31" s="379"/>
      <c r="AZ31" s="379"/>
      <c r="BA31" s="379"/>
      <c r="BB31" s="380"/>
    </row>
    <row r="32" spans="1:74" ht="15.75" customHeight="1" thickBot="1" x14ac:dyDescent="0.3">
      <c r="A32" s="773"/>
      <c r="B32" s="771"/>
      <c r="C32" s="381"/>
      <c r="D32" s="400"/>
      <c r="E32" s="381"/>
      <c r="F32" s="381"/>
      <c r="G32" s="381"/>
      <c r="H32" s="381"/>
      <c r="I32" s="381"/>
      <c r="J32" s="381"/>
      <c r="K32" s="381"/>
      <c r="L32" s="381"/>
      <c r="M32" s="381"/>
      <c r="N32" s="381"/>
      <c r="O32" s="501"/>
      <c r="P32" s="381"/>
      <c r="Q32" s="381"/>
      <c r="R32" s="381"/>
      <c r="S32" s="381"/>
      <c r="T32" s="381"/>
      <c r="U32" s="381"/>
      <c r="V32" s="381"/>
      <c r="W32" s="381"/>
      <c r="X32" s="382"/>
      <c r="Y32" s="501"/>
      <c r="Z32" s="381"/>
      <c r="AA32" s="381"/>
      <c r="AB32" s="381"/>
      <c r="AC32" s="381"/>
      <c r="AD32" s="381"/>
      <c r="AE32" s="381"/>
      <c r="AF32" s="381"/>
      <c r="AG32" s="381"/>
      <c r="AH32" s="382"/>
      <c r="AI32" s="501"/>
      <c r="AJ32" s="381"/>
      <c r="AK32" s="381"/>
      <c r="AL32" s="381"/>
      <c r="AM32" s="381"/>
      <c r="AN32" s="381"/>
      <c r="AO32" s="381"/>
      <c r="AP32" s="381"/>
      <c r="AQ32" s="381"/>
      <c r="AR32" s="382"/>
      <c r="AS32" s="501"/>
      <c r="AT32" s="381"/>
      <c r="AU32" s="381"/>
      <c r="AV32" s="381"/>
      <c r="AW32" s="381"/>
      <c r="AX32" s="381"/>
      <c r="AY32" s="381"/>
      <c r="AZ32" s="381"/>
      <c r="BA32" s="381"/>
      <c r="BB32" s="382"/>
    </row>
    <row r="33" spans="1:74" ht="15.75" customHeight="1" x14ac:dyDescent="0.25">
      <c r="A33" s="773"/>
      <c r="B33" s="500" t="s">
        <v>624</v>
      </c>
      <c r="C33" s="379"/>
      <c r="D33" s="398"/>
      <c r="E33" s="379"/>
      <c r="F33" s="379"/>
      <c r="G33" s="379"/>
      <c r="H33" s="379"/>
      <c r="I33" s="379"/>
      <c r="J33" s="379"/>
      <c r="K33" s="379"/>
      <c r="L33" s="379"/>
      <c r="M33" s="379"/>
      <c r="N33" s="379"/>
      <c r="O33" s="500"/>
      <c r="P33" s="379"/>
      <c r="Q33" s="379"/>
      <c r="R33" s="379"/>
      <c r="S33" s="379"/>
      <c r="T33" s="379"/>
      <c r="U33" s="379"/>
      <c r="V33" s="379"/>
      <c r="W33" s="379"/>
      <c r="X33" s="380"/>
      <c r="Y33" s="500"/>
      <c r="Z33" s="379"/>
      <c r="AA33" s="379"/>
      <c r="AB33" s="379"/>
      <c r="AC33" s="379"/>
      <c r="AD33" s="379"/>
      <c r="AE33" s="379"/>
      <c r="AF33" s="379"/>
      <c r="AG33" s="379"/>
      <c r="AH33" s="380"/>
      <c r="AI33" s="500"/>
      <c r="AJ33" s="379"/>
      <c r="AK33" s="379"/>
      <c r="AL33" s="379"/>
      <c r="AM33" s="379"/>
      <c r="AN33" s="379"/>
      <c r="AO33" s="379"/>
      <c r="AP33" s="379"/>
      <c r="AQ33" s="379"/>
      <c r="AR33" s="380"/>
      <c r="AS33" s="500"/>
      <c r="AT33" s="379"/>
      <c r="AU33" s="379"/>
      <c r="AV33" s="379"/>
      <c r="AW33" s="379"/>
      <c r="AX33" s="379"/>
      <c r="AY33" s="379"/>
      <c r="AZ33" s="379"/>
      <c r="BA33" s="379"/>
      <c r="BB33" s="380"/>
    </row>
    <row r="34" spans="1:74" ht="15.75" customHeight="1" outlineLevel="1" x14ac:dyDescent="0.25">
      <c r="A34" s="773"/>
      <c r="B34" s="478" t="s">
        <v>282</v>
      </c>
      <c r="C34" s="375" t="s">
        <v>709</v>
      </c>
      <c r="D34" s="479" t="s">
        <v>283</v>
      </c>
      <c r="E34" s="479"/>
      <c r="F34" s="479"/>
      <c r="G34" s="479"/>
      <c r="H34" s="479"/>
      <c r="I34" s="479"/>
      <c r="J34" s="479"/>
      <c r="K34" s="479"/>
      <c r="L34" s="479"/>
      <c r="M34" s="479"/>
      <c r="N34" s="479"/>
      <c r="O34" s="480"/>
      <c r="P34" s="479"/>
      <c r="Q34" s="479"/>
      <c r="R34" s="479"/>
      <c r="S34" s="479"/>
      <c r="T34" s="479"/>
      <c r="U34" s="479"/>
      <c r="V34" s="479"/>
      <c r="W34" s="479"/>
      <c r="X34" s="481"/>
      <c r="Y34" s="480"/>
      <c r="Z34" s="479"/>
      <c r="AA34" s="479"/>
      <c r="AB34" s="479"/>
      <c r="AC34" s="479"/>
      <c r="AD34" s="479"/>
      <c r="AE34" s="479"/>
      <c r="AF34" s="479"/>
      <c r="AG34" s="479"/>
      <c r="AH34" s="481"/>
      <c r="AI34" s="480"/>
      <c r="AJ34" s="479"/>
      <c r="AK34" s="479"/>
      <c r="AL34" s="479"/>
      <c r="AM34" s="479"/>
      <c r="AN34" s="479"/>
      <c r="AO34" s="479"/>
      <c r="AP34" s="479"/>
      <c r="AQ34" s="479"/>
      <c r="AR34" s="481"/>
      <c r="AS34" s="480"/>
      <c r="AT34" s="479"/>
      <c r="AU34" s="479"/>
      <c r="AV34" s="479"/>
      <c r="AW34" s="479"/>
      <c r="AX34" s="479"/>
      <c r="AY34" s="479"/>
      <c r="AZ34" s="479"/>
      <c r="BA34" s="479"/>
      <c r="BB34" s="481"/>
    </row>
    <row r="35" spans="1:74" ht="15.75" customHeight="1" outlineLevel="1" x14ac:dyDescent="0.25">
      <c r="A35" s="773"/>
      <c r="B35" s="478" t="s">
        <v>676</v>
      </c>
      <c r="C35" s="375" t="s">
        <v>710</v>
      </c>
      <c r="D35" s="479" t="s">
        <v>555</v>
      </c>
      <c r="E35" s="482">
        <v>11193.612000000001</v>
      </c>
      <c r="F35" s="482">
        <v>12022.554</v>
      </c>
      <c r="G35" s="482">
        <v>13511.279999999999</v>
      </c>
      <c r="H35" s="482">
        <v>14078.007</v>
      </c>
      <c r="I35" s="482">
        <v>14644.734</v>
      </c>
      <c r="J35" s="482"/>
      <c r="K35" s="482"/>
      <c r="L35" s="482"/>
      <c r="M35" s="482"/>
      <c r="N35" s="482"/>
      <c r="O35" s="482">
        <v>11193.612000000001</v>
      </c>
      <c r="P35" s="482">
        <v>12022.554</v>
      </c>
      <c r="Q35" s="482">
        <v>13511.279999999999</v>
      </c>
      <c r="R35" s="482">
        <v>14078.007</v>
      </c>
      <c r="S35" s="482">
        <v>14644.734</v>
      </c>
      <c r="T35" s="482"/>
      <c r="U35" s="482"/>
      <c r="V35" s="482"/>
      <c r="W35" s="482"/>
      <c r="X35" s="482"/>
      <c r="Y35" s="483">
        <v>13206.768</v>
      </c>
      <c r="Z35" s="482">
        <v>13511.279999999999</v>
      </c>
      <c r="AA35" s="482">
        <v>15000</v>
      </c>
      <c r="AB35" s="482">
        <v>16505.64</v>
      </c>
      <c r="AC35" s="482">
        <v>17588.345999999998</v>
      </c>
      <c r="AD35" s="482"/>
      <c r="AE35" s="482"/>
      <c r="AF35" s="482"/>
      <c r="AG35" s="482"/>
      <c r="AH35" s="484"/>
      <c r="AI35" s="483">
        <v>15304.511999999999</v>
      </c>
      <c r="AJ35" s="482">
        <v>16505.64</v>
      </c>
      <c r="AK35" s="482">
        <v>18011.28</v>
      </c>
      <c r="AL35" s="482">
        <v>19500</v>
      </c>
      <c r="AM35" s="482">
        <v>20650.374000000003</v>
      </c>
      <c r="AN35" s="482"/>
      <c r="AO35" s="482"/>
      <c r="AP35" s="482"/>
      <c r="AQ35" s="482"/>
      <c r="AR35" s="484"/>
      <c r="AS35" s="483">
        <v>18163.536</v>
      </c>
      <c r="AT35" s="482">
        <v>19500</v>
      </c>
      <c r="AU35" s="482">
        <v>21005.64</v>
      </c>
      <c r="AV35" s="482">
        <v>22494.36</v>
      </c>
      <c r="AW35" s="482">
        <v>23475.564000000002</v>
      </c>
      <c r="AX35" s="482"/>
      <c r="AY35" s="482"/>
      <c r="AZ35" s="482"/>
      <c r="BA35" s="482"/>
      <c r="BB35" s="484"/>
    </row>
    <row r="36" spans="1:74" s="488" customFormat="1" ht="15.75" customHeight="1" outlineLevel="1" x14ac:dyDescent="0.25">
      <c r="A36" s="773"/>
      <c r="B36" s="485" t="s">
        <v>509</v>
      </c>
      <c r="C36" s="486" t="s">
        <v>711</v>
      </c>
      <c r="D36" s="487" t="s">
        <v>290</v>
      </c>
      <c r="E36" s="482">
        <f>273.15+40</f>
        <v>313.14999999999998</v>
      </c>
      <c r="F36" s="482">
        <v>313.14999999999998</v>
      </c>
      <c r="G36" s="482">
        <v>313.14999999999998</v>
      </c>
      <c r="H36" s="482">
        <v>313.14999999999998</v>
      </c>
      <c r="I36" s="482">
        <v>313.14999999999998</v>
      </c>
      <c r="J36" s="482"/>
      <c r="K36" s="482"/>
      <c r="L36" s="482"/>
      <c r="M36" s="482"/>
      <c r="N36" s="482"/>
      <c r="O36" s="482">
        <f>273.15+40</f>
        <v>313.14999999999998</v>
      </c>
      <c r="P36" s="482">
        <v>313.14999999999998</v>
      </c>
      <c r="Q36" s="482">
        <v>313.14999999999998</v>
      </c>
      <c r="R36" s="482">
        <v>313.14999999999998</v>
      </c>
      <c r="S36" s="482">
        <v>313.14999999999998</v>
      </c>
      <c r="T36" s="482"/>
      <c r="U36" s="482"/>
      <c r="V36" s="482"/>
      <c r="W36" s="482"/>
      <c r="X36" s="482"/>
      <c r="Y36" s="483">
        <v>313.14999999999998</v>
      </c>
      <c r="Z36" s="482">
        <v>313.14999999999998</v>
      </c>
      <c r="AA36" s="482">
        <v>313.14999999999998</v>
      </c>
      <c r="AB36" s="482">
        <v>313.14999999999998</v>
      </c>
      <c r="AC36" s="482">
        <v>313.14999999999998</v>
      </c>
      <c r="AD36" s="482"/>
      <c r="AE36" s="482"/>
      <c r="AF36" s="482"/>
      <c r="AG36" s="482"/>
      <c r="AH36" s="484"/>
      <c r="AI36" s="483">
        <v>313.14999999999998</v>
      </c>
      <c r="AJ36" s="482">
        <v>313.14999999999998</v>
      </c>
      <c r="AK36" s="482">
        <v>313.14999999999998</v>
      </c>
      <c r="AL36" s="482">
        <v>313.14999999999998</v>
      </c>
      <c r="AM36" s="482">
        <v>313.14999999999998</v>
      </c>
      <c r="AN36" s="482"/>
      <c r="AO36" s="482"/>
      <c r="AP36" s="482"/>
      <c r="AQ36" s="482"/>
      <c r="AR36" s="484"/>
      <c r="AS36" s="483">
        <v>313.14999999999998</v>
      </c>
      <c r="AT36" s="482">
        <v>313.14999999999998</v>
      </c>
      <c r="AU36" s="482">
        <v>313.14999999999998</v>
      </c>
      <c r="AV36" s="482">
        <v>313.14999999999998</v>
      </c>
      <c r="AW36" s="482">
        <v>313.14999999999998</v>
      </c>
      <c r="AX36" s="482"/>
      <c r="AY36" s="482"/>
      <c r="AZ36" s="482"/>
      <c r="BA36" s="482"/>
      <c r="BB36" s="484"/>
      <c r="BC36" s="468"/>
      <c r="BD36" s="468"/>
      <c r="BE36" s="468"/>
      <c r="BF36" s="468"/>
      <c r="BG36" s="468"/>
      <c r="BH36" s="468"/>
      <c r="BI36" s="468"/>
      <c r="BJ36" s="468"/>
      <c r="BK36" s="468"/>
      <c r="BL36" s="468"/>
      <c r="BM36" s="468"/>
      <c r="BN36" s="468"/>
      <c r="BO36" s="468"/>
      <c r="BP36" s="468"/>
      <c r="BQ36" s="468"/>
      <c r="BR36" s="468"/>
      <c r="BS36" s="468"/>
      <c r="BT36" s="468"/>
      <c r="BU36" s="468"/>
      <c r="BV36" s="468"/>
    </row>
    <row r="37" spans="1:74" ht="15.75" customHeight="1" outlineLevel="1" x14ac:dyDescent="0.25">
      <c r="A37" s="773"/>
      <c r="B37" s="478" t="s">
        <v>510</v>
      </c>
      <c r="C37" s="375" t="s">
        <v>712</v>
      </c>
      <c r="D37" s="479" t="s">
        <v>505</v>
      </c>
      <c r="E37" s="482">
        <v>0.4</v>
      </c>
      <c r="F37" s="482">
        <v>0.4</v>
      </c>
      <c r="G37" s="482">
        <v>0.4</v>
      </c>
      <c r="H37" s="482">
        <v>0.4</v>
      </c>
      <c r="I37" s="482">
        <v>0.4</v>
      </c>
      <c r="J37" s="482"/>
      <c r="K37" s="482"/>
      <c r="L37" s="482"/>
      <c r="M37" s="482"/>
      <c r="N37" s="482"/>
      <c r="O37" s="482">
        <v>0.4</v>
      </c>
      <c r="P37" s="482">
        <v>0.4</v>
      </c>
      <c r="Q37" s="482">
        <v>0.4</v>
      </c>
      <c r="R37" s="482">
        <v>0.4</v>
      </c>
      <c r="S37" s="482">
        <v>0.4</v>
      </c>
      <c r="T37" s="482"/>
      <c r="U37" s="482"/>
      <c r="V37" s="482"/>
      <c r="W37" s="482"/>
      <c r="X37" s="482"/>
      <c r="Y37" s="483">
        <v>0.4</v>
      </c>
      <c r="Z37" s="482">
        <v>0.4</v>
      </c>
      <c r="AA37" s="482">
        <v>0.4</v>
      </c>
      <c r="AB37" s="482">
        <v>0.4</v>
      </c>
      <c r="AC37" s="482">
        <v>0.4</v>
      </c>
      <c r="AD37" s="482"/>
      <c r="AE37" s="482"/>
      <c r="AF37" s="482"/>
      <c r="AG37" s="482"/>
      <c r="AH37" s="484"/>
      <c r="AI37" s="483">
        <v>0.4</v>
      </c>
      <c r="AJ37" s="482">
        <v>0.4</v>
      </c>
      <c r="AK37" s="482">
        <v>0.4</v>
      </c>
      <c r="AL37" s="482">
        <v>0.4</v>
      </c>
      <c r="AM37" s="482">
        <v>0.4</v>
      </c>
      <c r="AN37" s="482"/>
      <c r="AO37" s="482"/>
      <c r="AP37" s="482"/>
      <c r="AQ37" s="482"/>
      <c r="AR37" s="484"/>
      <c r="AS37" s="483">
        <v>0.4</v>
      </c>
      <c r="AT37" s="482">
        <v>0.4</v>
      </c>
      <c r="AU37" s="482">
        <v>0.4</v>
      </c>
      <c r="AV37" s="482">
        <v>0.4</v>
      </c>
      <c r="AW37" s="482">
        <v>0.4</v>
      </c>
      <c r="AX37" s="482"/>
      <c r="AY37" s="482"/>
      <c r="AZ37" s="482"/>
      <c r="BA37" s="482"/>
      <c r="BB37" s="484"/>
    </row>
    <row r="38" spans="1:74" s="488" customFormat="1" ht="15.75" customHeight="1" outlineLevel="1" x14ac:dyDescent="0.25">
      <c r="A38" s="773"/>
      <c r="B38" s="485" t="s">
        <v>511</v>
      </c>
      <c r="C38" s="486" t="s">
        <v>713</v>
      </c>
      <c r="D38" s="487" t="s">
        <v>507</v>
      </c>
      <c r="E38" s="487"/>
      <c r="F38" s="487"/>
      <c r="G38" s="487"/>
      <c r="H38" s="487"/>
      <c r="I38" s="487"/>
      <c r="J38" s="487"/>
      <c r="K38" s="487"/>
      <c r="L38" s="487"/>
      <c r="M38" s="487"/>
      <c r="N38" s="487"/>
      <c r="O38" s="502"/>
      <c r="P38" s="487"/>
      <c r="Q38" s="487"/>
      <c r="R38" s="487"/>
      <c r="S38" s="487"/>
      <c r="T38" s="487"/>
      <c r="U38" s="487"/>
      <c r="V38" s="487"/>
      <c r="W38" s="487"/>
      <c r="X38" s="503"/>
      <c r="Y38" s="502"/>
      <c r="Z38" s="487"/>
      <c r="AA38" s="487"/>
      <c r="AB38" s="487"/>
      <c r="AC38" s="487"/>
      <c r="AD38" s="487"/>
      <c r="AE38" s="487"/>
      <c r="AF38" s="487"/>
      <c r="AG38" s="487"/>
      <c r="AH38" s="503"/>
      <c r="AI38" s="502"/>
      <c r="AJ38" s="487"/>
      <c r="AK38" s="487"/>
      <c r="AL38" s="487"/>
      <c r="AM38" s="487"/>
      <c r="AN38" s="487"/>
      <c r="AO38" s="487"/>
      <c r="AP38" s="487"/>
      <c r="AQ38" s="487"/>
      <c r="AR38" s="503"/>
      <c r="AS38" s="502"/>
      <c r="AT38" s="487"/>
      <c r="AU38" s="487"/>
      <c r="AV38" s="487"/>
      <c r="AW38" s="487"/>
      <c r="AX38" s="487"/>
      <c r="AY38" s="487"/>
      <c r="AZ38" s="487"/>
      <c r="BA38" s="487"/>
      <c r="BB38" s="503"/>
      <c r="BC38" s="468"/>
      <c r="BD38" s="468"/>
      <c r="BE38" s="468"/>
      <c r="BF38" s="468"/>
      <c r="BG38" s="468"/>
      <c r="BH38" s="468"/>
      <c r="BI38" s="468"/>
      <c r="BJ38" s="468"/>
      <c r="BK38" s="468"/>
      <c r="BL38" s="468"/>
      <c r="BM38" s="468"/>
      <c r="BN38" s="468"/>
      <c r="BO38" s="468"/>
      <c r="BP38" s="468"/>
      <c r="BQ38" s="468"/>
      <c r="BR38" s="468"/>
      <c r="BS38" s="468"/>
      <c r="BT38" s="468"/>
      <c r="BU38" s="468"/>
      <c r="BV38" s="468"/>
    </row>
    <row r="39" spans="1:74" ht="15.75" customHeight="1" outlineLevel="1" x14ac:dyDescent="0.25">
      <c r="A39" s="773"/>
      <c r="B39" s="478" t="s">
        <v>515</v>
      </c>
      <c r="C39" s="375" t="s">
        <v>714</v>
      </c>
      <c r="D39" s="479" t="s">
        <v>277</v>
      </c>
      <c r="E39" s="504"/>
      <c r="F39" s="504"/>
      <c r="G39" s="504"/>
      <c r="H39" s="504"/>
      <c r="I39" s="504"/>
      <c r="J39" s="504"/>
      <c r="K39" s="504"/>
      <c r="L39" s="504"/>
      <c r="M39" s="504"/>
      <c r="N39" s="504"/>
      <c r="O39" s="480"/>
      <c r="P39" s="479"/>
      <c r="Q39" s="479"/>
      <c r="R39" s="479"/>
      <c r="S39" s="479"/>
      <c r="T39" s="479"/>
      <c r="U39" s="479"/>
      <c r="V39" s="479"/>
      <c r="W39" s="479"/>
      <c r="X39" s="481"/>
      <c r="Y39" s="505"/>
      <c r="Z39" s="504"/>
      <c r="AA39" s="504"/>
      <c r="AB39" s="504"/>
      <c r="AC39" s="504"/>
      <c r="AD39" s="504"/>
      <c r="AE39" s="504"/>
      <c r="AF39" s="504"/>
      <c r="AG39" s="504"/>
      <c r="AH39" s="506"/>
      <c r="AI39" s="505"/>
      <c r="AJ39" s="504"/>
      <c r="AK39" s="504"/>
      <c r="AL39" s="504"/>
      <c r="AM39" s="504"/>
      <c r="AN39" s="504"/>
      <c r="AO39" s="504"/>
      <c r="AP39" s="504"/>
      <c r="AQ39" s="504"/>
      <c r="AR39" s="506"/>
      <c r="AS39" s="505"/>
      <c r="AT39" s="504"/>
      <c r="AU39" s="504"/>
      <c r="AV39" s="504"/>
      <c r="AW39" s="504"/>
      <c r="AX39" s="504"/>
      <c r="AY39" s="504"/>
      <c r="AZ39" s="504"/>
      <c r="BA39" s="504"/>
      <c r="BB39" s="506"/>
    </row>
    <row r="40" spans="1:74" s="488" customFormat="1" ht="15.75" customHeight="1" outlineLevel="1" x14ac:dyDescent="0.25">
      <c r="A40" s="773"/>
      <c r="B40" s="485" t="s">
        <v>514</v>
      </c>
      <c r="C40" s="486" t="s">
        <v>715</v>
      </c>
      <c r="D40" s="487" t="s">
        <v>517</v>
      </c>
      <c r="E40" s="487"/>
      <c r="F40" s="487"/>
      <c r="G40" s="487"/>
      <c r="H40" s="487"/>
      <c r="I40" s="487"/>
      <c r="J40" s="487"/>
      <c r="K40" s="487"/>
      <c r="L40" s="487"/>
      <c r="M40" s="487"/>
      <c r="N40" s="487"/>
      <c r="O40" s="502"/>
      <c r="P40" s="487"/>
      <c r="Q40" s="487"/>
      <c r="R40" s="487"/>
      <c r="S40" s="487"/>
      <c r="T40" s="487"/>
      <c r="U40" s="487"/>
      <c r="V40" s="487"/>
      <c r="W40" s="487"/>
      <c r="X40" s="503"/>
      <c r="Y40" s="502"/>
      <c r="Z40" s="487"/>
      <c r="AA40" s="487"/>
      <c r="AB40" s="487"/>
      <c r="AC40" s="487"/>
      <c r="AD40" s="487"/>
      <c r="AE40" s="487"/>
      <c r="AF40" s="487"/>
      <c r="AG40" s="487"/>
      <c r="AH40" s="503"/>
      <c r="AI40" s="502"/>
      <c r="AJ40" s="487"/>
      <c r="AK40" s="487"/>
      <c r="AL40" s="487"/>
      <c r="AM40" s="487"/>
      <c r="AN40" s="487"/>
      <c r="AO40" s="487"/>
      <c r="AP40" s="487"/>
      <c r="AQ40" s="487"/>
      <c r="AR40" s="503"/>
      <c r="AS40" s="502"/>
      <c r="AT40" s="487"/>
      <c r="AU40" s="487"/>
      <c r="AV40" s="487"/>
      <c r="AW40" s="487"/>
      <c r="AX40" s="487"/>
      <c r="AY40" s="487"/>
      <c r="AZ40" s="487"/>
      <c r="BA40" s="487"/>
      <c r="BB40" s="503"/>
      <c r="BC40" s="468"/>
      <c r="BD40" s="468"/>
      <c r="BE40" s="468"/>
      <c r="BF40" s="468"/>
      <c r="BG40" s="468"/>
      <c r="BH40" s="468"/>
      <c r="BI40" s="468"/>
      <c r="BJ40" s="468"/>
      <c r="BK40" s="468"/>
      <c r="BL40" s="468"/>
      <c r="BM40" s="468"/>
      <c r="BN40" s="468"/>
      <c r="BO40" s="468"/>
      <c r="BP40" s="468"/>
      <c r="BQ40" s="468"/>
      <c r="BR40" s="468"/>
      <c r="BS40" s="468"/>
      <c r="BT40" s="468"/>
      <c r="BU40" s="468"/>
      <c r="BV40" s="468"/>
    </row>
    <row r="41" spans="1:74" ht="15.75" customHeight="1" outlineLevel="1" x14ac:dyDescent="0.25">
      <c r="A41" s="773"/>
      <c r="B41" s="478" t="s">
        <v>516</v>
      </c>
      <c r="C41" s="375" t="s">
        <v>716</v>
      </c>
      <c r="D41" s="479" t="s">
        <v>518</v>
      </c>
      <c r="E41" s="479"/>
      <c r="F41" s="479"/>
      <c r="G41" s="479"/>
      <c r="H41" s="479"/>
      <c r="I41" s="479"/>
      <c r="J41" s="479"/>
      <c r="K41" s="479"/>
      <c r="L41" s="479"/>
      <c r="M41" s="479"/>
      <c r="N41" s="479"/>
      <c r="O41" s="480"/>
      <c r="P41" s="479"/>
      <c r="Q41" s="479"/>
      <c r="R41" s="479"/>
      <c r="S41" s="479"/>
      <c r="T41" s="479"/>
      <c r="U41" s="479"/>
      <c r="V41" s="479"/>
      <c r="W41" s="479"/>
      <c r="X41" s="481"/>
      <c r="Y41" s="480"/>
      <c r="Z41" s="479"/>
      <c r="AA41" s="479"/>
      <c r="AB41" s="479"/>
      <c r="AC41" s="479"/>
      <c r="AD41" s="479"/>
      <c r="AE41" s="479"/>
      <c r="AF41" s="479"/>
      <c r="AG41" s="479"/>
      <c r="AH41" s="481"/>
      <c r="AI41" s="480"/>
      <c r="AJ41" s="479"/>
      <c r="AK41" s="479"/>
      <c r="AL41" s="479"/>
      <c r="AM41" s="479"/>
      <c r="AN41" s="479"/>
      <c r="AO41" s="479"/>
      <c r="AP41" s="479"/>
      <c r="AQ41" s="479"/>
      <c r="AR41" s="481"/>
      <c r="AS41" s="480"/>
      <c r="AT41" s="479"/>
      <c r="AU41" s="479"/>
      <c r="AV41" s="479"/>
      <c r="AW41" s="479"/>
      <c r="AX41" s="479"/>
      <c r="AY41" s="479"/>
      <c r="AZ41" s="479"/>
      <c r="BA41" s="479"/>
      <c r="BB41" s="481"/>
    </row>
    <row r="42" spans="1:74" s="488" customFormat="1" ht="15.75" customHeight="1" outlineLevel="1" x14ac:dyDescent="0.25">
      <c r="A42" s="773"/>
      <c r="B42" s="485" t="s">
        <v>540</v>
      </c>
      <c r="C42" s="486" t="s">
        <v>717</v>
      </c>
      <c r="D42" s="487" t="s">
        <v>542</v>
      </c>
      <c r="E42" s="486"/>
      <c r="F42" s="486"/>
      <c r="G42" s="486"/>
      <c r="H42" s="486"/>
      <c r="I42" s="486"/>
      <c r="J42" s="486"/>
      <c r="K42" s="486"/>
      <c r="L42" s="486"/>
      <c r="M42" s="486"/>
      <c r="N42" s="486"/>
      <c r="O42" s="502"/>
      <c r="P42" s="487"/>
      <c r="Q42" s="487"/>
      <c r="R42" s="487"/>
      <c r="S42" s="487"/>
      <c r="T42" s="487"/>
      <c r="U42" s="487"/>
      <c r="V42" s="487"/>
      <c r="W42" s="487"/>
      <c r="X42" s="503"/>
      <c r="Y42" s="507"/>
      <c r="Z42" s="486"/>
      <c r="AA42" s="486"/>
      <c r="AB42" s="486"/>
      <c r="AC42" s="486"/>
      <c r="AD42" s="486"/>
      <c r="AE42" s="486"/>
      <c r="AF42" s="486"/>
      <c r="AG42" s="486"/>
      <c r="AH42" s="508"/>
      <c r="AI42" s="507"/>
      <c r="AJ42" s="486"/>
      <c r="AK42" s="486"/>
      <c r="AL42" s="486"/>
      <c r="AM42" s="486"/>
      <c r="AN42" s="486"/>
      <c r="AO42" s="486"/>
      <c r="AP42" s="486"/>
      <c r="AQ42" s="486"/>
      <c r="AR42" s="508"/>
      <c r="AS42" s="507"/>
      <c r="AT42" s="486"/>
      <c r="AU42" s="486"/>
      <c r="AV42" s="486"/>
      <c r="AW42" s="486"/>
      <c r="AX42" s="486"/>
      <c r="AY42" s="486"/>
      <c r="AZ42" s="486"/>
      <c r="BA42" s="486"/>
      <c r="BB42" s="508"/>
      <c r="BC42" s="468"/>
      <c r="BD42" s="468"/>
      <c r="BE42" s="468"/>
      <c r="BF42" s="468"/>
      <c r="BG42" s="468"/>
      <c r="BH42" s="468"/>
      <c r="BI42" s="468"/>
      <c r="BJ42" s="468"/>
      <c r="BK42" s="468"/>
      <c r="BL42" s="468"/>
      <c r="BM42" s="468"/>
      <c r="BN42" s="468"/>
      <c r="BO42" s="468"/>
      <c r="BP42" s="468"/>
      <c r="BQ42" s="468"/>
      <c r="BR42" s="468"/>
      <c r="BS42" s="468"/>
      <c r="BT42" s="468"/>
      <c r="BU42" s="468"/>
      <c r="BV42" s="468"/>
    </row>
    <row r="43" spans="1:74" ht="15.75" customHeight="1" outlineLevel="1" x14ac:dyDescent="0.25">
      <c r="A43" s="773"/>
      <c r="B43" s="478" t="s">
        <v>677</v>
      </c>
      <c r="C43" s="509" t="s">
        <v>718</v>
      </c>
      <c r="D43" s="479" t="s">
        <v>543</v>
      </c>
      <c r="E43" s="375"/>
      <c r="F43" s="375"/>
      <c r="G43" s="375"/>
      <c r="H43" s="375"/>
      <c r="I43" s="375"/>
      <c r="J43" s="375"/>
      <c r="K43" s="375"/>
      <c r="L43" s="375"/>
      <c r="M43" s="375"/>
      <c r="N43" s="375"/>
      <c r="O43" s="480"/>
      <c r="P43" s="479"/>
      <c r="Q43" s="479"/>
      <c r="R43" s="479"/>
      <c r="S43" s="479"/>
      <c r="T43" s="479"/>
      <c r="U43" s="479"/>
      <c r="V43" s="479"/>
      <c r="W43" s="479"/>
      <c r="X43" s="481"/>
      <c r="Y43" s="510"/>
      <c r="Z43" s="375"/>
      <c r="AA43" s="375"/>
      <c r="AB43" s="375"/>
      <c r="AC43" s="375"/>
      <c r="AD43" s="375"/>
      <c r="AE43" s="375"/>
      <c r="AF43" s="375"/>
      <c r="AG43" s="375"/>
      <c r="AH43" s="511"/>
      <c r="AI43" s="510"/>
      <c r="AJ43" s="375"/>
      <c r="AK43" s="375"/>
      <c r="AL43" s="375"/>
      <c r="AM43" s="375"/>
      <c r="AN43" s="375"/>
      <c r="AO43" s="375"/>
      <c r="AP43" s="375"/>
      <c r="AQ43" s="375"/>
      <c r="AR43" s="511"/>
      <c r="AS43" s="510"/>
      <c r="AT43" s="375"/>
      <c r="AU43" s="375"/>
      <c r="AV43" s="375"/>
      <c r="AW43" s="375"/>
      <c r="AX43" s="375"/>
      <c r="AY43" s="375"/>
      <c r="AZ43" s="375"/>
      <c r="BA43" s="375"/>
      <c r="BB43" s="511"/>
    </row>
    <row r="44" spans="1:74" s="488" customFormat="1" ht="15.75" customHeight="1" outlineLevel="1" x14ac:dyDescent="0.25">
      <c r="A44" s="773"/>
      <c r="B44" s="485" t="s">
        <v>534</v>
      </c>
      <c r="C44" s="489" t="s">
        <v>719</v>
      </c>
      <c r="D44" s="486" t="s">
        <v>277</v>
      </c>
      <c r="E44" s="486"/>
      <c r="F44" s="486"/>
      <c r="G44" s="486"/>
      <c r="H44" s="486"/>
      <c r="I44" s="486"/>
      <c r="J44" s="486"/>
      <c r="K44" s="486"/>
      <c r="L44" s="486"/>
      <c r="M44" s="486"/>
      <c r="N44" s="486"/>
      <c r="O44" s="502"/>
      <c r="P44" s="487"/>
      <c r="Q44" s="487"/>
      <c r="R44" s="487"/>
      <c r="S44" s="487"/>
      <c r="T44" s="487"/>
      <c r="U44" s="487"/>
      <c r="V44" s="487"/>
      <c r="W44" s="487"/>
      <c r="X44" s="503"/>
      <c r="Y44" s="507"/>
      <c r="Z44" s="486"/>
      <c r="AA44" s="486"/>
      <c r="AB44" s="486"/>
      <c r="AC44" s="486"/>
      <c r="AD44" s="486"/>
      <c r="AE44" s="486"/>
      <c r="AF44" s="486"/>
      <c r="AG44" s="486"/>
      <c r="AH44" s="508"/>
      <c r="AI44" s="507"/>
      <c r="AJ44" s="486"/>
      <c r="AK44" s="486"/>
      <c r="AL44" s="486"/>
      <c r="AM44" s="486"/>
      <c r="AN44" s="486"/>
      <c r="AO44" s="486"/>
      <c r="AP44" s="486"/>
      <c r="AQ44" s="486"/>
      <c r="AR44" s="508"/>
      <c r="AS44" s="507"/>
      <c r="AT44" s="486"/>
      <c r="AU44" s="486"/>
      <c r="AV44" s="486"/>
      <c r="AW44" s="486"/>
      <c r="AX44" s="486"/>
      <c r="AY44" s="486"/>
      <c r="AZ44" s="486"/>
      <c r="BA44" s="486"/>
      <c r="BB44" s="508"/>
      <c r="BC44" s="468"/>
      <c r="BD44" s="468"/>
      <c r="BE44" s="468"/>
      <c r="BF44" s="468"/>
      <c r="BG44" s="468"/>
      <c r="BH44" s="468"/>
      <c r="BI44" s="468"/>
      <c r="BJ44" s="468"/>
      <c r="BK44" s="468"/>
      <c r="BL44" s="468"/>
      <c r="BM44" s="468"/>
      <c r="BN44" s="468"/>
      <c r="BO44" s="468"/>
      <c r="BP44" s="468"/>
      <c r="BQ44" s="468"/>
      <c r="BR44" s="468"/>
      <c r="BS44" s="468"/>
      <c r="BT44" s="468"/>
      <c r="BU44" s="468"/>
      <c r="BV44" s="468"/>
    </row>
    <row r="45" spans="1:74" ht="15.75" customHeight="1" outlineLevel="1" x14ac:dyDescent="0.25">
      <c r="A45" s="773"/>
      <c r="B45" s="478" t="s">
        <v>535</v>
      </c>
      <c r="C45" s="512" t="s">
        <v>720</v>
      </c>
      <c r="D45" s="375" t="s">
        <v>277</v>
      </c>
      <c r="E45" s="375"/>
      <c r="F45" s="375"/>
      <c r="G45" s="375"/>
      <c r="H45" s="375"/>
      <c r="I45" s="375"/>
      <c r="J45" s="375"/>
      <c r="K45" s="375"/>
      <c r="L45" s="375"/>
      <c r="M45" s="375"/>
      <c r="N45" s="375"/>
      <c r="O45" s="480"/>
      <c r="P45" s="479"/>
      <c r="Q45" s="479"/>
      <c r="R45" s="479"/>
      <c r="S45" s="479"/>
      <c r="T45" s="479"/>
      <c r="U45" s="479"/>
      <c r="V45" s="479"/>
      <c r="W45" s="479"/>
      <c r="X45" s="481"/>
      <c r="Y45" s="510"/>
      <c r="Z45" s="375"/>
      <c r="AA45" s="375"/>
      <c r="AB45" s="375"/>
      <c r="AC45" s="375"/>
      <c r="AD45" s="375"/>
      <c r="AE45" s="375"/>
      <c r="AF45" s="375"/>
      <c r="AG45" s="375"/>
      <c r="AH45" s="511"/>
      <c r="AI45" s="510"/>
      <c r="AJ45" s="375"/>
      <c r="AK45" s="375"/>
      <c r="AL45" s="375"/>
      <c r="AM45" s="375"/>
      <c r="AN45" s="375"/>
      <c r="AO45" s="375"/>
      <c r="AP45" s="375"/>
      <c r="AQ45" s="375"/>
      <c r="AR45" s="511"/>
      <c r="AS45" s="510"/>
      <c r="AT45" s="375"/>
      <c r="AU45" s="375"/>
      <c r="AV45" s="375"/>
      <c r="AW45" s="375"/>
      <c r="AX45" s="375"/>
      <c r="AY45" s="375"/>
      <c r="AZ45" s="375"/>
      <c r="BA45" s="375"/>
      <c r="BB45" s="511"/>
    </row>
    <row r="46" spans="1:74" s="488" customFormat="1" ht="15.75" customHeight="1" outlineLevel="1" x14ac:dyDescent="0.25">
      <c r="A46" s="773"/>
      <c r="B46" s="485" t="s">
        <v>536</v>
      </c>
      <c r="C46" s="486" t="s">
        <v>721</v>
      </c>
      <c r="D46" s="486" t="s">
        <v>277</v>
      </c>
      <c r="E46" s="487"/>
      <c r="F46" s="487"/>
      <c r="G46" s="487"/>
      <c r="H46" s="487"/>
      <c r="I46" s="487"/>
      <c r="J46" s="487"/>
      <c r="K46" s="487"/>
      <c r="L46" s="487"/>
      <c r="M46" s="487"/>
      <c r="N46" s="487"/>
      <c r="O46" s="502"/>
      <c r="P46" s="487"/>
      <c r="Q46" s="487"/>
      <c r="R46" s="487"/>
      <c r="S46" s="487"/>
      <c r="T46" s="487"/>
      <c r="U46" s="487"/>
      <c r="V46" s="487"/>
      <c r="W46" s="487"/>
      <c r="X46" s="503"/>
      <c r="Y46" s="502"/>
      <c r="Z46" s="487"/>
      <c r="AA46" s="487"/>
      <c r="AB46" s="487"/>
      <c r="AC46" s="487"/>
      <c r="AD46" s="487"/>
      <c r="AE46" s="487"/>
      <c r="AF46" s="487"/>
      <c r="AG46" s="487"/>
      <c r="AH46" s="503"/>
      <c r="AI46" s="502"/>
      <c r="AJ46" s="487"/>
      <c r="AK46" s="487"/>
      <c r="AL46" s="487"/>
      <c r="AM46" s="487"/>
      <c r="AN46" s="487"/>
      <c r="AO46" s="487"/>
      <c r="AP46" s="487"/>
      <c r="AQ46" s="487"/>
      <c r="AR46" s="503"/>
      <c r="AS46" s="502"/>
      <c r="AT46" s="487"/>
      <c r="AU46" s="487"/>
      <c r="AV46" s="487"/>
      <c r="AW46" s="487"/>
      <c r="AX46" s="487"/>
      <c r="AY46" s="487"/>
      <c r="AZ46" s="487"/>
      <c r="BA46" s="487"/>
      <c r="BB46" s="503"/>
      <c r="BC46" s="468"/>
      <c r="BD46" s="468"/>
      <c r="BE46" s="468"/>
      <c r="BF46" s="468"/>
      <c r="BG46" s="468"/>
      <c r="BH46" s="468"/>
      <c r="BI46" s="468"/>
      <c r="BJ46" s="468"/>
      <c r="BK46" s="468"/>
      <c r="BL46" s="468"/>
      <c r="BM46" s="468"/>
      <c r="BN46" s="468"/>
      <c r="BO46" s="468"/>
      <c r="BP46" s="468"/>
      <c r="BQ46" s="468"/>
      <c r="BR46" s="468"/>
      <c r="BS46" s="468"/>
      <c r="BT46" s="468"/>
      <c r="BU46" s="468"/>
      <c r="BV46" s="468"/>
    </row>
    <row r="47" spans="1:74" ht="15.75" customHeight="1" outlineLevel="1" x14ac:dyDescent="0.25">
      <c r="A47" s="773"/>
      <c r="B47" s="478" t="s">
        <v>537</v>
      </c>
      <c r="C47" s="375" t="s">
        <v>722</v>
      </c>
      <c r="D47" s="375" t="s">
        <v>277</v>
      </c>
      <c r="E47" s="375"/>
      <c r="F47" s="375"/>
      <c r="G47" s="375"/>
      <c r="H47" s="375"/>
      <c r="I47" s="375"/>
      <c r="J47" s="375"/>
      <c r="K47" s="375"/>
      <c r="L47" s="375"/>
      <c r="M47" s="375"/>
      <c r="N47" s="375"/>
      <c r="O47" s="480"/>
      <c r="P47" s="479"/>
      <c r="Q47" s="479"/>
      <c r="R47" s="479"/>
      <c r="S47" s="479"/>
      <c r="T47" s="479"/>
      <c r="U47" s="479"/>
      <c r="V47" s="479"/>
      <c r="W47" s="479"/>
      <c r="X47" s="481"/>
      <c r="Y47" s="510"/>
      <c r="Z47" s="375"/>
      <c r="AA47" s="375"/>
      <c r="AB47" s="375"/>
      <c r="AC47" s="375"/>
      <c r="AD47" s="375"/>
      <c r="AE47" s="375"/>
      <c r="AF47" s="375"/>
      <c r="AG47" s="375"/>
      <c r="AH47" s="511"/>
      <c r="AI47" s="510"/>
      <c r="AJ47" s="375"/>
      <c r="AK47" s="375"/>
      <c r="AL47" s="375"/>
      <c r="AM47" s="375"/>
      <c r="AN47" s="375"/>
      <c r="AO47" s="375"/>
      <c r="AP47" s="375"/>
      <c r="AQ47" s="375"/>
      <c r="AR47" s="511"/>
      <c r="AS47" s="510"/>
      <c r="AT47" s="375"/>
      <c r="AU47" s="375"/>
      <c r="AV47" s="375"/>
      <c r="AW47" s="375"/>
      <c r="AX47" s="375"/>
      <c r="AY47" s="375"/>
      <c r="AZ47" s="375"/>
      <c r="BA47" s="375"/>
      <c r="BB47" s="511"/>
    </row>
    <row r="48" spans="1:74" s="488" customFormat="1" ht="15.75" customHeight="1" outlineLevel="1" thickBot="1" x14ac:dyDescent="0.3">
      <c r="A48" s="773"/>
      <c r="B48" s="485" t="s">
        <v>556</v>
      </c>
      <c r="C48" s="486" t="s">
        <v>723</v>
      </c>
      <c r="D48" s="486" t="s">
        <v>557</v>
      </c>
      <c r="E48" s="486"/>
      <c r="F48" s="486"/>
      <c r="G48" s="486"/>
      <c r="H48" s="486"/>
      <c r="I48" s="486"/>
      <c r="J48" s="486"/>
      <c r="K48" s="486"/>
      <c r="L48" s="486"/>
      <c r="M48" s="486"/>
      <c r="N48" s="486"/>
      <c r="O48" s="507"/>
      <c r="P48" s="486"/>
      <c r="Q48" s="486"/>
      <c r="R48" s="486"/>
      <c r="S48" s="486"/>
      <c r="T48" s="486"/>
      <c r="U48" s="486"/>
      <c r="V48" s="486"/>
      <c r="W48" s="486"/>
      <c r="X48" s="508"/>
      <c r="Y48" s="507"/>
      <c r="Z48" s="486"/>
      <c r="AA48" s="486"/>
      <c r="AB48" s="486"/>
      <c r="AC48" s="486"/>
      <c r="AD48" s="486"/>
      <c r="AE48" s="486"/>
      <c r="AF48" s="486"/>
      <c r="AG48" s="486"/>
      <c r="AH48" s="508"/>
      <c r="AI48" s="507"/>
      <c r="AJ48" s="486"/>
      <c r="AK48" s="486"/>
      <c r="AL48" s="486"/>
      <c r="AM48" s="486"/>
      <c r="AN48" s="486"/>
      <c r="AO48" s="486"/>
      <c r="AP48" s="486"/>
      <c r="AQ48" s="486"/>
      <c r="AR48" s="508"/>
      <c r="AS48" s="507"/>
      <c r="AT48" s="486"/>
      <c r="AU48" s="486"/>
      <c r="AV48" s="486"/>
      <c r="AW48" s="486"/>
      <c r="AX48" s="486"/>
      <c r="AY48" s="486"/>
      <c r="AZ48" s="486"/>
      <c r="BA48" s="486"/>
      <c r="BB48" s="508"/>
      <c r="BC48" s="468"/>
      <c r="BD48" s="468"/>
      <c r="BE48" s="468"/>
      <c r="BF48" s="468"/>
      <c r="BG48" s="468"/>
      <c r="BH48" s="468"/>
      <c r="BI48" s="468"/>
      <c r="BJ48" s="468"/>
      <c r="BK48" s="468"/>
      <c r="BL48" s="468"/>
      <c r="BM48" s="468"/>
      <c r="BN48" s="468"/>
      <c r="BO48" s="468"/>
      <c r="BP48" s="468"/>
      <c r="BQ48" s="468"/>
      <c r="BR48" s="468"/>
      <c r="BS48" s="468"/>
      <c r="BT48" s="468"/>
      <c r="BU48" s="468"/>
      <c r="BV48" s="468"/>
    </row>
    <row r="49" spans="1:74" ht="15.75" customHeight="1" x14ac:dyDescent="0.25">
      <c r="A49" s="773"/>
      <c r="B49" s="513" t="s">
        <v>628</v>
      </c>
      <c r="C49" s="514"/>
      <c r="D49" s="514"/>
      <c r="E49" s="514"/>
      <c r="F49" s="514"/>
      <c r="G49" s="514"/>
      <c r="H49" s="514"/>
      <c r="I49" s="514"/>
      <c r="J49" s="514"/>
      <c r="K49" s="514"/>
      <c r="L49" s="514"/>
      <c r="M49" s="514"/>
      <c r="N49" s="514"/>
      <c r="O49" s="515"/>
      <c r="P49" s="514"/>
      <c r="Q49" s="514"/>
      <c r="R49" s="514"/>
      <c r="S49" s="514"/>
      <c r="T49" s="514"/>
      <c r="U49" s="514"/>
      <c r="V49" s="514"/>
      <c r="W49" s="514"/>
      <c r="X49" s="516"/>
      <c r="Y49" s="515"/>
      <c r="Z49" s="514"/>
      <c r="AA49" s="514"/>
      <c r="AB49" s="514"/>
      <c r="AC49" s="514"/>
      <c r="AD49" s="514"/>
      <c r="AE49" s="514"/>
      <c r="AF49" s="514"/>
      <c r="AG49" s="514"/>
      <c r="AH49" s="516"/>
      <c r="AI49" s="515"/>
      <c r="AJ49" s="514"/>
      <c r="AK49" s="514"/>
      <c r="AL49" s="514"/>
      <c r="AM49" s="514"/>
      <c r="AN49" s="514"/>
      <c r="AO49" s="514"/>
      <c r="AP49" s="514"/>
      <c r="AQ49" s="514"/>
      <c r="AR49" s="516"/>
      <c r="AS49" s="515"/>
      <c r="AT49" s="514"/>
      <c r="AU49" s="514"/>
      <c r="AV49" s="514"/>
      <c r="AW49" s="514"/>
      <c r="AX49" s="514"/>
      <c r="AY49" s="514"/>
      <c r="AZ49" s="514"/>
      <c r="BA49" s="514"/>
      <c r="BB49" s="516"/>
    </row>
    <row r="50" spans="1:74" ht="15.75" customHeight="1" outlineLevel="1" x14ac:dyDescent="0.25">
      <c r="A50" s="773"/>
      <c r="B50" s="478" t="s">
        <v>282</v>
      </c>
      <c r="C50" s="375" t="s">
        <v>724</v>
      </c>
      <c r="D50" s="517" t="s">
        <v>283</v>
      </c>
      <c r="E50" s="479"/>
      <c r="F50" s="479"/>
      <c r="G50" s="479"/>
      <c r="H50" s="479"/>
      <c r="I50" s="479"/>
      <c r="J50" s="479"/>
      <c r="K50" s="479"/>
      <c r="L50" s="479"/>
      <c r="M50" s="479"/>
      <c r="N50" s="479"/>
      <c r="O50" s="502"/>
      <c r="P50" s="487"/>
      <c r="Q50" s="487"/>
      <c r="R50" s="487"/>
      <c r="S50" s="487"/>
      <c r="T50" s="487"/>
      <c r="U50" s="487"/>
      <c r="V50" s="487"/>
      <c r="W50" s="487"/>
      <c r="X50" s="503"/>
      <c r="Y50" s="480"/>
      <c r="Z50" s="479"/>
      <c r="AA50" s="479"/>
      <c r="AB50" s="479"/>
      <c r="AC50" s="479"/>
      <c r="AD50" s="479"/>
      <c r="AE50" s="479"/>
      <c r="AF50" s="479"/>
      <c r="AG50" s="479"/>
      <c r="AH50" s="481"/>
      <c r="AI50" s="480"/>
      <c r="AJ50" s="479"/>
      <c r="AK50" s="479"/>
      <c r="AL50" s="479"/>
      <c r="AM50" s="479"/>
      <c r="AN50" s="479"/>
      <c r="AO50" s="479"/>
      <c r="AP50" s="479"/>
      <c r="AQ50" s="479"/>
      <c r="AR50" s="481"/>
      <c r="AS50" s="480"/>
      <c r="AT50" s="479"/>
      <c r="AU50" s="479"/>
      <c r="AV50" s="479"/>
      <c r="AW50" s="479"/>
      <c r="AX50" s="479"/>
      <c r="AY50" s="479"/>
      <c r="AZ50" s="479"/>
      <c r="BA50" s="479"/>
      <c r="BB50" s="481"/>
    </row>
    <row r="51" spans="1:74" ht="15.75" customHeight="1" outlineLevel="1" x14ac:dyDescent="0.25">
      <c r="A51" s="773"/>
      <c r="B51" s="478" t="s">
        <v>676</v>
      </c>
      <c r="C51" s="375" t="s">
        <v>725</v>
      </c>
      <c r="D51" s="479" t="s">
        <v>555</v>
      </c>
      <c r="E51" s="479"/>
      <c r="F51" s="479"/>
      <c r="G51" s="479"/>
      <c r="H51" s="479"/>
      <c r="I51" s="479"/>
      <c r="J51" s="479"/>
      <c r="K51" s="479"/>
      <c r="L51" s="479"/>
      <c r="M51" s="479"/>
      <c r="N51" s="479"/>
      <c r="O51" s="480"/>
      <c r="P51" s="479"/>
      <c r="Q51" s="479"/>
      <c r="R51" s="479"/>
      <c r="S51" s="479"/>
      <c r="T51" s="479"/>
      <c r="U51" s="479"/>
      <c r="V51" s="479"/>
      <c r="W51" s="479"/>
      <c r="X51" s="481"/>
      <c r="Y51" s="480"/>
      <c r="Z51" s="479"/>
      <c r="AA51" s="479"/>
      <c r="AB51" s="479"/>
      <c r="AC51" s="479"/>
      <c r="AD51" s="479"/>
      <c r="AE51" s="479"/>
      <c r="AF51" s="479"/>
      <c r="AG51" s="479"/>
      <c r="AH51" s="481"/>
      <c r="AI51" s="480"/>
      <c r="AJ51" s="479"/>
      <c r="AK51" s="479"/>
      <c r="AL51" s="479"/>
      <c r="AM51" s="479"/>
      <c r="AN51" s="479"/>
      <c r="AO51" s="479"/>
      <c r="AP51" s="479"/>
      <c r="AQ51" s="479"/>
      <c r="AR51" s="481"/>
      <c r="AS51" s="480"/>
      <c r="AT51" s="479"/>
      <c r="AU51" s="479"/>
      <c r="AV51" s="479"/>
      <c r="AW51" s="479"/>
      <c r="AX51" s="479"/>
      <c r="AY51" s="479"/>
      <c r="AZ51" s="479"/>
      <c r="BA51" s="479"/>
      <c r="BB51" s="481"/>
    </row>
    <row r="52" spans="1:74" s="488" customFormat="1" ht="15.75" customHeight="1" outlineLevel="1" x14ac:dyDescent="0.25">
      <c r="A52" s="773"/>
      <c r="B52" s="485" t="s">
        <v>509</v>
      </c>
      <c r="C52" s="486" t="s">
        <v>726</v>
      </c>
      <c r="D52" s="518" t="s">
        <v>290</v>
      </c>
      <c r="E52" s="487">
        <v>367.39734216979349</v>
      </c>
      <c r="F52" s="487">
        <v>365.97754709073507</v>
      </c>
      <c r="G52" s="487">
        <v>362.44173187765711</v>
      </c>
      <c r="H52" s="487">
        <v>360.67367118509662</v>
      </c>
      <c r="I52" s="487">
        <v>358.75083107209383</v>
      </c>
      <c r="J52" s="487"/>
      <c r="K52" s="487"/>
      <c r="L52" s="487"/>
      <c r="M52" s="487"/>
      <c r="N52" s="487"/>
      <c r="O52" s="502">
        <v>367.39734216979349</v>
      </c>
      <c r="P52" s="487">
        <v>365.97754709073507</v>
      </c>
      <c r="Q52" s="487">
        <v>362.44173187765711</v>
      </c>
      <c r="R52" s="487">
        <v>360.67367118509662</v>
      </c>
      <c r="S52" s="487">
        <v>358.75083107209383</v>
      </c>
      <c r="T52" s="487"/>
      <c r="U52" s="487"/>
      <c r="V52" s="487"/>
      <c r="W52" s="487"/>
      <c r="X52" s="503"/>
      <c r="Y52" s="487">
        <v>367.39734216979349</v>
      </c>
      <c r="Z52" s="487">
        <v>365.97754709073507</v>
      </c>
      <c r="AA52" s="487">
        <v>362.44173187765711</v>
      </c>
      <c r="AB52" s="487">
        <v>360.67367118509662</v>
      </c>
      <c r="AC52" s="487">
        <v>358.75083107209383</v>
      </c>
      <c r="AD52" s="487"/>
      <c r="AE52" s="487"/>
      <c r="AF52" s="487"/>
      <c r="AG52" s="487"/>
      <c r="AH52" s="487"/>
      <c r="AI52" s="487">
        <v>367.39734216979349</v>
      </c>
      <c r="AJ52" s="487">
        <v>365.97754709073507</v>
      </c>
      <c r="AK52" s="487">
        <v>362.44173187765711</v>
      </c>
      <c r="AL52" s="487">
        <v>360.67367118509662</v>
      </c>
      <c r="AM52" s="487">
        <v>358.75083107209383</v>
      </c>
      <c r="AN52" s="487"/>
      <c r="AO52" s="487"/>
      <c r="AP52" s="487"/>
      <c r="AQ52" s="487"/>
      <c r="AR52" s="487"/>
      <c r="AS52" s="487">
        <v>367.39734216979349</v>
      </c>
      <c r="AT52" s="487">
        <v>365.97754709073507</v>
      </c>
      <c r="AU52" s="487">
        <v>362.44173187765711</v>
      </c>
      <c r="AV52" s="487">
        <v>360.67367118509662</v>
      </c>
      <c r="AW52" s="487">
        <v>358.75083107209383</v>
      </c>
      <c r="AX52" s="487"/>
      <c r="AY52" s="487"/>
      <c r="AZ52" s="487"/>
      <c r="BA52" s="487"/>
      <c r="BB52" s="487"/>
      <c r="BC52" s="468"/>
      <c r="BD52" s="468"/>
      <c r="BE52" s="468"/>
      <c r="BF52" s="468"/>
      <c r="BG52" s="468"/>
      <c r="BH52" s="468"/>
      <c r="BI52" s="468"/>
      <c r="BJ52" s="468"/>
      <c r="BK52" s="468"/>
      <c r="BL52" s="468"/>
      <c r="BM52" s="468"/>
      <c r="BN52" s="468"/>
      <c r="BO52" s="468"/>
      <c r="BP52" s="468"/>
      <c r="BQ52" s="468"/>
      <c r="BR52" s="468"/>
      <c r="BS52" s="468"/>
      <c r="BT52" s="468"/>
      <c r="BU52" s="468"/>
      <c r="BV52" s="468"/>
    </row>
    <row r="53" spans="1:74" ht="15.75" customHeight="1" outlineLevel="1" x14ac:dyDescent="0.25">
      <c r="A53" s="773"/>
      <c r="B53" s="478" t="s">
        <v>510</v>
      </c>
      <c r="C53" s="375" t="s">
        <v>727</v>
      </c>
      <c r="D53" s="517" t="s">
        <v>505</v>
      </c>
      <c r="E53" s="479">
        <v>0.74673503139317521</v>
      </c>
      <c r="F53" s="479">
        <v>0.73053051367277499</v>
      </c>
      <c r="G53" s="479">
        <v>0.6832477703606582</v>
      </c>
      <c r="H53" s="479">
        <v>0.65674939315247838</v>
      </c>
      <c r="I53" s="479">
        <v>0.63122059608941306</v>
      </c>
      <c r="J53" s="479"/>
      <c r="K53" s="479"/>
      <c r="L53" s="479"/>
      <c r="M53" s="479"/>
      <c r="N53" s="479"/>
      <c r="O53" s="480">
        <v>0.74673503139317521</v>
      </c>
      <c r="P53" s="479">
        <v>0.73053051367277499</v>
      </c>
      <c r="Q53" s="479">
        <v>0.6832477703606582</v>
      </c>
      <c r="R53" s="479">
        <v>0.65674939315247838</v>
      </c>
      <c r="S53" s="479">
        <v>0.63122059608941306</v>
      </c>
      <c r="T53" s="479"/>
      <c r="U53" s="479"/>
      <c r="V53" s="479"/>
      <c r="W53" s="479"/>
      <c r="X53" s="481"/>
      <c r="Y53" s="479">
        <v>0.74673503139317521</v>
      </c>
      <c r="Z53" s="479">
        <v>0.73053051367277499</v>
      </c>
      <c r="AA53" s="479">
        <v>0.6832477703606582</v>
      </c>
      <c r="AB53" s="479">
        <v>0.65674939315247838</v>
      </c>
      <c r="AC53" s="479">
        <v>0.63122059608941306</v>
      </c>
      <c r="AD53" s="479"/>
      <c r="AE53" s="479"/>
      <c r="AF53" s="479"/>
      <c r="AG53" s="479"/>
      <c r="AH53" s="479"/>
      <c r="AI53" s="479">
        <v>0.74673503139317521</v>
      </c>
      <c r="AJ53" s="479">
        <v>0.73053051367277499</v>
      </c>
      <c r="AK53" s="479">
        <v>0.6832477703606582</v>
      </c>
      <c r="AL53" s="479">
        <v>0.65674939315247838</v>
      </c>
      <c r="AM53" s="479">
        <v>0.63122059608941306</v>
      </c>
      <c r="AN53" s="479"/>
      <c r="AO53" s="479"/>
      <c r="AP53" s="479"/>
      <c r="AQ53" s="479"/>
      <c r="AR53" s="479"/>
      <c r="AS53" s="479">
        <v>0.74673503139317521</v>
      </c>
      <c r="AT53" s="479">
        <v>0.73053051367277499</v>
      </c>
      <c r="AU53" s="479">
        <v>0.6832477703606582</v>
      </c>
      <c r="AV53" s="479">
        <v>0.65674939315247838</v>
      </c>
      <c r="AW53" s="479">
        <v>0.63122059608941306</v>
      </c>
      <c r="AX53" s="479"/>
      <c r="AY53" s="479"/>
      <c r="AZ53" s="479"/>
      <c r="BA53" s="479"/>
      <c r="BB53" s="479"/>
    </row>
    <row r="54" spans="1:74" s="488" customFormat="1" ht="15.75" customHeight="1" outlineLevel="1" x14ac:dyDescent="0.25">
      <c r="A54" s="773"/>
      <c r="B54" s="485" t="s">
        <v>511</v>
      </c>
      <c r="C54" s="486" t="s">
        <v>728</v>
      </c>
      <c r="D54" s="518" t="s">
        <v>507</v>
      </c>
      <c r="E54" s="502"/>
      <c r="F54" s="487"/>
      <c r="G54" s="487"/>
      <c r="H54" s="487"/>
      <c r="I54" s="487"/>
      <c r="J54" s="487"/>
      <c r="K54" s="487"/>
      <c r="L54" s="487"/>
      <c r="M54" s="487"/>
      <c r="N54" s="503"/>
      <c r="O54" s="502"/>
      <c r="P54" s="487"/>
      <c r="Q54" s="487"/>
      <c r="R54" s="487"/>
      <c r="S54" s="487"/>
      <c r="T54" s="487"/>
      <c r="U54" s="487"/>
      <c r="V54" s="487"/>
      <c r="W54" s="487"/>
      <c r="X54" s="503"/>
      <c r="Y54" s="502"/>
      <c r="Z54" s="487"/>
      <c r="AA54" s="487"/>
      <c r="AB54" s="487"/>
      <c r="AC54" s="487"/>
      <c r="AD54" s="487"/>
      <c r="AE54" s="487"/>
      <c r="AF54" s="487"/>
      <c r="AG54" s="487"/>
      <c r="AH54" s="503"/>
      <c r="AI54" s="502"/>
      <c r="AJ54" s="487"/>
      <c r="AK54" s="487"/>
      <c r="AL54" s="487"/>
      <c r="AM54" s="487"/>
      <c r="AN54" s="487"/>
      <c r="AO54" s="487"/>
      <c r="AP54" s="487"/>
      <c r="AQ54" s="487"/>
      <c r="AR54" s="503"/>
      <c r="AS54" s="502"/>
      <c r="AT54" s="487"/>
      <c r="AU54" s="487"/>
      <c r="AV54" s="487"/>
      <c r="AW54" s="487"/>
      <c r="AX54" s="487"/>
      <c r="AY54" s="487"/>
      <c r="AZ54" s="487"/>
      <c r="BA54" s="487"/>
      <c r="BB54" s="503"/>
      <c r="BC54" s="468"/>
      <c r="BD54" s="468"/>
      <c r="BE54" s="468"/>
      <c r="BF54" s="468"/>
      <c r="BG54" s="468"/>
      <c r="BH54" s="468"/>
      <c r="BI54" s="468"/>
      <c r="BJ54" s="468"/>
      <c r="BK54" s="468"/>
      <c r="BL54" s="468"/>
      <c r="BM54" s="468"/>
      <c r="BN54" s="468"/>
      <c r="BO54" s="468"/>
      <c r="BP54" s="468"/>
      <c r="BQ54" s="468"/>
      <c r="BR54" s="468"/>
      <c r="BS54" s="468"/>
      <c r="BT54" s="468"/>
      <c r="BU54" s="468"/>
      <c r="BV54" s="468"/>
    </row>
    <row r="55" spans="1:74" ht="15.75" customHeight="1" outlineLevel="1" x14ac:dyDescent="0.25">
      <c r="A55" s="773"/>
      <c r="B55" s="478" t="s">
        <v>515</v>
      </c>
      <c r="C55" s="375" t="s">
        <v>729</v>
      </c>
      <c r="D55" s="517" t="s">
        <v>277</v>
      </c>
      <c r="E55" s="479"/>
      <c r="F55" s="479"/>
      <c r="G55" s="479"/>
      <c r="H55" s="479"/>
      <c r="I55" s="479"/>
      <c r="J55" s="479"/>
      <c r="K55" s="479"/>
      <c r="L55" s="479"/>
      <c r="M55" s="479"/>
      <c r="N55" s="479"/>
      <c r="O55" s="480"/>
      <c r="P55" s="479"/>
      <c r="Q55" s="479"/>
      <c r="R55" s="479"/>
      <c r="S55" s="479"/>
      <c r="T55" s="479"/>
      <c r="U55" s="479"/>
      <c r="V55" s="479"/>
      <c r="W55" s="479"/>
      <c r="X55" s="481"/>
      <c r="Y55" s="480"/>
      <c r="Z55" s="479"/>
      <c r="AA55" s="479"/>
      <c r="AB55" s="479"/>
      <c r="AC55" s="479"/>
      <c r="AD55" s="479"/>
      <c r="AE55" s="479"/>
      <c r="AF55" s="479"/>
      <c r="AG55" s="479"/>
      <c r="AH55" s="481"/>
      <c r="AI55" s="480"/>
      <c r="AJ55" s="479"/>
      <c r="AK55" s="479"/>
      <c r="AL55" s="479"/>
      <c r="AM55" s="479"/>
      <c r="AN55" s="479"/>
      <c r="AO55" s="479"/>
      <c r="AP55" s="479"/>
      <c r="AQ55" s="479"/>
      <c r="AR55" s="481"/>
      <c r="AS55" s="480"/>
      <c r="AT55" s="479"/>
      <c r="AU55" s="479"/>
      <c r="AV55" s="479"/>
      <c r="AW55" s="479"/>
      <c r="AX55" s="479"/>
      <c r="AY55" s="479"/>
      <c r="AZ55" s="479"/>
      <c r="BA55" s="479"/>
      <c r="BB55" s="481"/>
    </row>
    <row r="56" spans="1:74" s="488" customFormat="1" ht="15.75" customHeight="1" outlineLevel="1" x14ac:dyDescent="0.25">
      <c r="A56" s="773"/>
      <c r="B56" s="485" t="s">
        <v>514</v>
      </c>
      <c r="C56" s="486" t="s">
        <v>730</v>
      </c>
      <c r="D56" s="518" t="s">
        <v>517</v>
      </c>
      <c r="E56" s="487"/>
      <c r="F56" s="487"/>
      <c r="G56" s="487"/>
      <c r="H56" s="487"/>
      <c r="I56" s="487"/>
      <c r="J56" s="487"/>
      <c r="K56" s="487"/>
      <c r="L56" s="487"/>
      <c r="M56" s="487"/>
      <c r="N56" s="487"/>
      <c r="O56" s="502"/>
      <c r="P56" s="487"/>
      <c r="Q56" s="487"/>
      <c r="R56" s="487"/>
      <c r="S56" s="487"/>
      <c r="T56" s="487"/>
      <c r="U56" s="487"/>
      <c r="V56" s="487"/>
      <c r="W56" s="487"/>
      <c r="X56" s="503"/>
      <c r="Y56" s="502"/>
      <c r="Z56" s="487"/>
      <c r="AA56" s="487"/>
      <c r="AB56" s="487"/>
      <c r="AC56" s="487"/>
      <c r="AD56" s="487"/>
      <c r="AE56" s="487"/>
      <c r="AF56" s="487"/>
      <c r="AG56" s="487"/>
      <c r="AH56" s="503"/>
      <c r="AI56" s="502"/>
      <c r="AJ56" s="487"/>
      <c r="AK56" s="487"/>
      <c r="AL56" s="487"/>
      <c r="AM56" s="487"/>
      <c r="AN56" s="487"/>
      <c r="AO56" s="487"/>
      <c r="AP56" s="487"/>
      <c r="AQ56" s="487"/>
      <c r="AR56" s="503"/>
      <c r="AS56" s="502"/>
      <c r="AT56" s="487"/>
      <c r="AU56" s="487"/>
      <c r="AV56" s="487"/>
      <c r="AW56" s="487"/>
      <c r="AX56" s="487"/>
      <c r="AY56" s="487"/>
      <c r="AZ56" s="487"/>
      <c r="BA56" s="487"/>
      <c r="BB56" s="503"/>
      <c r="BC56" s="468"/>
      <c r="BD56" s="468"/>
      <c r="BE56" s="468"/>
      <c r="BF56" s="468"/>
      <c r="BG56" s="468"/>
      <c r="BH56" s="468"/>
      <c r="BI56" s="468"/>
      <c r="BJ56" s="468"/>
      <c r="BK56" s="468"/>
      <c r="BL56" s="468"/>
      <c r="BM56" s="468"/>
      <c r="BN56" s="468"/>
      <c r="BO56" s="468"/>
      <c r="BP56" s="468"/>
      <c r="BQ56" s="468"/>
      <c r="BR56" s="468"/>
      <c r="BS56" s="468"/>
      <c r="BT56" s="468"/>
      <c r="BU56" s="468"/>
      <c r="BV56" s="468"/>
    </row>
    <row r="57" spans="1:74" ht="15.75" customHeight="1" outlineLevel="1" x14ac:dyDescent="0.25">
      <c r="A57" s="773"/>
      <c r="B57" s="478" t="s">
        <v>516</v>
      </c>
      <c r="C57" s="375" t="s">
        <v>731</v>
      </c>
      <c r="D57" s="517" t="s">
        <v>518</v>
      </c>
      <c r="E57" s="479"/>
      <c r="F57" s="479"/>
      <c r="G57" s="479"/>
      <c r="H57" s="479"/>
      <c r="I57" s="479"/>
      <c r="J57" s="479"/>
      <c r="K57" s="479"/>
      <c r="L57" s="479"/>
      <c r="M57" s="479"/>
      <c r="N57" s="479"/>
      <c r="O57" s="480"/>
      <c r="P57" s="479"/>
      <c r="Q57" s="479"/>
      <c r="R57" s="479"/>
      <c r="S57" s="479"/>
      <c r="T57" s="479"/>
      <c r="U57" s="479"/>
      <c r="V57" s="479"/>
      <c r="W57" s="479"/>
      <c r="X57" s="481"/>
      <c r="Y57" s="480"/>
      <c r="Z57" s="479"/>
      <c r="AA57" s="479"/>
      <c r="AB57" s="479"/>
      <c r="AC57" s="479"/>
      <c r="AD57" s="479"/>
      <c r="AE57" s="479"/>
      <c r="AF57" s="479"/>
      <c r="AG57" s="479"/>
      <c r="AH57" s="481"/>
      <c r="AI57" s="480"/>
      <c r="AJ57" s="479"/>
      <c r="AK57" s="479"/>
      <c r="AL57" s="479"/>
      <c r="AM57" s="479"/>
      <c r="AN57" s="479"/>
      <c r="AO57" s="479"/>
      <c r="AP57" s="479"/>
      <c r="AQ57" s="479"/>
      <c r="AR57" s="481"/>
      <c r="AS57" s="480"/>
      <c r="AT57" s="479"/>
      <c r="AU57" s="479"/>
      <c r="AV57" s="479"/>
      <c r="AW57" s="479"/>
      <c r="AX57" s="479"/>
      <c r="AY57" s="479"/>
      <c r="AZ57" s="479"/>
      <c r="BA57" s="479"/>
      <c r="BB57" s="481"/>
    </row>
    <row r="58" spans="1:74" s="488" customFormat="1" ht="15.75" customHeight="1" outlineLevel="1" x14ac:dyDescent="0.25">
      <c r="A58" s="773"/>
      <c r="B58" s="519" t="s">
        <v>678</v>
      </c>
      <c r="C58" s="486" t="s">
        <v>732</v>
      </c>
      <c r="D58" s="520" t="s">
        <v>290</v>
      </c>
      <c r="E58" s="487"/>
      <c r="F58" s="487"/>
      <c r="G58" s="487"/>
      <c r="H58" s="487"/>
      <c r="I58" s="487"/>
      <c r="J58" s="487"/>
      <c r="K58" s="487"/>
      <c r="L58" s="487"/>
      <c r="M58" s="487"/>
      <c r="N58" s="487"/>
      <c r="O58" s="502"/>
      <c r="P58" s="487"/>
      <c r="Q58" s="487"/>
      <c r="R58" s="487"/>
      <c r="S58" s="487"/>
      <c r="T58" s="487"/>
      <c r="U58" s="487"/>
      <c r="V58" s="487"/>
      <c r="W58" s="487"/>
      <c r="X58" s="503"/>
      <c r="Y58" s="502"/>
      <c r="Z58" s="487"/>
      <c r="AA58" s="487"/>
      <c r="AB58" s="487"/>
      <c r="AC58" s="487"/>
      <c r="AD58" s="487"/>
      <c r="AE58" s="487"/>
      <c r="AF58" s="487"/>
      <c r="AG58" s="487"/>
      <c r="AH58" s="503"/>
      <c r="AI58" s="502"/>
      <c r="AJ58" s="487"/>
      <c r="AK58" s="487"/>
      <c r="AL58" s="487"/>
      <c r="AM58" s="487"/>
      <c r="AN58" s="487"/>
      <c r="AO58" s="487"/>
      <c r="AP58" s="487"/>
      <c r="AQ58" s="487"/>
      <c r="AR58" s="503"/>
      <c r="AS58" s="502"/>
      <c r="AT58" s="487"/>
      <c r="AU58" s="487"/>
      <c r="AV58" s="487"/>
      <c r="AW58" s="487"/>
      <c r="AX58" s="487"/>
      <c r="AY58" s="487"/>
      <c r="AZ58" s="487"/>
      <c r="BA58" s="487"/>
      <c r="BB58" s="503"/>
      <c r="BC58" s="468"/>
      <c r="BD58" s="468"/>
      <c r="BE58" s="468"/>
      <c r="BF58" s="468"/>
      <c r="BG58" s="468"/>
      <c r="BH58" s="468"/>
      <c r="BI58" s="468"/>
      <c r="BJ58" s="468"/>
      <c r="BK58" s="468"/>
      <c r="BL58" s="468"/>
      <c r="BM58" s="468"/>
      <c r="BN58" s="468"/>
      <c r="BO58" s="468"/>
      <c r="BP58" s="468"/>
      <c r="BQ58" s="468"/>
      <c r="BR58" s="468"/>
      <c r="BS58" s="468"/>
      <c r="BT58" s="468"/>
      <c r="BU58" s="468"/>
      <c r="BV58" s="468"/>
    </row>
    <row r="59" spans="1:74" ht="15" customHeight="1" outlineLevel="1" x14ac:dyDescent="0.25">
      <c r="A59" s="773"/>
      <c r="B59" s="478" t="s">
        <v>521</v>
      </c>
      <c r="C59" s="509" t="s">
        <v>733</v>
      </c>
      <c r="D59" s="517" t="s">
        <v>507</v>
      </c>
      <c r="E59" s="479"/>
      <c r="F59" s="479"/>
      <c r="G59" s="479"/>
      <c r="H59" s="479"/>
      <c r="I59" s="479"/>
      <c r="J59" s="479"/>
      <c r="K59" s="479"/>
      <c r="L59" s="479"/>
      <c r="M59" s="479"/>
      <c r="N59" s="479"/>
      <c r="O59" s="480"/>
      <c r="P59" s="479"/>
      <c r="Q59" s="479"/>
      <c r="R59" s="479"/>
      <c r="S59" s="479"/>
      <c r="T59" s="479"/>
      <c r="U59" s="479"/>
      <c r="V59" s="479"/>
      <c r="W59" s="479"/>
      <c r="X59" s="481"/>
      <c r="Y59" s="480"/>
      <c r="Z59" s="479"/>
      <c r="AA59" s="479"/>
      <c r="AB59" s="479"/>
      <c r="AC59" s="479"/>
      <c r="AD59" s="479"/>
      <c r="AE59" s="479"/>
      <c r="AF59" s="479"/>
      <c r="AG59" s="479"/>
      <c r="AH59" s="481"/>
      <c r="AI59" s="480"/>
      <c r="AJ59" s="479"/>
      <c r="AK59" s="479"/>
      <c r="AL59" s="479"/>
      <c r="AM59" s="479"/>
      <c r="AN59" s="479"/>
      <c r="AO59" s="479"/>
      <c r="AP59" s="479"/>
      <c r="AQ59" s="479"/>
      <c r="AR59" s="481"/>
      <c r="AS59" s="480"/>
      <c r="AT59" s="479"/>
      <c r="AU59" s="479"/>
      <c r="AV59" s="479"/>
      <c r="AW59" s="479"/>
      <c r="AX59" s="479"/>
      <c r="AY59" s="479"/>
      <c r="AZ59" s="479"/>
      <c r="BA59" s="479"/>
      <c r="BB59" s="481"/>
    </row>
    <row r="60" spans="1:74" s="488" customFormat="1" ht="15.75" customHeight="1" outlineLevel="1" thickBot="1" x14ac:dyDescent="0.3">
      <c r="A60" s="773"/>
      <c r="B60" s="485" t="s">
        <v>524</v>
      </c>
      <c r="C60" s="486" t="s">
        <v>734</v>
      </c>
      <c r="D60" s="518" t="s">
        <v>517</v>
      </c>
      <c r="E60" s="487"/>
      <c r="F60" s="487"/>
      <c r="G60" s="487"/>
      <c r="H60" s="487"/>
      <c r="I60" s="487"/>
      <c r="J60" s="487"/>
      <c r="K60" s="487"/>
      <c r="L60" s="487"/>
      <c r="M60" s="487"/>
      <c r="N60" s="487"/>
      <c r="O60" s="502"/>
      <c r="P60" s="487"/>
      <c r="Q60" s="487"/>
      <c r="R60" s="487"/>
      <c r="S60" s="487"/>
      <c r="T60" s="487"/>
      <c r="U60" s="487"/>
      <c r="V60" s="487"/>
      <c r="W60" s="487"/>
      <c r="X60" s="503"/>
      <c r="Y60" s="502"/>
      <c r="Z60" s="487"/>
      <c r="AA60" s="487"/>
      <c r="AB60" s="487"/>
      <c r="AC60" s="487"/>
      <c r="AD60" s="487"/>
      <c r="AE60" s="487"/>
      <c r="AF60" s="487"/>
      <c r="AG60" s="487"/>
      <c r="AH60" s="503"/>
      <c r="AI60" s="502"/>
      <c r="AJ60" s="487"/>
      <c r="AK60" s="487"/>
      <c r="AL60" s="487"/>
      <c r="AM60" s="487"/>
      <c r="AN60" s="487"/>
      <c r="AO60" s="487"/>
      <c r="AP60" s="487"/>
      <c r="AQ60" s="487"/>
      <c r="AR60" s="503"/>
      <c r="AS60" s="502"/>
      <c r="AT60" s="487"/>
      <c r="AU60" s="487"/>
      <c r="AV60" s="487"/>
      <c r="AW60" s="487"/>
      <c r="AX60" s="487"/>
      <c r="AY60" s="487"/>
      <c r="AZ60" s="487"/>
      <c r="BA60" s="487"/>
      <c r="BB60" s="503"/>
      <c r="BC60" s="468"/>
      <c r="BD60" s="468"/>
      <c r="BE60" s="468"/>
      <c r="BF60" s="468"/>
      <c r="BG60" s="468"/>
      <c r="BH60" s="468"/>
      <c r="BI60" s="468"/>
      <c r="BJ60" s="468"/>
      <c r="BK60" s="468"/>
      <c r="BL60" s="468"/>
      <c r="BM60" s="468"/>
      <c r="BN60" s="468"/>
      <c r="BO60" s="468"/>
      <c r="BP60" s="468"/>
      <c r="BQ60" s="468"/>
      <c r="BR60" s="468"/>
      <c r="BS60" s="468"/>
      <c r="BT60" s="468"/>
      <c r="BU60" s="468"/>
      <c r="BV60" s="468"/>
    </row>
    <row r="61" spans="1:74" ht="15.75" customHeight="1" x14ac:dyDescent="0.25">
      <c r="A61" s="773"/>
      <c r="B61" s="761" t="s">
        <v>533</v>
      </c>
      <c r="C61" s="398"/>
      <c r="D61" s="398"/>
      <c r="E61" s="379"/>
      <c r="F61" s="379"/>
      <c r="G61" s="379"/>
      <c r="H61" s="379"/>
      <c r="I61" s="379"/>
      <c r="J61" s="398"/>
      <c r="K61" s="398"/>
      <c r="L61" s="398"/>
      <c r="M61" s="398"/>
      <c r="N61" s="398"/>
      <c r="O61" s="500"/>
      <c r="P61" s="379"/>
      <c r="Q61" s="379"/>
      <c r="R61" s="379"/>
      <c r="S61" s="379"/>
      <c r="T61" s="398"/>
      <c r="U61" s="398"/>
      <c r="V61" s="398"/>
      <c r="W61" s="398"/>
      <c r="X61" s="399"/>
      <c r="Y61" s="500"/>
      <c r="Z61" s="379"/>
      <c r="AA61" s="379"/>
      <c r="AB61" s="379"/>
      <c r="AC61" s="379"/>
      <c r="AD61" s="398"/>
      <c r="AE61" s="398"/>
      <c r="AF61" s="398"/>
      <c r="AG61" s="398"/>
      <c r="AH61" s="399"/>
      <c r="AI61" s="500"/>
      <c r="AJ61" s="379"/>
      <c r="AK61" s="379"/>
      <c r="AL61" s="379"/>
      <c r="AM61" s="379"/>
      <c r="AN61" s="398"/>
      <c r="AO61" s="398"/>
      <c r="AP61" s="398"/>
      <c r="AQ61" s="398"/>
      <c r="AR61" s="399"/>
      <c r="AS61" s="500"/>
      <c r="AT61" s="379"/>
      <c r="AU61" s="379"/>
      <c r="AV61" s="379"/>
      <c r="AW61" s="379"/>
      <c r="AX61" s="398"/>
      <c r="AY61" s="398"/>
      <c r="AZ61" s="398"/>
      <c r="BA61" s="398"/>
      <c r="BB61" s="399"/>
    </row>
    <row r="62" spans="1:74" ht="15.75" customHeight="1" thickBot="1" x14ac:dyDescent="0.3">
      <c r="A62" s="773"/>
      <c r="B62" s="771"/>
      <c r="C62" s="400"/>
      <c r="D62" s="400"/>
      <c r="E62" s="381"/>
      <c r="F62" s="381"/>
      <c r="G62" s="381"/>
      <c r="H62" s="381"/>
      <c r="I62" s="381"/>
      <c r="J62" s="400"/>
      <c r="K62" s="400"/>
      <c r="L62" s="400"/>
      <c r="M62" s="400"/>
      <c r="N62" s="400"/>
      <c r="O62" s="501"/>
      <c r="P62" s="381"/>
      <c r="Q62" s="381"/>
      <c r="R62" s="381"/>
      <c r="S62" s="381"/>
      <c r="T62" s="400"/>
      <c r="U62" s="400"/>
      <c r="V62" s="400"/>
      <c r="W62" s="400"/>
      <c r="X62" s="401"/>
      <c r="Y62" s="501"/>
      <c r="Z62" s="381"/>
      <c r="AA62" s="381"/>
      <c r="AB62" s="381"/>
      <c r="AC62" s="381"/>
      <c r="AD62" s="400"/>
      <c r="AE62" s="400"/>
      <c r="AF62" s="400"/>
      <c r="AG62" s="400"/>
      <c r="AH62" s="401"/>
      <c r="AI62" s="501"/>
      <c r="AJ62" s="381"/>
      <c r="AK62" s="381"/>
      <c r="AL62" s="381"/>
      <c r="AM62" s="381"/>
      <c r="AN62" s="400"/>
      <c r="AO62" s="400"/>
      <c r="AP62" s="400"/>
      <c r="AQ62" s="400"/>
      <c r="AR62" s="401"/>
      <c r="AS62" s="501"/>
      <c r="AT62" s="381"/>
      <c r="AU62" s="381"/>
      <c r="AV62" s="381"/>
      <c r="AW62" s="381"/>
      <c r="AX62" s="400"/>
      <c r="AY62" s="400"/>
      <c r="AZ62" s="400"/>
      <c r="BA62" s="400"/>
      <c r="BB62" s="401"/>
    </row>
    <row r="63" spans="1:74" ht="15.75" customHeight="1" outlineLevel="1" x14ac:dyDescent="0.25">
      <c r="A63" s="773"/>
      <c r="B63" s="478" t="s">
        <v>522</v>
      </c>
      <c r="C63" s="375" t="s">
        <v>735</v>
      </c>
      <c r="D63" s="375" t="s">
        <v>277</v>
      </c>
      <c r="E63" s="375"/>
      <c r="F63" s="375"/>
      <c r="G63" s="375"/>
      <c r="H63" s="375"/>
      <c r="I63" s="375"/>
      <c r="J63" s="375"/>
      <c r="K63" s="375"/>
      <c r="L63" s="375"/>
      <c r="M63" s="375"/>
      <c r="N63" s="375"/>
      <c r="O63" s="510"/>
      <c r="P63" s="375"/>
      <c r="Q63" s="375"/>
      <c r="R63" s="375"/>
      <c r="S63" s="375"/>
      <c r="T63" s="375"/>
      <c r="U63" s="375"/>
      <c r="V63" s="375"/>
      <c r="W63" s="375"/>
      <c r="X63" s="511"/>
      <c r="Y63" s="510"/>
      <c r="Z63" s="375"/>
      <c r="AA63" s="375"/>
      <c r="AB63" s="375"/>
      <c r="AC63" s="375"/>
      <c r="AD63" s="375"/>
      <c r="AE63" s="375"/>
      <c r="AF63" s="375"/>
      <c r="AG63" s="375"/>
      <c r="AH63" s="511"/>
      <c r="AI63" s="510"/>
      <c r="AJ63" s="375"/>
      <c r="AK63" s="375"/>
      <c r="AL63" s="375"/>
      <c r="AM63" s="375"/>
      <c r="AN63" s="375"/>
      <c r="AO63" s="375"/>
      <c r="AP63" s="375"/>
      <c r="AQ63" s="375"/>
      <c r="AR63" s="511"/>
      <c r="AS63" s="510"/>
      <c r="AT63" s="375"/>
      <c r="AU63" s="375"/>
      <c r="AV63" s="375"/>
      <c r="AW63" s="375"/>
      <c r="AX63" s="375"/>
      <c r="AY63" s="375"/>
      <c r="AZ63" s="375"/>
      <c r="BA63" s="375"/>
      <c r="BB63" s="511"/>
    </row>
    <row r="64" spans="1:74" s="488" customFormat="1" ht="15.75" customHeight="1" outlineLevel="1" x14ac:dyDescent="0.25">
      <c r="A64" s="773"/>
      <c r="B64" s="521" t="s">
        <v>523</v>
      </c>
      <c r="C64" s="522" t="s">
        <v>736</v>
      </c>
      <c r="D64" s="522" t="s">
        <v>277</v>
      </c>
      <c r="E64" s="523"/>
      <c r="F64" s="523"/>
      <c r="G64" s="523"/>
      <c r="H64" s="523"/>
      <c r="I64" s="523"/>
      <c r="J64" s="523"/>
      <c r="K64" s="523"/>
      <c r="L64" s="523"/>
      <c r="M64" s="523"/>
      <c r="N64" s="523"/>
      <c r="O64" s="524"/>
      <c r="P64" s="523"/>
      <c r="Q64" s="523"/>
      <c r="R64" s="523"/>
      <c r="S64" s="523"/>
      <c r="T64" s="523"/>
      <c r="U64" s="523"/>
      <c r="V64" s="523"/>
      <c r="W64" s="523"/>
      <c r="X64" s="525"/>
      <c r="Y64" s="524"/>
      <c r="Z64" s="523"/>
      <c r="AA64" s="523"/>
      <c r="AB64" s="523"/>
      <c r="AC64" s="523"/>
      <c r="AD64" s="523"/>
      <c r="AE64" s="523"/>
      <c r="AF64" s="523"/>
      <c r="AG64" s="523"/>
      <c r="AH64" s="525"/>
      <c r="AI64" s="524"/>
      <c r="AJ64" s="523"/>
      <c r="AK64" s="523"/>
      <c r="AL64" s="523"/>
      <c r="AM64" s="523"/>
      <c r="AN64" s="523"/>
      <c r="AO64" s="523"/>
      <c r="AP64" s="523"/>
      <c r="AQ64" s="523"/>
      <c r="AR64" s="525"/>
      <c r="AS64" s="524"/>
      <c r="AT64" s="523"/>
      <c r="AU64" s="523"/>
      <c r="AV64" s="523"/>
      <c r="AW64" s="523"/>
      <c r="AX64" s="523"/>
      <c r="AY64" s="523"/>
      <c r="AZ64" s="523"/>
      <c r="BA64" s="523"/>
      <c r="BB64" s="525"/>
      <c r="BC64" s="468"/>
      <c r="BD64" s="468"/>
      <c r="BE64" s="468"/>
      <c r="BF64" s="468"/>
      <c r="BG64" s="468"/>
      <c r="BH64" s="468"/>
      <c r="BI64" s="468"/>
      <c r="BJ64" s="468"/>
      <c r="BK64" s="468"/>
      <c r="BL64" s="468"/>
      <c r="BM64" s="468"/>
      <c r="BN64" s="468"/>
      <c r="BO64" s="468"/>
      <c r="BP64" s="468"/>
      <c r="BQ64" s="468"/>
      <c r="BR64" s="468"/>
      <c r="BS64" s="468"/>
      <c r="BT64" s="468"/>
      <c r="BU64" s="468"/>
      <c r="BV64" s="468"/>
    </row>
    <row r="65" spans="1:74" ht="15.75" customHeight="1" outlineLevel="1" x14ac:dyDescent="0.25">
      <c r="A65" s="773"/>
      <c r="B65" s="478" t="s">
        <v>525</v>
      </c>
      <c r="C65" s="375" t="s">
        <v>737</v>
      </c>
      <c r="D65" s="517" t="s">
        <v>277</v>
      </c>
      <c r="E65" s="375"/>
      <c r="F65" s="375"/>
      <c r="G65" s="375"/>
      <c r="H65" s="375"/>
      <c r="I65" s="375"/>
      <c r="J65" s="375"/>
      <c r="K65" s="375"/>
      <c r="L65" s="375"/>
      <c r="M65" s="375"/>
      <c r="N65" s="375"/>
      <c r="O65" s="510"/>
      <c r="P65" s="375"/>
      <c r="Q65" s="375"/>
      <c r="R65" s="375"/>
      <c r="S65" s="375"/>
      <c r="T65" s="375"/>
      <c r="U65" s="375"/>
      <c r="V65" s="375"/>
      <c r="W65" s="375"/>
      <c r="X65" s="511"/>
      <c r="Y65" s="510"/>
      <c r="Z65" s="375"/>
      <c r="AA65" s="375"/>
      <c r="AB65" s="375"/>
      <c r="AC65" s="375"/>
      <c r="AD65" s="375"/>
      <c r="AE65" s="375"/>
      <c r="AF65" s="375"/>
      <c r="AG65" s="375"/>
      <c r="AH65" s="511"/>
      <c r="AI65" s="510"/>
      <c r="AJ65" s="375"/>
      <c r="AK65" s="375"/>
      <c r="AL65" s="375"/>
      <c r="AM65" s="375"/>
      <c r="AN65" s="375"/>
      <c r="AO65" s="375"/>
      <c r="AP65" s="375"/>
      <c r="AQ65" s="375"/>
      <c r="AR65" s="511"/>
      <c r="AS65" s="510"/>
      <c r="AT65" s="375"/>
      <c r="AU65" s="375"/>
      <c r="AV65" s="375"/>
      <c r="AW65" s="375"/>
      <c r="AX65" s="375"/>
      <c r="AY65" s="375"/>
      <c r="AZ65" s="375"/>
      <c r="BA65" s="375"/>
      <c r="BB65" s="511"/>
    </row>
    <row r="66" spans="1:74" s="488" customFormat="1" ht="15.75" customHeight="1" outlineLevel="1" x14ac:dyDescent="0.25">
      <c r="A66" s="773"/>
      <c r="B66" s="485" t="s">
        <v>526</v>
      </c>
      <c r="C66" s="486" t="s">
        <v>738</v>
      </c>
      <c r="D66" s="518" t="s">
        <v>517</v>
      </c>
      <c r="E66" s="526">
        <v>67.506308370000013</v>
      </c>
      <c r="F66" s="526">
        <v>65.003757749999991</v>
      </c>
      <c r="G66" s="526">
        <v>57.49610589000001</v>
      </c>
      <c r="H66" s="526">
        <v>53.116637400000002</v>
      </c>
      <c r="I66" s="526">
        <v>48.737168910000001</v>
      </c>
      <c r="J66" s="526"/>
      <c r="K66" s="526"/>
      <c r="L66" s="526"/>
      <c r="M66" s="526"/>
      <c r="N66" s="527"/>
      <c r="O66" s="526">
        <v>67.506308370000013</v>
      </c>
      <c r="P66" s="526">
        <v>65.003757749999991</v>
      </c>
      <c r="Q66" s="526">
        <v>57.49610589000001</v>
      </c>
      <c r="R66" s="526">
        <v>53.116637400000002</v>
      </c>
      <c r="S66" s="526">
        <v>48.737168910000001</v>
      </c>
      <c r="T66" s="526"/>
      <c r="U66" s="526"/>
      <c r="V66" s="526"/>
      <c r="W66" s="526"/>
      <c r="X66" s="526"/>
      <c r="Y66" s="483">
        <v>90.654896699999995</v>
      </c>
      <c r="Z66" s="482">
        <v>90.029263950000001</v>
      </c>
      <c r="AA66" s="482">
        <v>84.085708679999996</v>
      </c>
      <c r="AB66" s="482">
        <v>73.762684919999998</v>
      </c>
      <c r="AC66" s="482">
        <v>63.126839880000006</v>
      </c>
      <c r="AD66" s="482"/>
      <c r="AE66" s="526"/>
      <c r="AF66" s="526"/>
      <c r="AG66" s="526"/>
      <c r="AH66" s="527"/>
      <c r="AI66" s="528">
        <v>116.93166839999999</v>
      </c>
      <c r="AJ66" s="526">
        <v>113.4907128</v>
      </c>
      <c r="AK66" s="526">
        <v>106.6087035</v>
      </c>
      <c r="AL66" s="526">
        <v>94.09591116</v>
      </c>
      <c r="AM66" s="526">
        <v>78.142153410000006</v>
      </c>
      <c r="AN66" s="526"/>
      <c r="AO66" s="526"/>
      <c r="AP66" s="526"/>
      <c r="AQ66" s="526"/>
      <c r="AR66" s="527"/>
      <c r="AS66" s="528">
        <v>144.45970560000001</v>
      </c>
      <c r="AT66" s="526">
        <v>139.76748450000002</v>
      </c>
      <c r="AU66" s="526">
        <v>131.00852789999999</v>
      </c>
      <c r="AV66" s="526">
        <v>115.0548192</v>
      </c>
      <c r="AW66" s="526">
        <v>92.844635850000003</v>
      </c>
      <c r="AX66" s="526"/>
      <c r="AY66" s="526"/>
      <c r="AZ66" s="526"/>
      <c r="BA66" s="526"/>
      <c r="BB66" s="527"/>
      <c r="BC66" s="468"/>
      <c r="BD66" s="468"/>
      <c r="BE66" s="468"/>
      <c r="BF66" s="468"/>
      <c r="BG66" s="468"/>
      <c r="BH66" s="468"/>
      <c r="BI66" s="468"/>
      <c r="BJ66" s="468"/>
      <c r="BK66" s="468"/>
      <c r="BL66" s="468"/>
      <c r="BM66" s="468"/>
      <c r="BN66" s="468"/>
      <c r="BO66" s="468"/>
      <c r="BP66" s="468"/>
      <c r="BQ66" s="468"/>
      <c r="BR66" s="468"/>
      <c r="BS66" s="468"/>
      <c r="BT66" s="468"/>
      <c r="BU66" s="468"/>
      <c r="BV66" s="468"/>
    </row>
    <row r="67" spans="1:74" ht="15.75" customHeight="1" outlineLevel="1" x14ac:dyDescent="0.25">
      <c r="A67" s="773"/>
      <c r="B67" s="478" t="s">
        <v>659</v>
      </c>
      <c r="C67" s="375" t="s">
        <v>739</v>
      </c>
      <c r="D67" s="517" t="s">
        <v>532</v>
      </c>
      <c r="E67" s="375"/>
      <c r="F67" s="375"/>
      <c r="G67" s="375"/>
      <c r="H67" s="375"/>
      <c r="I67" s="375"/>
      <c r="J67" s="375"/>
      <c r="K67" s="375"/>
      <c r="L67" s="375"/>
      <c r="M67" s="375"/>
      <c r="N67" s="511"/>
      <c r="O67" s="375"/>
      <c r="P67" s="375"/>
      <c r="Q67" s="375"/>
      <c r="R67" s="375"/>
      <c r="S67" s="375"/>
      <c r="T67" s="375"/>
      <c r="U67" s="375"/>
      <c r="V67" s="375"/>
      <c r="W67" s="375"/>
      <c r="X67" s="375"/>
      <c r="Y67" s="510"/>
      <c r="Z67" s="375"/>
      <c r="AA67" s="375"/>
      <c r="AB67" s="375"/>
      <c r="AC67" s="375"/>
      <c r="AD67" s="375"/>
      <c r="AE67" s="375"/>
      <c r="AF67" s="375"/>
      <c r="AG67" s="375"/>
      <c r="AH67" s="511"/>
      <c r="AI67" s="510"/>
      <c r="AJ67" s="375"/>
      <c r="AK67" s="375"/>
      <c r="AL67" s="375"/>
      <c r="AM67" s="375"/>
      <c r="AN67" s="375"/>
      <c r="AO67" s="375"/>
      <c r="AP67" s="375"/>
      <c r="AQ67" s="375"/>
      <c r="AR67" s="511"/>
      <c r="AS67" s="510"/>
      <c r="AT67" s="375"/>
      <c r="AU67" s="375"/>
      <c r="AV67" s="375"/>
      <c r="AW67" s="375"/>
      <c r="AX67" s="375"/>
      <c r="AY67" s="375"/>
      <c r="AZ67" s="375"/>
      <c r="BA67" s="375"/>
      <c r="BB67" s="511"/>
    </row>
    <row r="68" spans="1:74" s="488" customFormat="1" ht="15.75" customHeight="1" outlineLevel="1" x14ac:dyDescent="0.25">
      <c r="A68" s="773"/>
      <c r="B68" s="485" t="s">
        <v>528</v>
      </c>
      <c r="C68" s="486" t="s">
        <v>740</v>
      </c>
      <c r="D68" s="518" t="s">
        <v>277</v>
      </c>
      <c r="E68" s="526">
        <v>0.84061229999999998</v>
      </c>
      <c r="F68" s="526">
        <v>0.8316327</v>
      </c>
      <c r="G68" s="526">
        <v>0.78877560000000002</v>
      </c>
      <c r="H68" s="526">
        <v>0.75571435000000009</v>
      </c>
      <c r="I68" s="526">
        <v>0.72265310000000005</v>
      </c>
      <c r="J68" s="526"/>
      <c r="K68" s="526"/>
      <c r="L68" s="526"/>
      <c r="M68" s="526"/>
      <c r="N68" s="527"/>
      <c r="O68" s="526">
        <v>0.84061229999999998</v>
      </c>
      <c r="P68" s="526">
        <v>0.8316327</v>
      </c>
      <c r="Q68" s="526">
        <v>0.78877560000000002</v>
      </c>
      <c r="R68" s="526">
        <v>0.75571435000000009</v>
      </c>
      <c r="S68" s="526">
        <v>0.72265310000000005</v>
      </c>
      <c r="T68" s="526"/>
      <c r="U68" s="526"/>
      <c r="V68" s="526"/>
      <c r="W68" s="526"/>
      <c r="X68" s="526"/>
      <c r="Y68" s="483">
        <v>0.84183679999999994</v>
      </c>
      <c r="Z68" s="482">
        <v>0.84224490000000007</v>
      </c>
      <c r="AA68" s="482">
        <v>0.82673469999999993</v>
      </c>
      <c r="AB68" s="482">
        <v>0.77857150000000008</v>
      </c>
      <c r="AC68" s="482">
        <v>0.71081630000000007</v>
      </c>
      <c r="AD68" s="482"/>
      <c r="AE68" s="526"/>
      <c r="AF68" s="526"/>
      <c r="AG68" s="526"/>
      <c r="AH68" s="527"/>
      <c r="AI68" s="528">
        <v>0.84265310000000004</v>
      </c>
      <c r="AJ68" s="526">
        <v>0.84020410000000001</v>
      </c>
      <c r="AK68" s="526">
        <v>0.82510210000000006</v>
      </c>
      <c r="AL68" s="526">
        <v>0.78020409999999996</v>
      </c>
      <c r="AM68" s="526">
        <v>0.69938779999999989</v>
      </c>
      <c r="AN68" s="526"/>
      <c r="AO68" s="526"/>
      <c r="AP68" s="526"/>
      <c r="AQ68" s="526"/>
      <c r="AR68" s="527"/>
      <c r="AS68" s="528">
        <v>0.83489800000000003</v>
      </c>
      <c r="AT68" s="526">
        <v>0.83775509999999997</v>
      </c>
      <c r="AU68" s="526">
        <v>0.82102039999999998</v>
      </c>
      <c r="AV68" s="526">
        <v>0.77612250000000005</v>
      </c>
      <c r="AW68" s="526">
        <v>0.68387759999999997</v>
      </c>
      <c r="AX68" s="526"/>
      <c r="AY68" s="526"/>
      <c r="AZ68" s="526"/>
      <c r="BA68" s="526"/>
      <c r="BB68" s="527"/>
      <c r="BC68" s="468"/>
      <c r="BD68" s="468"/>
      <c r="BE68" s="468"/>
      <c r="BF68" s="468"/>
      <c r="BG68" s="468"/>
      <c r="BH68" s="468"/>
      <c r="BI68" s="468"/>
      <c r="BJ68" s="468"/>
      <c r="BK68" s="468"/>
      <c r="BL68" s="468"/>
      <c r="BM68" s="468"/>
      <c r="BN68" s="468"/>
      <c r="BO68" s="468"/>
      <c r="BP68" s="468"/>
      <c r="BQ68" s="468"/>
      <c r="BR68" s="468"/>
      <c r="BS68" s="468"/>
      <c r="BT68" s="468"/>
      <c r="BU68" s="468"/>
      <c r="BV68" s="468"/>
    </row>
    <row r="69" spans="1:74" ht="15.75" customHeight="1" outlineLevel="1" x14ac:dyDescent="0.25">
      <c r="A69" s="773"/>
      <c r="B69" s="478" t="s">
        <v>530</v>
      </c>
      <c r="C69" s="375" t="s">
        <v>741</v>
      </c>
      <c r="D69" s="517" t="s">
        <v>532</v>
      </c>
      <c r="E69" s="486"/>
      <c r="F69" s="486"/>
      <c r="G69" s="486"/>
      <c r="H69" s="486"/>
      <c r="I69" s="486"/>
      <c r="J69" s="486"/>
      <c r="K69" s="486"/>
      <c r="L69" s="486"/>
      <c r="M69" s="486"/>
      <c r="N69" s="486"/>
      <c r="O69" s="480"/>
      <c r="P69" s="479"/>
      <c r="Q69" s="479"/>
      <c r="R69" s="479"/>
      <c r="S69" s="479"/>
      <c r="T69" s="479"/>
      <c r="U69" s="479"/>
      <c r="V69" s="479"/>
      <c r="W69" s="479"/>
      <c r="X69" s="481"/>
      <c r="Y69" s="486"/>
      <c r="Z69" s="486"/>
      <c r="AA69" s="486"/>
      <c r="AB69" s="486"/>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row>
    <row r="70" spans="1:74" s="488" customFormat="1" ht="15.75" customHeight="1" outlineLevel="1" x14ac:dyDescent="0.25">
      <c r="A70" s="773"/>
      <c r="B70" s="485" t="s">
        <v>679</v>
      </c>
      <c r="C70" s="486" t="s">
        <v>680</v>
      </c>
      <c r="D70" s="518" t="s">
        <v>277</v>
      </c>
      <c r="E70" s="486"/>
      <c r="F70" s="486"/>
      <c r="G70" s="486"/>
      <c r="H70" s="486"/>
      <c r="I70" s="486"/>
      <c r="J70" s="486"/>
      <c r="K70" s="486"/>
      <c r="L70" s="486"/>
      <c r="M70" s="486"/>
      <c r="N70" s="486"/>
      <c r="O70" s="507"/>
      <c r="P70" s="486"/>
      <c r="Q70" s="486"/>
      <c r="R70" s="486"/>
      <c r="S70" s="486"/>
      <c r="T70" s="486"/>
      <c r="U70" s="486"/>
      <c r="V70" s="486"/>
      <c r="W70" s="486"/>
      <c r="X70" s="508"/>
      <c r="Y70" s="507"/>
      <c r="Z70" s="486"/>
      <c r="AA70" s="486"/>
      <c r="AB70" s="486"/>
      <c r="AC70" s="486"/>
      <c r="AD70" s="486"/>
      <c r="AE70" s="486"/>
      <c r="AF70" s="486"/>
      <c r="AG70" s="486"/>
      <c r="AH70" s="508"/>
      <c r="AI70" s="507"/>
      <c r="AJ70" s="486"/>
      <c r="AK70" s="486"/>
      <c r="AL70" s="486"/>
      <c r="AM70" s="486"/>
      <c r="AN70" s="486"/>
      <c r="AO70" s="486"/>
      <c r="AP70" s="486"/>
      <c r="AQ70" s="486"/>
      <c r="AR70" s="508"/>
      <c r="AS70" s="507"/>
      <c r="AT70" s="486"/>
      <c r="AU70" s="486"/>
      <c r="AV70" s="486"/>
      <c r="AW70" s="486"/>
      <c r="AX70" s="486"/>
      <c r="AY70" s="486"/>
      <c r="AZ70" s="486"/>
      <c r="BA70" s="486"/>
      <c r="BB70" s="508"/>
      <c r="BC70" s="468"/>
      <c r="BD70" s="468"/>
      <c r="BE70" s="468"/>
      <c r="BF70" s="468"/>
      <c r="BG70" s="468"/>
      <c r="BH70" s="468"/>
      <c r="BI70" s="468"/>
      <c r="BJ70" s="468"/>
      <c r="BK70" s="468"/>
      <c r="BL70" s="468"/>
      <c r="BM70" s="468"/>
      <c r="BN70" s="468"/>
      <c r="BO70" s="468"/>
      <c r="BP70" s="468"/>
      <c r="BQ70" s="468"/>
      <c r="BR70" s="468"/>
      <c r="BS70" s="468"/>
      <c r="BT70" s="468"/>
      <c r="BU70" s="468"/>
      <c r="BV70" s="468"/>
    </row>
    <row r="71" spans="1:74" ht="15.75" customHeight="1" outlineLevel="1" x14ac:dyDescent="0.25">
      <c r="A71" s="773"/>
      <c r="B71" s="478" t="s">
        <v>681</v>
      </c>
      <c r="C71" s="375" t="s">
        <v>742</v>
      </c>
      <c r="D71" s="517" t="s">
        <v>277</v>
      </c>
      <c r="E71" s="375"/>
      <c r="F71" s="375"/>
      <c r="G71" s="375"/>
      <c r="H71" s="375"/>
      <c r="I71" s="375"/>
      <c r="J71" s="375"/>
      <c r="K71" s="375"/>
      <c r="L71" s="375"/>
      <c r="M71" s="375"/>
      <c r="N71" s="375"/>
      <c r="O71" s="510"/>
      <c r="P71" s="375"/>
      <c r="Q71" s="375"/>
      <c r="R71" s="375"/>
      <c r="S71" s="375"/>
      <c r="T71" s="375"/>
      <c r="U71" s="375"/>
      <c r="V71" s="375"/>
      <c r="W71" s="375"/>
      <c r="X71" s="511"/>
      <c r="Y71" s="510"/>
      <c r="Z71" s="375"/>
      <c r="AA71" s="375"/>
      <c r="AB71" s="375"/>
      <c r="AC71" s="375"/>
      <c r="AD71" s="375"/>
      <c r="AE71" s="375"/>
      <c r="AF71" s="375"/>
      <c r="AG71" s="375"/>
      <c r="AH71" s="511"/>
      <c r="AI71" s="510"/>
      <c r="AJ71" s="375"/>
      <c r="AK71" s="375"/>
      <c r="AL71" s="375"/>
      <c r="AM71" s="375"/>
      <c r="AN71" s="375"/>
      <c r="AO71" s="375"/>
      <c r="AP71" s="375"/>
      <c r="AQ71" s="375"/>
      <c r="AR71" s="511"/>
      <c r="AS71" s="510"/>
      <c r="AT71" s="375"/>
      <c r="AU71" s="375"/>
      <c r="AV71" s="375"/>
      <c r="AW71" s="375"/>
      <c r="AX71" s="375"/>
      <c r="AY71" s="375"/>
      <c r="AZ71" s="375"/>
      <c r="BA71" s="375"/>
      <c r="BB71" s="511"/>
    </row>
    <row r="72" spans="1:74" s="488" customFormat="1" ht="15.75" customHeight="1" outlineLevel="1" x14ac:dyDescent="0.25">
      <c r="A72" s="773"/>
      <c r="B72" s="485" t="s">
        <v>682</v>
      </c>
      <c r="C72" s="486" t="s">
        <v>683</v>
      </c>
      <c r="D72" s="518" t="s">
        <v>277</v>
      </c>
      <c r="E72" s="486"/>
      <c r="F72" s="486"/>
      <c r="G72" s="486"/>
      <c r="H72" s="486"/>
      <c r="I72" s="486"/>
      <c r="J72" s="486"/>
      <c r="K72" s="486"/>
      <c r="L72" s="486"/>
      <c r="M72" s="486"/>
      <c r="N72" s="486"/>
      <c r="O72" s="507"/>
      <c r="P72" s="486"/>
      <c r="Q72" s="486"/>
      <c r="R72" s="486"/>
      <c r="S72" s="486"/>
      <c r="T72" s="486"/>
      <c r="U72" s="486"/>
      <c r="V72" s="486"/>
      <c r="W72" s="486"/>
      <c r="X72" s="508"/>
      <c r="Y72" s="507"/>
      <c r="Z72" s="486"/>
      <c r="AA72" s="486"/>
      <c r="AB72" s="486"/>
      <c r="AC72" s="486"/>
      <c r="AD72" s="486"/>
      <c r="AE72" s="486"/>
      <c r="AF72" s="486"/>
      <c r="AG72" s="486"/>
      <c r="AH72" s="508"/>
      <c r="AI72" s="507"/>
      <c r="AJ72" s="486"/>
      <c r="AK72" s="486"/>
      <c r="AL72" s="486"/>
      <c r="AM72" s="486"/>
      <c r="AN72" s="486"/>
      <c r="AO72" s="486"/>
      <c r="AP72" s="486"/>
      <c r="AQ72" s="486"/>
      <c r="AR72" s="508"/>
      <c r="AS72" s="507"/>
      <c r="AT72" s="486"/>
      <c r="AU72" s="486"/>
      <c r="AV72" s="486"/>
      <c r="AW72" s="486"/>
      <c r="AX72" s="486"/>
      <c r="AY72" s="486"/>
      <c r="AZ72" s="486"/>
      <c r="BA72" s="486"/>
      <c r="BB72" s="508"/>
      <c r="BC72" s="468"/>
      <c r="BD72" s="468"/>
      <c r="BE72" s="468"/>
      <c r="BF72" s="468"/>
      <c r="BG72" s="468"/>
      <c r="BH72" s="468"/>
      <c r="BI72" s="468"/>
      <c r="BJ72" s="468"/>
      <c r="BK72" s="468"/>
      <c r="BL72" s="468"/>
      <c r="BM72" s="468"/>
      <c r="BN72" s="468"/>
      <c r="BO72" s="468"/>
      <c r="BP72" s="468"/>
      <c r="BQ72" s="468"/>
      <c r="BR72" s="468"/>
      <c r="BS72" s="468"/>
      <c r="BT72" s="468"/>
      <c r="BU72" s="468"/>
      <c r="BV72" s="468"/>
    </row>
    <row r="73" spans="1:74" ht="15.75" customHeight="1" outlineLevel="1" x14ac:dyDescent="0.25">
      <c r="A73" s="773"/>
      <c r="B73" s="478" t="s">
        <v>684</v>
      </c>
      <c r="C73" s="375" t="s">
        <v>743</v>
      </c>
      <c r="D73" s="517" t="s">
        <v>277</v>
      </c>
      <c r="E73" s="375"/>
      <c r="F73" s="375"/>
      <c r="G73" s="375"/>
      <c r="H73" s="375"/>
      <c r="I73" s="375"/>
      <c r="J73" s="375"/>
      <c r="K73" s="375"/>
      <c r="L73" s="375"/>
      <c r="M73" s="375"/>
      <c r="N73" s="375"/>
      <c r="O73" s="510"/>
      <c r="P73" s="375"/>
      <c r="Q73" s="375"/>
      <c r="R73" s="375"/>
      <c r="S73" s="375"/>
      <c r="T73" s="375"/>
      <c r="U73" s="375"/>
      <c r="V73" s="375"/>
      <c r="W73" s="375"/>
      <c r="X73" s="511"/>
      <c r="Y73" s="510"/>
      <c r="Z73" s="375"/>
      <c r="AA73" s="375"/>
      <c r="AB73" s="375"/>
      <c r="AC73" s="375"/>
      <c r="AD73" s="375"/>
      <c r="AE73" s="375"/>
      <c r="AF73" s="375"/>
      <c r="AG73" s="375"/>
      <c r="AH73" s="511"/>
      <c r="AI73" s="510"/>
      <c r="AJ73" s="375"/>
      <c r="AK73" s="375"/>
      <c r="AL73" s="375"/>
      <c r="AM73" s="375"/>
      <c r="AN73" s="375"/>
      <c r="AO73" s="375"/>
      <c r="AP73" s="375"/>
      <c r="AQ73" s="375"/>
      <c r="AR73" s="511"/>
      <c r="AS73" s="510"/>
      <c r="AT73" s="375"/>
      <c r="AU73" s="375"/>
      <c r="AV73" s="375"/>
      <c r="AW73" s="375"/>
      <c r="AX73" s="375"/>
      <c r="AY73" s="375"/>
      <c r="AZ73" s="375"/>
      <c r="BA73" s="375"/>
      <c r="BB73" s="511"/>
    </row>
    <row r="74" spans="1:74" s="488" customFormat="1" ht="15.75" customHeight="1" outlineLevel="1" x14ac:dyDescent="0.25">
      <c r="A74" s="773"/>
      <c r="B74" s="485" t="s">
        <v>685</v>
      </c>
      <c r="C74" s="486" t="s">
        <v>686</v>
      </c>
      <c r="D74" s="518" t="s">
        <v>277</v>
      </c>
      <c r="E74" s="486"/>
      <c r="F74" s="486"/>
      <c r="G74" s="486"/>
      <c r="H74" s="486"/>
      <c r="I74" s="486"/>
      <c r="J74" s="486"/>
      <c r="K74" s="486"/>
      <c r="L74" s="486"/>
      <c r="M74" s="486"/>
      <c r="N74" s="486"/>
      <c r="O74" s="507"/>
      <c r="P74" s="486"/>
      <c r="Q74" s="486"/>
      <c r="R74" s="486"/>
      <c r="S74" s="486"/>
      <c r="T74" s="486"/>
      <c r="U74" s="486"/>
      <c r="V74" s="486"/>
      <c r="W74" s="486"/>
      <c r="X74" s="508"/>
      <c r="Y74" s="507"/>
      <c r="Z74" s="486"/>
      <c r="AA74" s="486"/>
      <c r="AB74" s="486"/>
      <c r="AC74" s="486"/>
      <c r="AD74" s="486"/>
      <c r="AE74" s="486"/>
      <c r="AF74" s="486"/>
      <c r="AG74" s="486"/>
      <c r="AH74" s="508"/>
      <c r="AI74" s="507"/>
      <c r="AJ74" s="486"/>
      <c r="AK74" s="486"/>
      <c r="AL74" s="486"/>
      <c r="AM74" s="486"/>
      <c r="AN74" s="486"/>
      <c r="AO74" s="486"/>
      <c r="AP74" s="486"/>
      <c r="AQ74" s="486"/>
      <c r="AR74" s="508"/>
      <c r="AS74" s="507"/>
      <c r="AT74" s="486"/>
      <c r="AU74" s="486"/>
      <c r="AV74" s="486"/>
      <c r="AW74" s="486"/>
      <c r="AX74" s="486"/>
      <c r="AY74" s="486"/>
      <c r="AZ74" s="486"/>
      <c r="BA74" s="486"/>
      <c r="BB74" s="508"/>
      <c r="BC74" s="468"/>
      <c r="BD74" s="468"/>
      <c r="BE74" s="468"/>
      <c r="BF74" s="468"/>
      <c r="BG74" s="468"/>
      <c r="BH74" s="468"/>
      <c r="BI74" s="468"/>
      <c r="BJ74" s="468"/>
      <c r="BK74" s="468"/>
      <c r="BL74" s="468"/>
      <c r="BM74" s="468"/>
      <c r="BN74" s="468"/>
      <c r="BO74" s="468"/>
      <c r="BP74" s="468"/>
      <c r="BQ74" s="468"/>
      <c r="BR74" s="468"/>
      <c r="BS74" s="468"/>
      <c r="BT74" s="468"/>
      <c r="BU74" s="468"/>
      <c r="BV74" s="468"/>
    </row>
    <row r="75" spans="1:74" ht="15.75" customHeight="1" outlineLevel="1" x14ac:dyDescent="0.25">
      <c r="A75" s="773"/>
      <c r="B75" s="478" t="s">
        <v>687</v>
      </c>
      <c r="C75" s="375" t="s">
        <v>744</v>
      </c>
      <c r="D75" s="517" t="s">
        <v>277</v>
      </c>
      <c r="E75" s="375"/>
      <c r="F75" s="375"/>
      <c r="G75" s="375"/>
      <c r="H75" s="375"/>
      <c r="I75" s="375"/>
      <c r="J75" s="375"/>
      <c r="K75" s="375"/>
      <c r="L75" s="375"/>
      <c r="M75" s="375"/>
      <c r="N75" s="375"/>
      <c r="O75" s="510"/>
      <c r="P75" s="375"/>
      <c r="Q75" s="375"/>
      <c r="R75" s="375"/>
      <c r="S75" s="375"/>
      <c r="T75" s="375"/>
      <c r="U75" s="375"/>
      <c r="V75" s="375"/>
      <c r="W75" s="375"/>
      <c r="X75" s="511"/>
      <c r="Y75" s="510"/>
      <c r="Z75" s="375"/>
      <c r="AA75" s="375"/>
      <c r="AB75" s="375"/>
      <c r="AC75" s="375"/>
      <c r="AD75" s="375"/>
      <c r="AE75" s="375"/>
      <c r="AF75" s="375"/>
      <c r="AG75" s="375"/>
      <c r="AH75" s="511"/>
      <c r="AI75" s="510"/>
      <c r="AJ75" s="375"/>
      <c r="AK75" s="375"/>
      <c r="AL75" s="375"/>
      <c r="AM75" s="375"/>
      <c r="AN75" s="375"/>
      <c r="AO75" s="375"/>
      <c r="AP75" s="375"/>
      <c r="AQ75" s="375"/>
      <c r="AR75" s="511"/>
      <c r="AS75" s="510"/>
      <c r="AT75" s="375"/>
      <c r="AU75" s="375"/>
      <c r="AV75" s="375"/>
      <c r="AW75" s="375"/>
      <c r="AX75" s="375"/>
      <c r="AY75" s="375"/>
      <c r="AZ75" s="375"/>
      <c r="BA75" s="375"/>
      <c r="BB75" s="511"/>
    </row>
    <row r="76" spans="1:74" s="488" customFormat="1" ht="15.75" customHeight="1" outlineLevel="1" x14ac:dyDescent="0.25">
      <c r="A76" s="773"/>
      <c r="B76" s="485" t="s">
        <v>688</v>
      </c>
      <c r="C76" s="486" t="s">
        <v>962</v>
      </c>
      <c r="D76" s="518" t="s">
        <v>277</v>
      </c>
      <c r="E76" s="486"/>
      <c r="F76" s="486"/>
      <c r="G76" s="486"/>
      <c r="H76" s="486"/>
      <c r="I76" s="486"/>
      <c r="J76" s="486"/>
      <c r="K76" s="486"/>
      <c r="L76" s="486"/>
      <c r="M76" s="486"/>
      <c r="N76" s="486"/>
      <c r="O76" s="507"/>
      <c r="P76" s="486"/>
      <c r="Q76" s="486"/>
      <c r="R76" s="486"/>
      <c r="S76" s="486"/>
      <c r="T76" s="486"/>
      <c r="U76" s="486"/>
      <c r="V76" s="486"/>
      <c r="W76" s="486"/>
      <c r="X76" s="508"/>
      <c r="Y76" s="507"/>
      <c r="Z76" s="486"/>
      <c r="AA76" s="486"/>
      <c r="AB76" s="486"/>
      <c r="AC76" s="486"/>
      <c r="AD76" s="486"/>
      <c r="AE76" s="486"/>
      <c r="AF76" s="486"/>
      <c r="AG76" s="486"/>
      <c r="AH76" s="508"/>
      <c r="AI76" s="507"/>
      <c r="AJ76" s="486"/>
      <c r="AK76" s="486"/>
      <c r="AL76" s="486"/>
      <c r="AM76" s="486"/>
      <c r="AN76" s="486"/>
      <c r="AO76" s="486"/>
      <c r="AP76" s="486"/>
      <c r="AQ76" s="486"/>
      <c r="AR76" s="508"/>
      <c r="AS76" s="507"/>
      <c r="AT76" s="486"/>
      <c r="AU76" s="486"/>
      <c r="AV76" s="486"/>
      <c r="AW76" s="486"/>
      <c r="AX76" s="486"/>
      <c r="AY76" s="486"/>
      <c r="AZ76" s="486"/>
      <c r="BA76" s="486"/>
      <c r="BB76" s="508"/>
      <c r="BC76" s="468"/>
      <c r="BD76" s="468"/>
      <c r="BE76" s="468"/>
      <c r="BF76" s="468"/>
      <c r="BG76" s="468"/>
      <c r="BH76" s="468"/>
      <c r="BI76" s="468"/>
      <c r="BJ76" s="468"/>
      <c r="BK76" s="468"/>
      <c r="BL76" s="468"/>
      <c r="BM76" s="468"/>
      <c r="BN76" s="468"/>
      <c r="BO76" s="468"/>
      <c r="BP76" s="468"/>
      <c r="BQ76" s="468"/>
      <c r="BR76" s="468"/>
      <c r="BS76" s="468"/>
      <c r="BT76" s="468"/>
      <c r="BU76" s="468"/>
      <c r="BV76" s="468"/>
    </row>
    <row r="77" spans="1:74" ht="15.75" customHeight="1" outlineLevel="1" thickBot="1" x14ac:dyDescent="0.3">
      <c r="A77" s="773"/>
      <c r="B77" s="478" t="s">
        <v>689</v>
      </c>
      <c r="C77" s="375" t="s">
        <v>961</v>
      </c>
      <c r="D77" s="517" t="s">
        <v>517</v>
      </c>
      <c r="E77" s="375"/>
      <c r="F77" s="375"/>
      <c r="G77" s="375"/>
      <c r="H77" s="375"/>
      <c r="I77" s="375"/>
      <c r="J77" s="375"/>
      <c r="K77" s="375"/>
      <c r="L77" s="375"/>
      <c r="M77" s="375"/>
      <c r="N77" s="375"/>
      <c r="O77" s="510"/>
      <c r="P77" s="375"/>
      <c r="Q77" s="375"/>
      <c r="R77" s="375"/>
      <c r="S77" s="375"/>
      <c r="T77" s="375"/>
      <c r="U77" s="375"/>
      <c r="V77" s="375"/>
      <c r="W77" s="375"/>
      <c r="X77" s="511"/>
      <c r="Y77" s="510"/>
      <c r="Z77" s="375"/>
      <c r="AA77" s="375"/>
      <c r="AB77" s="375"/>
      <c r="AC77" s="375"/>
      <c r="AD77" s="375"/>
      <c r="AE77" s="375"/>
      <c r="AF77" s="375"/>
      <c r="AG77" s="375"/>
      <c r="AH77" s="511"/>
      <c r="AI77" s="510"/>
      <c r="AJ77" s="375"/>
      <c r="AK77" s="375"/>
      <c r="AL77" s="375"/>
      <c r="AM77" s="375"/>
      <c r="AN77" s="375"/>
      <c r="AO77" s="375"/>
      <c r="AP77" s="375"/>
      <c r="AQ77" s="375"/>
      <c r="AR77" s="511"/>
      <c r="AS77" s="510"/>
      <c r="AT77" s="375"/>
      <c r="AU77" s="375"/>
      <c r="AV77" s="375"/>
      <c r="AW77" s="375"/>
      <c r="AX77" s="375"/>
      <c r="AY77" s="375"/>
      <c r="AZ77" s="375"/>
      <c r="BA77" s="375"/>
      <c r="BB77" s="511"/>
    </row>
    <row r="78" spans="1:74" ht="15" customHeight="1" x14ac:dyDescent="0.25">
      <c r="A78" s="773"/>
      <c r="B78" s="529" t="s">
        <v>690</v>
      </c>
      <c r="C78" s="398"/>
      <c r="D78" s="398"/>
      <c r="E78" s="379"/>
      <c r="F78" s="379"/>
      <c r="G78" s="379"/>
      <c r="H78" s="379"/>
      <c r="I78" s="379"/>
      <c r="J78" s="379"/>
      <c r="K78" s="379"/>
      <c r="L78" s="379"/>
      <c r="M78" s="379"/>
      <c r="N78" s="379"/>
      <c r="O78" s="500"/>
      <c r="P78" s="379"/>
      <c r="Q78" s="379"/>
      <c r="R78" s="379"/>
      <c r="S78" s="379"/>
      <c r="T78" s="379"/>
      <c r="U78" s="379"/>
      <c r="V78" s="379"/>
      <c r="W78" s="379"/>
      <c r="X78" s="380"/>
      <c r="Y78" s="500"/>
      <c r="Z78" s="379"/>
      <c r="AA78" s="379"/>
      <c r="AB78" s="379"/>
      <c r="AC78" s="379"/>
      <c r="AD78" s="379"/>
      <c r="AE78" s="379"/>
      <c r="AF78" s="379"/>
      <c r="AG78" s="379"/>
      <c r="AH78" s="380"/>
      <c r="AI78" s="500"/>
      <c r="AJ78" s="379"/>
      <c r="AK78" s="379"/>
      <c r="AL78" s="379"/>
      <c r="AM78" s="379"/>
      <c r="AN78" s="379"/>
      <c r="AO78" s="379"/>
      <c r="AP78" s="379"/>
      <c r="AQ78" s="379"/>
      <c r="AR78" s="380"/>
      <c r="AS78" s="500"/>
      <c r="AT78" s="379"/>
      <c r="AU78" s="379"/>
      <c r="AV78" s="379"/>
      <c r="AW78" s="379"/>
      <c r="AX78" s="379"/>
      <c r="AY78" s="379"/>
      <c r="AZ78" s="379"/>
      <c r="BA78" s="379"/>
      <c r="BB78" s="380"/>
    </row>
    <row r="79" spans="1:74" ht="15.75" customHeight="1" thickBot="1" x14ac:dyDescent="0.3">
      <c r="A79" s="773"/>
      <c r="B79" s="491"/>
      <c r="C79" s="400"/>
      <c r="D79" s="400"/>
      <c r="E79" s="381"/>
      <c r="F79" s="381"/>
      <c r="G79" s="381"/>
      <c r="H79" s="381"/>
      <c r="I79" s="381"/>
      <c r="J79" s="381"/>
      <c r="K79" s="381"/>
      <c r="L79" s="381"/>
      <c r="M79" s="381"/>
      <c r="N79" s="381"/>
      <c r="O79" s="501"/>
      <c r="P79" s="381"/>
      <c r="Q79" s="381"/>
      <c r="R79" s="381"/>
      <c r="S79" s="381"/>
      <c r="T79" s="381"/>
      <c r="U79" s="381"/>
      <c r="V79" s="381"/>
      <c r="W79" s="381"/>
      <c r="X79" s="382"/>
      <c r="Y79" s="501"/>
      <c r="Z79" s="381"/>
      <c r="AA79" s="381"/>
      <c r="AB79" s="381"/>
      <c r="AC79" s="381"/>
      <c r="AD79" s="381"/>
      <c r="AE79" s="381"/>
      <c r="AF79" s="381"/>
      <c r="AG79" s="381"/>
      <c r="AH79" s="382"/>
      <c r="AI79" s="501"/>
      <c r="AJ79" s="381"/>
      <c r="AK79" s="381"/>
      <c r="AL79" s="381"/>
      <c r="AM79" s="381"/>
      <c r="AN79" s="381"/>
      <c r="AO79" s="381"/>
      <c r="AP79" s="381"/>
      <c r="AQ79" s="381"/>
      <c r="AR79" s="382"/>
      <c r="AS79" s="501"/>
      <c r="AT79" s="381"/>
      <c r="AU79" s="381"/>
      <c r="AV79" s="381"/>
      <c r="AW79" s="381"/>
      <c r="AX79" s="381"/>
      <c r="AY79" s="381"/>
      <c r="AZ79" s="381"/>
      <c r="BA79" s="381"/>
      <c r="BB79" s="382"/>
    </row>
    <row r="80" spans="1:74" ht="15.75" customHeight="1" outlineLevel="1" x14ac:dyDescent="0.25">
      <c r="A80" s="773"/>
      <c r="B80" s="530" t="s">
        <v>560</v>
      </c>
      <c r="C80" s="531" t="s">
        <v>745</v>
      </c>
      <c r="D80" s="531" t="s">
        <v>283</v>
      </c>
      <c r="E80" s="526"/>
      <c r="F80" s="526"/>
      <c r="G80" s="526"/>
      <c r="H80" s="526"/>
      <c r="I80" s="526"/>
      <c r="J80" s="526"/>
      <c r="K80" s="526"/>
      <c r="L80" s="526"/>
      <c r="M80" s="526"/>
      <c r="N80" s="526"/>
      <c r="O80" s="526"/>
      <c r="P80" s="526"/>
      <c r="Q80" s="526"/>
      <c r="R80" s="526"/>
      <c r="S80" s="526"/>
      <c r="T80" s="526"/>
      <c r="U80" s="526"/>
      <c r="V80" s="526"/>
      <c r="W80" s="526"/>
      <c r="X80" s="526"/>
      <c r="Y80" s="526"/>
      <c r="Z80" s="526"/>
      <c r="AA80" s="526"/>
      <c r="AB80" s="526"/>
      <c r="AC80" s="526"/>
      <c r="AD80" s="526"/>
      <c r="AE80" s="526"/>
      <c r="AF80" s="526"/>
      <c r="AG80" s="526"/>
      <c r="AH80" s="526"/>
      <c r="AI80" s="526"/>
      <c r="AJ80" s="526"/>
      <c r="AK80" s="526"/>
      <c r="AL80" s="526"/>
      <c r="AM80" s="526"/>
      <c r="AN80" s="526"/>
      <c r="AO80" s="526"/>
      <c r="AP80" s="526"/>
      <c r="AQ80" s="526"/>
      <c r="AR80" s="526"/>
      <c r="AS80" s="526"/>
      <c r="AT80" s="526"/>
      <c r="AU80" s="526"/>
      <c r="AV80" s="526"/>
      <c r="AW80" s="526"/>
      <c r="AX80" s="526"/>
      <c r="AY80" s="526"/>
      <c r="AZ80" s="526"/>
      <c r="BA80" s="526"/>
      <c r="BB80" s="526"/>
    </row>
    <row r="81" spans="1:74" s="488" customFormat="1" ht="15.75" customHeight="1" outlineLevel="1" x14ac:dyDescent="0.25">
      <c r="A81" s="773"/>
      <c r="B81" s="485" t="s">
        <v>691</v>
      </c>
      <c r="C81" s="486" t="s">
        <v>746</v>
      </c>
      <c r="D81" s="518" t="s">
        <v>290</v>
      </c>
      <c r="E81" s="523"/>
      <c r="F81" s="523"/>
      <c r="G81" s="523"/>
      <c r="H81" s="523"/>
      <c r="I81" s="523"/>
      <c r="J81" s="523"/>
      <c r="K81" s="523"/>
      <c r="L81" s="523"/>
      <c r="M81" s="523"/>
      <c r="N81" s="523"/>
      <c r="O81" s="524"/>
      <c r="P81" s="523"/>
      <c r="Q81" s="523"/>
      <c r="R81" s="523"/>
      <c r="S81" s="523"/>
      <c r="T81" s="523"/>
      <c r="U81" s="523"/>
      <c r="V81" s="523"/>
      <c r="W81" s="523"/>
      <c r="X81" s="525"/>
      <c r="Y81" s="524"/>
      <c r="Z81" s="523"/>
      <c r="AA81" s="523"/>
      <c r="AB81" s="523"/>
      <c r="AC81" s="523"/>
      <c r="AD81" s="523"/>
      <c r="AE81" s="523"/>
      <c r="AF81" s="523"/>
      <c r="AG81" s="523"/>
      <c r="AH81" s="525"/>
      <c r="AI81" s="524"/>
      <c r="AJ81" s="523"/>
      <c r="AK81" s="523"/>
      <c r="AL81" s="523"/>
      <c r="AM81" s="523"/>
      <c r="AN81" s="523"/>
      <c r="AO81" s="523"/>
      <c r="AP81" s="523"/>
      <c r="AQ81" s="523"/>
      <c r="AR81" s="525"/>
      <c r="AS81" s="524"/>
      <c r="AT81" s="523"/>
      <c r="AU81" s="523"/>
      <c r="AV81" s="523"/>
      <c r="AW81" s="523"/>
      <c r="AX81" s="523"/>
      <c r="AY81" s="523"/>
      <c r="AZ81" s="523"/>
      <c r="BA81" s="523"/>
      <c r="BB81" s="525"/>
      <c r="BC81" s="468"/>
      <c r="BD81" s="468"/>
      <c r="BE81" s="468"/>
      <c r="BF81" s="468"/>
      <c r="BG81" s="468"/>
      <c r="BH81" s="468"/>
      <c r="BI81" s="468"/>
      <c r="BJ81" s="468"/>
      <c r="BK81" s="468"/>
      <c r="BL81" s="468"/>
      <c r="BM81" s="468"/>
      <c r="BN81" s="468"/>
      <c r="BO81" s="468"/>
      <c r="BP81" s="468"/>
      <c r="BQ81" s="468"/>
      <c r="BR81" s="468"/>
      <c r="BS81" s="468"/>
      <c r="BT81" s="468"/>
      <c r="BU81" s="468"/>
      <c r="BV81" s="468"/>
    </row>
    <row r="82" spans="1:74" ht="15.75" customHeight="1" outlineLevel="1" x14ac:dyDescent="0.25">
      <c r="A82" s="773"/>
      <c r="B82" s="478" t="s">
        <v>692</v>
      </c>
      <c r="C82" s="375" t="s">
        <v>747</v>
      </c>
      <c r="D82" s="517" t="s">
        <v>505</v>
      </c>
      <c r="E82" s="532"/>
      <c r="F82" s="532"/>
      <c r="G82" s="532"/>
      <c r="H82" s="532"/>
      <c r="I82" s="532"/>
      <c r="J82" s="532"/>
      <c r="K82" s="532"/>
      <c r="L82" s="532"/>
      <c r="M82" s="532"/>
      <c r="N82" s="532"/>
      <c r="O82" s="533"/>
      <c r="P82" s="532"/>
      <c r="Q82" s="532"/>
      <c r="R82" s="532"/>
      <c r="S82" s="532"/>
      <c r="T82" s="532"/>
      <c r="U82" s="532"/>
      <c r="V82" s="532"/>
      <c r="W82" s="532"/>
      <c r="X82" s="534"/>
      <c r="Y82" s="533"/>
      <c r="Z82" s="532"/>
      <c r="AA82" s="532"/>
      <c r="AB82" s="532"/>
      <c r="AC82" s="532"/>
      <c r="AD82" s="532"/>
      <c r="AE82" s="532"/>
      <c r="AF82" s="532"/>
      <c r="AG82" s="532"/>
      <c r="AH82" s="534"/>
      <c r="AI82" s="533"/>
      <c r="AJ82" s="532"/>
      <c r="AK82" s="532"/>
      <c r="AL82" s="532"/>
      <c r="AM82" s="532"/>
      <c r="AN82" s="532"/>
      <c r="AO82" s="532"/>
      <c r="AP82" s="532"/>
      <c r="AQ82" s="532"/>
      <c r="AR82" s="534"/>
      <c r="AS82" s="533"/>
      <c r="AT82" s="532"/>
      <c r="AU82" s="532"/>
      <c r="AV82" s="532"/>
      <c r="AW82" s="532"/>
      <c r="AX82" s="532"/>
      <c r="AY82" s="532"/>
      <c r="AZ82" s="532"/>
      <c r="BA82" s="532"/>
      <c r="BB82" s="534"/>
    </row>
    <row r="83" spans="1:74" s="488" customFormat="1" ht="15.75" customHeight="1" outlineLevel="1" x14ac:dyDescent="0.25">
      <c r="A83" s="773"/>
      <c r="B83" s="485" t="s">
        <v>693</v>
      </c>
      <c r="C83" s="486" t="s">
        <v>748</v>
      </c>
      <c r="D83" s="518" t="s">
        <v>277</v>
      </c>
      <c r="E83" s="523"/>
      <c r="F83" s="523"/>
      <c r="G83" s="523"/>
      <c r="H83" s="523"/>
      <c r="I83" s="523"/>
      <c r="J83" s="523"/>
      <c r="K83" s="523"/>
      <c r="L83" s="523"/>
      <c r="M83" s="523"/>
      <c r="N83" s="523"/>
      <c r="O83" s="524"/>
      <c r="P83" s="523"/>
      <c r="Q83" s="523"/>
      <c r="R83" s="523"/>
      <c r="S83" s="523"/>
      <c r="T83" s="523"/>
      <c r="U83" s="523"/>
      <c r="V83" s="523"/>
      <c r="W83" s="523"/>
      <c r="X83" s="525"/>
      <c r="Y83" s="524"/>
      <c r="Z83" s="523"/>
      <c r="AA83" s="523"/>
      <c r="AB83" s="523"/>
      <c r="AC83" s="523"/>
      <c r="AD83" s="523"/>
      <c r="AE83" s="523"/>
      <c r="AF83" s="523"/>
      <c r="AG83" s="523"/>
      <c r="AH83" s="525"/>
      <c r="AI83" s="524"/>
      <c r="AJ83" s="523"/>
      <c r="AK83" s="523"/>
      <c r="AL83" s="523"/>
      <c r="AM83" s="523"/>
      <c r="AN83" s="523"/>
      <c r="AO83" s="523"/>
      <c r="AP83" s="523"/>
      <c r="AQ83" s="523"/>
      <c r="AR83" s="525"/>
      <c r="AS83" s="524"/>
      <c r="AT83" s="523"/>
      <c r="AU83" s="523"/>
      <c r="AV83" s="523"/>
      <c r="AW83" s="523"/>
      <c r="AX83" s="523"/>
      <c r="AY83" s="523"/>
      <c r="AZ83" s="523"/>
      <c r="BA83" s="523"/>
      <c r="BB83" s="525"/>
      <c r="BC83" s="468"/>
      <c r="BD83" s="468"/>
      <c r="BE83" s="468"/>
      <c r="BF83" s="468"/>
      <c r="BG83" s="468"/>
      <c r="BH83" s="468"/>
      <c r="BI83" s="468"/>
      <c r="BJ83" s="468"/>
      <c r="BK83" s="468"/>
      <c r="BL83" s="468"/>
      <c r="BM83" s="468"/>
      <c r="BN83" s="468"/>
      <c r="BO83" s="468"/>
      <c r="BP83" s="468"/>
      <c r="BQ83" s="468"/>
      <c r="BR83" s="468"/>
      <c r="BS83" s="468"/>
      <c r="BT83" s="468"/>
      <c r="BU83" s="468"/>
      <c r="BV83" s="468"/>
    </row>
    <row r="84" spans="1:74" ht="15.75" customHeight="1" outlineLevel="1" x14ac:dyDescent="0.25">
      <c r="A84" s="773"/>
      <c r="B84" s="478" t="s">
        <v>514</v>
      </c>
      <c r="C84" s="375" t="s">
        <v>749</v>
      </c>
      <c r="D84" s="517" t="s">
        <v>517</v>
      </c>
      <c r="E84" s="532"/>
      <c r="F84" s="532"/>
      <c r="G84" s="532"/>
      <c r="H84" s="532"/>
      <c r="I84" s="532"/>
      <c r="J84" s="532"/>
      <c r="K84" s="532"/>
      <c r="L84" s="532"/>
      <c r="M84" s="532"/>
      <c r="N84" s="532"/>
      <c r="O84" s="533"/>
      <c r="P84" s="532"/>
      <c r="Q84" s="532"/>
      <c r="R84" s="532"/>
      <c r="S84" s="532"/>
      <c r="T84" s="532"/>
      <c r="U84" s="532"/>
      <c r="V84" s="532"/>
      <c r="W84" s="532"/>
      <c r="X84" s="534"/>
      <c r="Y84" s="533"/>
      <c r="Z84" s="532"/>
      <c r="AA84" s="532"/>
      <c r="AB84" s="532"/>
      <c r="AC84" s="532"/>
      <c r="AD84" s="532"/>
      <c r="AE84" s="532"/>
      <c r="AF84" s="532"/>
      <c r="AG84" s="532"/>
      <c r="AH84" s="534"/>
      <c r="AI84" s="533"/>
      <c r="AJ84" s="532"/>
      <c r="AK84" s="532"/>
      <c r="AL84" s="532"/>
      <c r="AM84" s="532"/>
      <c r="AN84" s="532"/>
      <c r="AO84" s="532"/>
      <c r="AP84" s="532"/>
      <c r="AQ84" s="532"/>
      <c r="AR84" s="534"/>
      <c r="AS84" s="533"/>
      <c r="AT84" s="532"/>
      <c r="AU84" s="532"/>
      <c r="AV84" s="532"/>
      <c r="AW84" s="532"/>
      <c r="AX84" s="532"/>
      <c r="AY84" s="532"/>
      <c r="AZ84" s="532"/>
      <c r="BA84" s="532"/>
      <c r="BB84" s="534"/>
    </row>
    <row r="85" spans="1:74" s="488" customFormat="1" ht="15.75" customHeight="1" outlineLevel="1" x14ac:dyDescent="0.25">
      <c r="A85" s="773"/>
      <c r="B85" s="485" t="s">
        <v>694</v>
      </c>
      <c r="C85" s="486" t="s">
        <v>750</v>
      </c>
      <c r="D85" s="518" t="s">
        <v>290</v>
      </c>
      <c r="E85" s="523"/>
      <c r="F85" s="523"/>
      <c r="G85" s="523"/>
      <c r="H85" s="523"/>
      <c r="I85" s="523"/>
      <c r="J85" s="523"/>
      <c r="K85" s="523"/>
      <c r="L85" s="523"/>
      <c r="M85" s="523"/>
      <c r="N85" s="523"/>
      <c r="O85" s="524"/>
      <c r="P85" s="523"/>
      <c r="Q85" s="523"/>
      <c r="R85" s="523"/>
      <c r="S85" s="523"/>
      <c r="T85" s="523"/>
      <c r="U85" s="523"/>
      <c r="V85" s="523"/>
      <c r="W85" s="523"/>
      <c r="X85" s="525"/>
      <c r="Y85" s="524"/>
      <c r="Z85" s="523"/>
      <c r="AA85" s="523"/>
      <c r="AB85" s="523"/>
      <c r="AC85" s="523"/>
      <c r="AD85" s="523"/>
      <c r="AE85" s="523"/>
      <c r="AF85" s="523"/>
      <c r="AG85" s="523"/>
      <c r="AH85" s="525"/>
      <c r="AI85" s="524"/>
      <c r="AJ85" s="523"/>
      <c r="AK85" s="523"/>
      <c r="AL85" s="523"/>
      <c r="AM85" s="523"/>
      <c r="AN85" s="523"/>
      <c r="AO85" s="523"/>
      <c r="AP85" s="523"/>
      <c r="AQ85" s="523"/>
      <c r="AR85" s="525"/>
      <c r="AS85" s="524"/>
      <c r="AT85" s="523"/>
      <c r="AU85" s="523"/>
      <c r="AV85" s="523"/>
      <c r="AW85" s="523"/>
      <c r="AX85" s="523"/>
      <c r="AY85" s="523"/>
      <c r="AZ85" s="523"/>
      <c r="BA85" s="523"/>
      <c r="BB85" s="525"/>
      <c r="BC85" s="468"/>
      <c r="BD85" s="468"/>
      <c r="BE85" s="468"/>
      <c r="BF85" s="468"/>
      <c r="BG85" s="468"/>
      <c r="BH85" s="468"/>
      <c r="BI85" s="468"/>
      <c r="BJ85" s="468"/>
      <c r="BK85" s="468"/>
      <c r="BL85" s="468"/>
      <c r="BM85" s="468"/>
      <c r="BN85" s="468"/>
      <c r="BO85" s="468"/>
      <c r="BP85" s="468"/>
      <c r="BQ85" s="468"/>
      <c r="BR85" s="468"/>
      <c r="BS85" s="468"/>
      <c r="BT85" s="468"/>
      <c r="BU85" s="468"/>
      <c r="BV85" s="468"/>
    </row>
    <row r="86" spans="1:74" ht="15.75" customHeight="1" outlineLevel="1" x14ac:dyDescent="0.25">
      <c r="A86" s="773"/>
      <c r="B86" s="478" t="s">
        <v>695</v>
      </c>
      <c r="C86" s="375" t="s">
        <v>712</v>
      </c>
      <c r="D86" s="517" t="s">
        <v>505</v>
      </c>
      <c r="E86" s="532"/>
      <c r="F86" s="532"/>
      <c r="G86" s="532"/>
      <c r="H86" s="532"/>
      <c r="I86" s="532"/>
      <c r="J86" s="532"/>
      <c r="K86" s="532"/>
      <c r="L86" s="532"/>
      <c r="M86" s="532"/>
      <c r="N86" s="532"/>
      <c r="O86" s="533"/>
      <c r="P86" s="532"/>
      <c r="Q86" s="532"/>
      <c r="R86" s="532"/>
      <c r="S86" s="532"/>
      <c r="T86" s="532"/>
      <c r="U86" s="532"/>
      <c r="V86" s="532"/>
      <c r="W86" s="532"/>
      <c r="X86" s="534"/>
      <c r="Y86" s="533"/>
      <c r="Z86" s="532"/>
      <c r="AA86" s="532"/>
      <c r="AB86" s="532"/>
      <c r="AC86" s="532"/>
      <c r="AD86" s="532"/>
      <c r="AE86" s="532"/>
      <c r="AF86" s="532"/>
      <c r="AG86" s="532"/>
      <c r="AH86" s="534"/>
      <c r="AI86" s="533"/>
      <c r="AJ86" s="532"/>
      <c r="AK86" s="532"/>
      <c r="AL86" s="532"/>
      <c r="AM86" s="532"/>
      <c r="AN86" s="532"/>
      <c r="AO86" s="532"/>
      <c r="AP86" s="532"/>
      <c r="AQ86" s="532"/>
      <c r="AR86" s="534"/>
      <c r="AS86" s="533"/>
      <c r="AT86" s="532"/>
      <c r="AU86" s="532"/>
      <c r="AV86" s="532"/>
      <c r="AW86" s="532"/>
      <c r="AX86" s="532"/>
      <c r="AY86" s="532"/>
      <c r="AZ86" s="532"/>
      <c r="BA86" s="532"/>
      <c r="BB86" s="534"/>
    </row>
    <row r="87" spans="1:74" s="488" customFormat="1" ht="15.75" customHeight="1" outlineLevel="1" thickBot="1" x14ac:dyDescent="0.3">
      <c r="A87" s="773"/>
      <c r="B87" s="485" t="s">
        <v>578</v>
      </c>
      <c r="C87" s="486" t="s">
        <v>751</v>
      </c>
      <c r="D87" s="518" t="s">
        <v>277</v>
      </c>
      <c r="E87" s="523"/>
      <c r="F87" s="523"/>
      <c r="G87" s="523"/>
      <c r="H87" s="523"/>
      <c r="I87" s="523"/>
      <c r="J87" s="523"/>
      <c r="K87" s="523"/>
      <c r="L87" s="523"/>
      <c r="M87" s="523"/>
      <c r="N87" s="523"/>
      <c r="O87" s="524"/>
      <c r="P87" s="523"/>
      <c r="Q87" s="523"/>
      <c r="R87" s="523"/>
      <c r="S87" s="523"/>
      <c r="T87" s="523"/>
      <c r="U87" s="523"/>
      <c r="V87" s="523"/>
      <c r="W87" s="523"/>
      <c r="X87" s="525"/>
      <c r="Y87" s="524"/>
      <c r="Z87" s="523"/>
      <c r="AA87" s="523"/>
      <c r="AB87" s="523"/>
      <c r="AC87" s="523"/>
      <c r="AD87" s="523"/>
      <c r="AE87" s="523"/>
      <c r="AF87" s="523"/>
      <c r="AG87" s="523"/>
      <c r="AH87" s="525"/>
      <c r="AI87" s="524"/>
      <c r="AJ87" s="523"/>
      <c r="AK87" s="523"/>
      <c r="AL87" s="523"/>
      <c r="AM87" s="523"/>
      <c r="AN87" s="523"/>
      <c r="AO87" s="523"/>
      <c r="AP87" s="523"/>
      <c r="AQ87" s="523"/>
      <c r="AR87" s="525"/>
      <c r="AS87" s="524"/>
      <c r="AT87" s="523"/>
      <c r="AU87" s="523"/>
      <c r="AV87" s="523"/>
      <c r="AW87" s="523"/>
      <c r="AX87" s="523"/>
      <c r="AY87" s="523"/>
      <c r="AZ87" s="523"/>
      <c r="BA87" s="523"/>
      <c r="BB87" s="525"/>
      <c r="BC87" s="468"/>
      <c r="BD87" s="468"/>
      <c r="BE87" s="468"/>
      <c r="BF87" s="468"/>
      <c r="BG87" s="468"/>
      <c r="BH87" s="468"/>
      <c r="BI87" s="468"/>
      <c r="BJ87" s="468"/>
      <c r="BK87" s="468"/>
      <c r="BL87" s="468"/>
      <c r="BM87" s="468"/>
      <c r="BN87" s="468"/>
      <c r="BO87" s="468"/>
      <c r="BP87" s="468"/>
      <c r="BQ87" s="468"/>
      <c r="BR87" s="468"/>
      <c r="BS87" s="468"/>
      <c r="BT87" s="468"/>
      <c r="BU87" s="468"/>
      <c r="BV87" s="468"/>
    </row>
    <row r="88" spans="1:74" ht="15" customHeight="1" x14ac:dyDescent="0.25">
      <c r="A88" s="773"/>
      <c r="B88" s="529" t="s">
        <v>696</v>
      </c>
      <c r="C88" s="398"/>
      <c r="D88" s="398"/>
      <c r="E88" s="379"/>
      <c r="F88" s="379"/>
      <c r="G88" s="379"/>
      <c r="H88" s="379"/>
      <c r="I88" s="379"/>
      <c r="J88" s="379"/>
      <c r="K88" s="379"/>
      <c r="L88" s="379"/>
      <c r="M88" s="379"/>
      <c r="N88" s="379"/>
      <c r="O88" s="500"/>
      <c r="P88" s="379"/>
      <c r="Q88" s="379"/>
      <c r="R88" s="379"/>
      <c r="S88" s="379"/>
      <c r="T88" s="379"/>
      <c r="U88" s="379"/>
      <c r="V88" s="379"/>
      <c r="W88" s="379"/>
      <c r="X88" s="380"/>
      <c r="Y88" s="500"/>
      <c r="Z88" s="379"/>
      <c r="AA88" s="379"/>
      <c r="AB88" s="379"/>
      <c r="AC88" s="379"/>
      <c r="AD88" s="379"/>
      <c r="AE88" s="379"/>
      <c r="AF88" s="379"/>
      <c r="AG88" s="379"/>
      <c r="AH88" s="380"/>
      <c r="AI88" s="500"/>
      <c r="AJ88" s="379"/>
      <c r="AK88" s="379"/>
      <c r="AL88" s="379"/>
      <c r="AM88" s="379"/>
      <c r="AN88" s="379"/>
      <c r="AO88" s="379"/>
      <c r="AP88" s="379"/>
      <c r="AQ88" s="379"/>
      <c r="AR88" s="380"/>
      <c r="AS88" s="500"/>
      <c r="AT88" s="379"/>
      <c r="AU88" s="379"/>
      <c r="AV88" s="379"/>
      <c r="AW88" s="379"/>
      <c r="AX88" s="379"/>
      <c r="AY88" s="379"/>
      <c r="AZ88" s="379"/>
      <c r="BA88" s="379"/>
      <c r="BB88" s="380"/>
    </row>
    <row r="89" spans="1:74" ht="15.75" customHeight="1" thickBot="1" x14ac:dyDescent="0.3">
      <c r="A89" s="773"/>
      <c r="B89" s="491"/>
      <c r="C89" s="400"/>
      <c r="D89" s="400"/>
      <c r="E89" s="381"/>
      <c r="F89" s="381"/>
      <c r="G89" s="381"/>
      <c r="H89" s="381"/>
      <c r="I89" s="381"/>
      <c r="J89" s="381"/>
      <c r="K89" s="381"/>
      <c r="L89" s="381"/>
      <c r="M89" s="381"/>
      <c r="N89" s="381"/>
      <c r="O89" s="501"/>
      <c r="P89" s="381"/>
      <c r="Q89" s="381"/>
      <c r="R89" s="381"/>
      <c r="S89" s="381"/>
      <c r="T89" s="381"/>
      <c r="U89" s="381"/>
      <c r="V89" s="381"/>
      <c r="W89" s="381"/>
      <c r="X89" s="382"/>
      <c r="Y89" s="501"/>
      <c r="Z89" s="381"/>
      <c r="AA89" s="381"/>
      <c r="AB89" s="381"/>
      <c r="AC89" s="381"/>
      <c r="AD89" s="381"/>
      <c r="AE89" s="381"/>
      <c r="AF89" s="381"/>
      <c r="AG89" s="381"/>
      <c r="AH89" s="382"/>
      <c r="AI89" s="501"/>
      <c r="AJ89" s="381"/>
      <c r="AK89" s="381"/>
      <c r="AL89" s="381"/>
      <c r="AM89" s="381"/>
      <c r="AN89" s="381"/>
      <c r="AO89" s="381"/>
      <c r="AP89" s="381"/>
      <c r="AQ89" s="381"/>
      <c r="AR89" s="382"/>
      <c r="AS89" s="501"/>
      <c r="AT89" s="381"/>
      <c r="AU89" s="381"/>
      <c r="AV89" s="381"/>
      <c r="AW89" s="381"/>
      <c r="AX89" s="381"/>
      <c r="AY89" s="381"/>
      <c r="AZ89" s="381"/>
      <c r="BA89" s="381"/>
      <c r="BB89" s="382"/>
    </row>
    <row r="90" spans="1:74" ht="15.75" customHeight="1" outlineLevel="1" x14ac:dyDescent="0.25">
      <c r="A90" s="773"/>
      <c r="B90" s="530" t="s">
        <v>560</v>
      </c>
      <c r="C90" s="531" t="s">
        <v>752</v>
      </c>
      <c r="D90" s="531" t="s">
        <v>283</v>
      </c>
      <c r="E90" s="532"/>
      <c r="F90" s="532"/>
      <c r="G90" s="532"/>
      <c r="H90" s="532"/>
      <c r="I90" s="532"/>
      <c r="J90" s="532"/>
      <c r="K90" s="532"/>
      <c r="L90" s="532"/>
      <c r="M90" s="532"/>
      <c r="N90" s="532"/>
      <c r="O90" s="533"/>
      <c r="P90" s="532"/>
      <c r="Q90" s="532"/>
      <c r="R90" s="532"/>
      <c r="S90" s="532"/>
      <c r="T90" s="532"/>
      <c r="U90" s="532"/>
      <c r="V90" s="532"/>
      <c r="W90" s="532"/>
      <c r="X90" s="534"/>
      <c r="Y90" s="533"/>
      <c r="Z90" s="532"/>
      <c r="AA90" s="532"/>
      <c r="AB90" s="532"/>
      <c r="AC90" s="532"/>
      <c r="AD90" s="532"/>
      <c r="AE90" s="532"/>
      <c r="AF90" s="532"/>
      <c r="AG90" s="532"/>
      <c r="AH90" s="534"/>
      <c r="AI90" s="533"/>
      <c r="AJ90" s="532"/>
      <c r="AK90" s="532"/>
      <c r="AL90" s="532"/>
      <c r="AM90" s="532"/>
      <c r="AN90" s="532"/>
      <c r="AO90" s="532"/>
      <c r="AP90" s="532"/>
      <c r="AQ90" s="532"/>
      <c r="AR90" s="534"/>
      <c r="AS90" s="533"/>
      <c r="AT90" s="532"/>
      <c r="AU90" s="532"/>
      <c r="AV90" s="532"/>
      <c r="AW90" s="532"/>
      <c r="AX90" s="532"/>
      <c r="AY90" s="532"/>
      <c r="AZ90" s="532"/>
      <c r="BA90" s="532"/>
      <c r="BB90" s="534"/>
    </row>
    <row r="91" spans="1:74" s="488" customFormat="1" ht="15.75" customHeight="1" outlineLevel="1" x14ac:dyDescent="0.25">
      <c r="A91" s="773"/>
      <c r="B91" s="485" t="s">
        <v>697</v>
      </c>
      <c r="C91" s="486" t="s">
        <v>753</v>
      </c>
      <c r="D91" s="518" t="s">
        <v>290</v>
      </c>
      <c r="E91" s="487"/>
      <c r="F91" s="487"/>
      <c r="G91" s="487"/>
      <c r="H91" s="487"/>
      <c r="I91" s="487"/>
      <c r="J91" s="487"/>
      <c r="K91" s="487"/>
      <c r="L91" s="487"/>
      <c r="M91" s="487"/>
      <c r="N91" s="487"/>
      <c r="O91" s="502"/>
      <c r="P91" s="487"/>
      <c r="Q91" s="487"/>
      <c r="R91" s="487"/>
      <c r="S91" s="487"/>
      <c r="T91" s="487"/>
      <c r="U91" s="487"/>
      <c r="V91" s="487"/>
      <c r="W91" s="487"/>
      <c r="X91" s="503"/>
      <c r="Y91" s="502"/>
      <c r="Z91" s="487"/>
      <c r="AA91" s="487"/>
      <c r="AB91" s="487"/>
      <c r="AC91" s="487"/>
      <c r="AD91" s="487"/>
      <c r="AE91" s="487"/>
      <c r="AF91" s="487"/>
      <c r="AG91" s="487"/>
      <c r="AH91" s="503"/>
      <c r="AI91" s="502"/>
      <c r="AJ91" s="487"/>
      <c r="AK91" s="487"/>
      <c r="AL91" s="487"/>
      <c r="AM91" s="487"/>
      <c r="AN91" s="487"/>
      <c r="AO91" s="487"/>
      <c r="AP91" s="487"/>
      <c r="AQ91" s="487"/>
      <c r="AR91" s="503"/>
      <c r="AS91" s="502"/>
      <c r="AT91" s="487"/>
      <c r="AU91" s="487"/>
      <c r="AV91" s="487"/>
      <c r="AW91" s="487"/>
      <c r="AX91" s="487"/>
      <c r="AY91" s="487"/>
      <c r="AZ91" s="487"/>
      <c r="BA91" s="487"/>
      <c r="BB91" s="503"/>
      <c r="BC91" s="468"/>
      <c r="BD91" s="468"/>
      <c r="BE91" s="468"/>
      <c r="BF91" s="468"/>
      <c r="BG91" s="468"/>
      <c r="BH91" s="468"/>
      <c r="BI91" s="468"/>
      <c r="BJ91" s="468"/>
      <c r="BK91" s="468"/>
      <c r="BL91" s="468"/>
      <c r="BM91" s="468"/>
      <c r="BN91" s="468"/>
      <c r="BO91" s="468"/>
      <c r="BP91" s="468"/>
      <c r="BQ91" s="468"/>
      <c r="BR91" s="468"/>
      <c r="BS91" s="468"/>
      <c r="BT91" s="468"/>
      <c r="BU91" s="468"/>
      <c r="BV91" s="468"/>
    </row>
    <row r="92" spans="1:74" ht="15.75" customHeight="1" outlineLevel="1" x14ac:dyDescent="0.25">
      <c r="A92" s="773"/>
      <c r="B92" s="478" t="s">
        <v>698</v>
      </c>
      <c r="C92" s="375" t="s">
        <v>754</v>
      </c>
      <c r="D92" s="517" t="s">
        <v>505</v>
      </c>
      <c r="E92" s="479"/>
      <c r="F92" s="479"/>
      <c r="G92" s="479"/>
      <c r="H92" s="479"/>
      <c r="I92" s="479"/>
      <c r="J92" s="479"/>
      <c r="K92" s="479"/>
      <c r="L92" s="479"/>
      <c r="M92" s="479"/>
      <c r="N92" s="479"/>
      <c r="O92" s="480"/>
      <c r="P92" s="479"/>
      <c r="Q92" s="479"/>
      <c r="R92" s="479"/>
      <c r="S92" s="479"/>
      <c r="T92" s="479"/>
      <c r="U92" s="479"/>
      <c r="V92" s="479"/>
      <c r="W92" s="479"/>
      <c r="X92" s="481"/>
      <c r="Y92" s="480"/>
      <c r="Z92" s="479"/>
      <c r="AA92" s="479"/>
      <c r="AB92" s="479"/>
      <c r="AC92" s="479"/>
      <c r="AD92" s="479"/>
      <c r="AE92" s="479"/>
      <c r="AF92" s="479"/>
      <c r="AG92" s="479"/>
      <c r="AH92" s="481"/>
      <c r="AI92" s="480"/>
      <c r="AJ92" s="479"/>
      <c r="AK92" s="479"/>
      <c r="AL92" s="479"/>
      <c r="AM92" s="479"/>
      <c r="AN92" s="479"/>
      <c r="AO92" s="479"/>
      <c r="AP92" s="479"/>
      <c r="AQ92" s="479"/>
      <c r="AR92" s="481"/>
      <c r="AS92" s="480"/>
      <c r="AT92" s="479"/>
      <c r="AU92" s="479"/>
      <c r="AV92" s="479"/>
      <c r="AW92" s="479"/>
      <c r="AX92" s="479"/>
      <c r="AY92" s="479"/>
      <c r="AZ92" s="479"/>
      <c r="BA92" s="479"/>
      <c r="BB92" s="481"/>
    </row>
    <row r="93" spans="1:74" s="488" customFormat="1" ht="15.75" customHeight="1" outlineLevel="1" x14ac:dyDescent="0.25">
      <c r="A93" s="773"/>
      <c r="B93" s="485" t="s">
        <v>699</v>
      </c>
      <c r="C93" s="486" t="s">
        <v>755</v>
      </c>
      <c r="D93" s="518" t="s">
        <v>277</v>
      </c>
      <c r="E93" s="523"/>
      <c r="F93" s="523"/>
      <c r="G93" s="523"/>
      <c r="H93" s="523"/>
      <c r="I93" s="523"/>
      <c r="J93" s="523"/>
      <c r="K93" s="523"/>
      <c r="L93" s="523"/>
      <c r="M93" s="523"/>
      <c r="N93" s="523"/>
      <c r="O93" s="524"/>
      <c r="P93" s="523"/>
      <c r="Q93" s="523"/>
      <c r="R93" s="523"/>
      <c r="S93" s="523"/>
      <c r="T93" s="523"/>
      <c r="U93" s="523"/>
      <c r="V93" s="523"/>
      <c r="W93" s="523"/>
      <c r="X93" s="525"/>
      <c r="Y93" s="524"/>
      <c r="Z93" s="523"/>
      <c r="AA93" s="523"/>
      <c r="AB93" s="523"/>
      <c r="AC93" s="523"/>
      <c r="AD93" s="523"/>
      <c r="AE93" s="523"/>
      <c r="AF93" s="523"/>
      <c r="AG93" s="523"/>
      <c r="AH93" s="525"/>
      <c r="AI93" s="524"/>
      <c r="AJ93" s="523"/>
      <c r="AK93" s="523"/>
      <c r="AL93" s="523"/>
      <c r="AM93" s="523"/>
      <c r="AN93" s="523"/>
      <c r="AO93" s="523"/>
      <c r="AP93" s="523"/>
      <c r="AQ93" s="523"/>
      <c r="AR93" s="525"/>
      <c r="AS93" s="524"/>
      <c r="AT93" s="523"/>
      <c r="AU93" s="523"/>
      <c r="AV93" s="523"/>
      <c r="AW93" s="523"/>
      <c r="AX93" s="523"/>
      <c r="AY93" s="523"/>
      <c r="AZ93" s="523"/>
      <c r="BA93" s="523"/>
      <c r="BB93" s="525"/>
      <c r="BC93" s="468"/>
      <c r="BD93" s="468"/>
      <c r="BE93" s="468"/>
      <c r="BF93" s="468"/>
      <c r="BG93" s="468"/>
      <c r="BH93" s="468"/>
      <c r="BI93" s="468"/>
      <c r="BJ93" s="468"/>
      <c r="BK93" s="468"/>
      <c r="BL93" s="468"/>
      <c r="BM93" s="468"/>
      <c r="BN93" s="468"/>
      <c r="BO93" s="468"/>
      <c r="BP93" s="468"/>
      <c r="BQ93" s="468"/>
      <c r="BR93" s="468"/>
      <c r="BS93" s="468"/>
      <c r="BT93" s="468"/>
      <c r="BU93" s="468"/>
      <c r="BV93" s="468"/>
    </row>
    <row r="94" spans="1:74" ht="15.75" customHeight="1" outlineLevel="1" x14ac:dyDescent="0.25">
      <c r="A94" s="773"/>
      <c r="B94" s="478" t="s">
        <v>514</v>
      </c>
      <c r="C94" s="375" t="s">
        <v>756</v>
      </c>
      <c r="D94" s="517" t="s">
        <v>517</v>
      </c>
      <c r="E94" s="479"/>
      <c r="F94" s="479"/>
      <c r="G94" s="479"/>
      <c r="H94" s="479"/>
      <c r="I94" s="479"/>
      <c r="J94" s="479"/>
      <c r="K94" s="479"/>
      <c r="L94" s="479"/>
      <c r="M94" s="479"/>
      <c r="N94" s="479"/>
      <c r="O94" s="480"/>
      <c r="P94" s="479"/>
      <c r="Q94" s="479"/>
      <c r="R94" s="479"/>
      <c r="S94" s="479"/>
      <c r="T94" s="479"/>
      <c r="U94" s="479"/>
      <c r="V94" s="479"/>
      <c r="W94" s="479"/>
      <c r="X94" s="481"/>
      <c r="Y94" s="480"/>
      <c r="Z94" s="479"/>
      <c r="AA94" s="479"/>
      <c r="AB94" s="479"/>
      <c r="AC94" s="479"/>
      <c r="AD94" s="479"/>
      <c r="AE94" s="479"/>
      <c r="AF94" s="479"/>
      <c r="AG94" s="479"/>
      <c r="AH94" s="481"/>
      <c r="AI94" s="480"/>
      <c r="AJ94" s="479"/>
      <c r="AK94" s="479"/>
      <c r="AL94" s="479"/>
      <c r="AM94" s="479"/>
      <c r="AN94" s="479"/>
      <c r="AO94" s="479"/>
      <c r="AP94" s="479"/>
      <c r="AQ94" s="479"/>
      <c r="AR94" s="481"/>
      <c r="AS94" s="480"/>
      <c r="AT94" s="479"/>
      <c r="AU94" s="479"/>
      <c r="AV94" s="479"/>
      <c r="AW94" s="479"/>
      <c r="AX94" s="479"/>
      <c r="AY94" s="479"/>
      <c r="AZ94" s="479"/>
      <c r="BA94" s="479"/>
      <c r="BB94" s="481"/>
    </row>
    <row r="95" spans="1:74" s="488" customFormat="1" ht="15.75" customHeight="1" outlineLevel="1" x14ac:dyDescent="0.25">
      <c r="A95" s="773"/>
      <c r="B95" s="485" t="s">
        <v>694</v>
      </c>
      <c r="C95" s="486" t="s">
        <v>757</v>
      </c>
      <c r="D95" s="518" t="s">
        <v>290</v>
      </c>
      <c r="E95" s="487"/>
      <c r="F95" s="487"/>
      <c r="G95" s="487"/>
      <c r="H95" s="487"/>
      <c r="I95" s="487"/>
      <c r="J95" s="487"/>
      <c r="K95" s="487"/>
      <c r="L95" s="487"/>
      <c r="M95" s="487"/>
      <c r="N95" s="487"/>
      <c r="O95" s="502"/>
      <c r="P95" s="487"/>
      <c r="Q95" s="487"/>
      <c r="R95" s="487"/>
      <c r="S95" s="487"/>
      <c r="T95" s="487"/>
      <c r="U95" s="487"/>
      <c r="V95" s="487"/>
      <c r="W95" s="487"/>
      <c r="X95" s="503"/>
      <c r="Y95" s="502"/>
      <c r="Z95" s="487"/>
      <c r="AA95" s="487"/>
      <c r="AB95" s="487"/>
      <c r="AC95" s="487"/>
      <c r="AD95" s="487"/>
      <c r="AE95" s="487"/>
      <c r="AF95" s="487"/>
      <c r="AG95" s="487"/>
      <c r="AH95" s="503"/>
      <c r="AI95" s="502"/>
      <c r="AJ95" s="487"/>
      <c r="AK95" s="487"/>
      <c r="AL95" s="487"/>
      <c r="AM95" s="487"/>
      <c r="AN95" s="487"/>
      <c r="AO95" s="487"/>
      <c r="AP95" s="487"/>
      <c r="AQ95" s="487"/>
      <c r="AR95" s="503"/>
      <c r="AS95" s="502"/>
      <c r="AT95" s="487"/>
      <c r="AU95" s="487"/>
      <c r="AV95" s="487"/>
      <c r="AW95" s="487"/>
      <c r="AX95" s="487"/>
      <c r="AY95" s="487"/>
      <c r="AZ95" s="487"/>
      <c r="BA95" s="487"/>
      <c r="BB95" s="503"/>
      <c r="BC95" s="468"/>
      <c r="BD95" s="468"/>
      <c r="BE95" s="468"/>
      <c r="BF95" s="468"/>
      <c r="BG95" s="468"/>
      <c r="BH95" s="468"/>
      <c r="BI95" s="468"/>
      <c r="BJ95" s="468"/>
      <c r="BK95" s="468"/>
      <c r="BL95" s="468"/>
      <c r="BM95" s="468"/>
      <c r="BN95" s="468"/>
      <c r="BO95" s="468"/>
      <c r="BP95" s="468"/>
      <c r="BQ95" s="468"/>
      <c r="BR95" s="468"/>
      <c r="BS95" s="468"/>
      <c r="BT95" s="468"/>
      <c r="BU95" s="468"/>
      <c r="BV95" s="468"/>
    </row>
    <row r="96" spans="1:74" ht="15.75" customHeight="1" outlineLevel="1" x14ac:dyDescent="0.25">
      <c r="A96" s="773"/>
      <c r="B96" s="478" t="s">
        <v>695</v>
      </c>
      <c r="C96" s="375" t="s">
        <v>970</v>
      </c>
      <c r="D96" s="517" t="s">
        <v>505</v>
      </c>
      <c r="E96" s="479"/>
      <c r="F96" s="479"/>
      <c r="G96" s="479"/>
      <c r="H96" s="479"/>
      <c r="I96" s="479"/>
      <c r="J96" s="479"/>
      <c r="K96" s="479"/>
      <c r="L96" s="479"/>
      <c r="M96" s="479"/>
      <c r="N96" s="479"/>
      <c r="O96" s="480"/>
      <c r="P96" s="479"/>
      <c r="Q96" s="479"/>
      <c r="R96" s="479"/>
      <c r="S96" s="479"/>
      <c r="T96" s="479"/>
      <c r="U96" s="479"/>
      <c r="V96" s="479"/>
      <c r="W96" s="479"/>
      <c r="X96" s="481"/>
      <c r="Y96" s="480"/>
      <c r="Z96" s="479"/>
      <c r="AA96" s="479"/>
      <c r="AB96" s="479"/>
      <c r="AC96" s="479"/>
      <c r="AD96" s="479"/>
      <c r="AE96" s="479"/>
      <c r="AF96" s="479"/>
      <c r="AG96" s="479"/>
      <c r="AH96" s="481"/>
      <c r="AI96" s="480"/>
      <c r="AJ96" s="479"/>
      <c r="AK96" s="479"/>
      <c r="AL96" s="479"/>
      <c r="AM96" s="479"/>
      <c r="AN96" s="479"/>
      <c r="AO96" s="479"/>
      <c r="AP96" s="479"/>
      <c r="AQ96" s="479"/>
      <c r="AR96" s="481"/>
      <c r="AS96" s="480"/>
      <c r="AT96" s="479"/>
      <c r="AU96" s="479"/>
      <c r="AV96" s="479"/>
      <c r="AW96" s="479"/>
      <c r="AX96" s="479"/>
      <c r="AY96" s="479"/>
      <c r="AZ96" s="479"/>
      <c r="BA96" s="479"/>
      <c r="BB96" s="481"/>
    </row>
    <row r="97" spans="1:74" s="488" customFormat="1" ht="15.75" customHeight="1" outlineLevel="1" thickBot="1" x14ac:dyDescent="0.3">
      <c r="A97" s="773"/>
      <c r="B97" s="485" t="s">
        <v>578</v>
      </c>
      <c r="C97" s="486" t="s">
        <v>758</v>
      </c>
      <c r="D97" s="518" t="s">
        <v>277</v>
      </c>
      <c r="E97" s="487"/>
      <c r="F97" s="487"/>
      <c r="G97" s="487"/>
      <c r="H97" s="487"/>
      <c r="I97" s="487"/>
      <c r="J97" s="487"/>
      <c r="K97" s="487"/>
      <c r="L97" s="487"/>
      <c r="M97" s="487"/>
      <c r="N97" s="487"/>
      <c r="O97" s="502"/>
      <c r="P97" s="487"/>
      <c r="Q97" s="487"/>
      <c r="R97" s="487"/>
      <c r="S97" s="487"/>
      <c r="T97" s="487"/>
      <c r="U97" s="487"/>
      <c r="V97" s="487"/>
      <c r="W97" s="487"/>
      <c r="X97" s="503"/>
      <c r="Y97" s="502"/>
      <c r="Z97" s="487"/>
      <c r="AA97" s="487"/>
      <c r="AB97" s="487"/>
      <c r="AC97" s="487"/>
      <c r="AD97" s="487"/>
      <c r="AE97" s="487"/>
      <c r="AF97" s="487"/>
      <c r="AG97" s="487"/>
      <c r="AH97" s="503"/>
      <c r="AI97" s="502"/>
      <c r="AJ97" s="487"/>
      <c r="AK97" s="487"/>
      <c r="AL97" s="487"/>
      <c r="AM97" s="487"/>
      <c r="AN97" s="487"/>
      <c r="AO97" s="487"/>
      <c r="AP97" s="487"/>
      <c r="AQ97" s="487"/>
      <c r="AR97" s="503"/>
      <c r="AS97" s="502"/>
      <c r="AT97" s="487"/>
      <c r="AU97" s="487"/>
      <c r="AV97" s="487"/>
      <c r="AW97" s="487"/>
      <c r="AX97" s="487"/>
      <c r="AY97" s="487"/>
      <c r="AZ97" s="487"/>
      <c r="BA97" s="487"/>
      <c r="BB97" s="503"/>
      <c r="BC97" s="468"/>
      <c r="BD97" s="468"/>
      <c r="BE97" s="468"/>
      <c r="BF97" s="468"/>
      <c r="BG97" s="468"/>
      <c r="BH97" s="468"/>
      <c r="BI97" s="468"/>
      <c r="BJ97" s="468"/>
      <c r="BK97" s="468"/>
      <c r="BL97" s="468"/>
      <c r="BM97" s="468"/>
      <c r="BN97" s="468"/>
      <c r="BO97" s="468"/>
      <c r="BP97" s="468"/>
      <c r="BQ97" s="468"/>
      <c r="BR97" s="468"/>
      <c r="BS97" s="468"/>
      <c r="BT97" s="468"/>
      <c r="BU97" s="468"/>
      <c r="BV97" s="468"/>
    </row>
    <row r="98" spans="1:74" ht="15" customHeight="1" x14ac:dyDescent="0.25">
      <c r="A98" s="773"/>
      <c r="B98" s="529" t="s">
        <v>700</v>
      </c>
      <c r="C98" s="398"/>
      <c r="D98" s="398"/>
      <c r="E98" s="379"/>
      <c r="F98" s="379"/>
      <c r="G98" s="379"/>
      <c r="H98" s="379"/>
      <c r="I98" s="379"/>
      <c r="J98" s="379"/>
      <c r="K98" s="379"/>
      <c r="L98" s="379"/>
      <c r="M98" s="379"/>
      <c r="N98" s="379"/>
      <c r="O98" s="500"/>
      <c r="P98" s="379"/>
      <c r="Q98" s="379"/>
      <c r="R98" s="379"/>
      <c r="S98" s="379"/>
      <c r="T98" s="379"/>
      <c r="U98" s="379"/>
      <c r="V98" s="379"/>
      <c r="W98" s="379"/>
      <c r="X98" s="380"/>
      <c r="Y98" s="500"/>
      <c r="Z98" s="379"/>
      <c r="AA98" s="379"/>
      <c r="AB98" s="379"/>
      <c r="AC98" s="379"/>
      <c r="AD98" s="379"/>
      <c r="AE98" s="379"/>
      <c r="AF98" s="379"/>
      <c r="AG98" s="379"/>
      <c r="AH98" s="380"/>
      <c r="AI98" s="500"/>
      <c r="AJ98" s="379"/>
      <c r="AK98" s="379"/>
      <c r="AL98" s="379"/>
      <c r="AM98" s="379"/>
      <c r="AN98" s="379"/>
      <c r="AO98" s="379"/>
      <c r="AP98" s="379"/>
      <c r="AQ98" s="379"/>
      <c r="AR98" s="380"/>
      <c r="AS98" s="500"/>
      <c r="AT98" s="379"/>
      <c r="AU98" s="379"/>
      <c r="AV98" s="379"/>
      <c r="AW98" s="379"/>
      <c r="AX98" s="379"/>
      <c r="AY98" s="379"/>
      <c r="AZ98" s="379"/>
      <c r="BA98" s="379"/>
      <c r="BB98" s="380"/>
    </row>
    <row r="99" spans="1:74" ht="15.75" customHeight="1" thickBot="1" x14ac:dyDescent="0.3">
      <c r="A99" s="773"/>
      <c r="B99" s="491"/>
      <c r="C99" s="400"/>
      <c r="D99" s="400"/>
      <c r="E99" s="381"/>
      <c r="F99" s="381"/>
      <c r="G99" s="381"/>
      <c r="H99" s="381"/>
      <c r="I99" s="381"/>
      <c r="J99" s="381"/>
      <c r="K99" s="381"/>
      <c r="L99" s="381"/>
      <c r="M99" s="381"/>
      <c r="N99" s="381"/>
      <c r="O99" s="501"/>
      <c r="P99" s="381"/>
      <c r="Q99" s="381"/>
      <c r="R99" s="381"/>
      <c r="S99" s="381"/>
      <c r="T99" s="381"/>
      <c r="U99" s="381"/>
      <c r="V99" s="381"/>
      <c r="W99" s="381"/>
      <c r="X99" s="382"/>
      <c r="Y99" s="501"/>
      <c r="Z99" s="381"/>
      <c r="AA99" s="381"/>
      <c r="AB99" s="381"/>
      <c r="AC99" s="381"/>
      <c r="AD99" s="381"/>
      <c r="AE99" s="381"/>
      <c r="AF99" s="381"/>
      <c r="AG99" s="381"/>
      <c r="AH99" s="382"/>
      <c r="AI99" s="501"/>
      <c r="AJ99" s="381"/>
      <c r="AK99" s="381"/>
      <c r="AL99" s="381"/>
      <c r="AM99" s="381"/>
      <c r="AN99" s="381"/>
      <c r="AO99" s="381"/>
      <c r="AP99" s="381"/>
      <c r="AQ99" s="381"/>
      <c r="AR99" s="382"/>
      <c r="AS99" s="501"/>
      <c r="AT99" s="381"/>
      <c r="AU99" s="381"/>
      <c r="AV99" s="381"/>
      <c r="AW99" s="381"/>
      <c r="AX99" s="381"/>
      <c r="AY99" s="381"/>
      <c r="AZ99" s="381"/>
      <c r="BA99" s="381"/>
      <c r="BB99" s="382"/>
    </row>
    <row r="100" spans="1:74" ht="15.75" customHeight="1" collapsed="1" thickBot="1" x14ac:dyDescent="0.3">
      <c r="A100" s="773"/>
      <c r="B100" s="500" t="s">
        <v>701</v>
      </c>
      <c r="C100" s="379"/>
      <c r="D100" s="398"/>
      <c r="E100" s="379"/>
      <c r="F100" s="379"/>
      <c r="G100" s="379"/>
      <c r="H100" s="379"/>
      <c r="I100" s="379"/>
      <c r="J100" s="379"/>
      <c r="K100" s="379"/>
      <c r="L100" s="379"/>
      <c r="M100" s="379"/>
      <c r="N100" s="379"/>
      <c r="O100" s="500"/>
      <c r="P100" s="379"/>
      <c r="Q100" s="379"/>
      <c r="R100" s="379"/>
      <c r="S100" s="379"/>
      <c r="T100" s="379"/>
      <c r="U100" s="379"/>
      <c r="V100" s="379"/>
      <c r="W100" s="379"/>
      <c r="X100" s="380"/>
      <c r="Y100" s="500"/>
      <c r="Z100" s="379"/>
      <c r="AA100" s="379"/>
      <c r="AB100" s="379"/>
      <c r="AC100" s="379"/>
      <c r="AD100" s="379"/>
      <c r="AE100" s="379"/>
      <c r="AF100" s="379"/>
      <c r="AG100" s="379"/>
      <c r="AH100" s="380"/>
      <c r="AI100" s="500"/>
      <c r="AJ100" s="379"/>
      <c r="AK100" s="379"/>
      <c r="AL100" s="379"/>
      <c r="AM100" s="379"/>
      <c r="AN100" s="379"/>
      <c r="AO100" s="379"/>
      <c r="AP100" s="379"/>
      <c r="AQ100" s="379"/>
      <c r="AR100" s="380"/>
      <c r="AS100" s="500"/>
      <c r="AT100" s="379"/>
      <c r="AU100" s="379"/>
      <c r="AV100" s="379"/>
      <c r="AW100" s="379"/>
      <c r="AX100" s="379"/>
      <c r="AY100" s="379"/>
      <c r="AZ100" s="379"/>
      <c r="BA100" s="379"/>
      <c r="BB100" s="380"/>
    </row>
    <row r="101" spans="1:74" ht="15.75" hidden="1" customHeight="1" outlineLevel="1" x14ac:dyDescent="0.25">
      <c r="A101" s="773"/>
      <c r="B101" s="478" t="s">
        <v>282</v>
      </c>
      <c r="C101" s="375" t="s">
        <v>759</v>
      </c>
      <c r="D101" s="479" t="s">
        <v>283</v>
      </c>
      <c r="E101" s="479"/>
      <c r="F101" s="479"/>
      <c r="G101" s="479"/>
      <c r="H101" s="479"/>
      <c r="I101" s="479"/>
      <c r="J101" s="479"/>
      <c r="K101" s="479"/>
      <c r="L101" s="479"/>
      <c r="M101" s="479"/>
      <c r="N101" s="479"/>
      <c r="O101" s="480"/>
      <c r="P101" s="479"/>
      <c r="Q101" s="479"/>
      <c r="R101" s="479"/>
      <c r="S101" s="479"/>
      <c r="T101" s="479"/>
      <c r="U101" s="479"/>
      <c r="V101" s="479"/>
      <c r="W101" s="479"/>
      <c r="X101" s="481"/>
      <c r="Y101" s="480"/>
      <c r="Z101" s="479"/>
      <c r="AA101" s="479"/>
      <c r="AB101" s="479"/>
      <c r="AC101" s="479"/>
      <c r="AD101" s="479"/>
      <c r="AE101" s="479"/>
      <c r="AF101" s="479"/>
      <c r="AG101" s="479"/>
      <c r="AH101" s="481"/>
      <c r="AI101" s="480"/>
      <c r="AJ101" s="479"/>
      <c r="AK101" s="479"/>
      <c r="AL101" s="479"/>
      <c r="AM101" s="479"/>
      <c r="AN101" s="479"/>
      <c r="AO101" s="479"/>
      <c r="AP101" s="479"/>
      <c r="AQ101" s="479"/>
      <c r="AR101" s="481"/>
      <c r="AS101" s="480"/>
      <c r="AT101" s="479"/>
      <c r="AU101" s="479"/>
      <c r="AV101" s="479"/>
      <c r="AW101" s="479"/>
      <c r="AX101" s="479"/>
      <c r="AY101" s="479"/>
      <c r="AZ101" s="479"/>
      <c r="BA101" s="479"/>
      <c r="BB101" s="481"/>
    </row>
    <row r="102" spans="1:74" ht="15.75" hidden="1" customHeight="1" outlineLevel="1" x14ac:dyDescent="0.25">
      <c r="A102" s="773"/>
      <c r="B102" s="478" t="s">
        <v>676</v>
      </c>
      <c r="C102" s="375" t="s">
        <v>710</v>
      </c>
      <c r="D102" s="479" t="s">
        <v>555</v>
      </c>
      <c r="E102" s="479"/>
      <c r="F102" s="479"/>
      <c r="G102" s="479"/>
      <c r="H102" s="479"/>
      <c r="I102" s="479"/>
      <c r="J102" s="479"/>
      <c r="K102" s="479"/>
      <c r="L102" s="479"/>
      <c r="M102" s="479"/>
      <c r="N102" s="479"/>
      <c r="O102" s="480"/>
      <c r="P102" s="479"/>
      <c r="Q102" s="479"/>
      <c r="R102" s="479"/>
      <c r="S102" s="479"/>
      <c r="T102" s="479"/>
      <c r="U102" s="479"/>
      <c r="V102" s="479"/>
      <c r="W102" s="479"/>
      <c r="X102" s="481"/>
      <c r="Y102" s="480"/>
      <c r="Z102" s="479"/>
      <c r="AA102" s="479"/>
      <c r="AB102" s="479"/>
      <c r="AC102" s="479"/>
      <c r="AD102" s="479"/>
      <c r="AE102" s="479"/>
      <c r="AF102" s="479"/>
      <c r="AG102" s="479"/>
      <c r="AH102" s="481"/>
      <c r="AI102" s="480"/>
      <c r="AJ102" s="479"/>
      <c r="AK102" s="479"/>
      <c r="AL102" s="479"/>
      <c r="AM102" s="479"/>
      <c r="AN102" s="479"/>
      <c r="AO102" s="479"/>
      <c r="AP102" s="479"/>
      <c r="AQ102" s="479"/>
      <c r="AR102" s="481"/>
      <c r="AS102" s="480"/>
      <c r="AT102" s="479"/>
      <c r="AU102" s="479"/>
      <c r="AV102" s="479"/>
      <c r="AW102" s="479"/>
      <c r="AX102" s="479"/>
      <c r="AY102" s="479"/>
      <c r="AZ102" s="479"/>
      <c r="BA102" s="479"/>
      <c r="BB102" s="481"/>
    </row>
    <row r="103" spans="1:74" s="488" customFormat="1" ht="15.75" hidden="1" customHeight="1" outlineLevel="1" x14ac:dyDescent="0.25">
      <c r="A103" s="773"/>
      <c r="B103" s="485" t="s">
        <v>509</v>
      </c>
      <c r="C103" s="486" t="s">
        <v>760</v>
      </c>
      <c r="D103" s="487" t="s">
        <v>290</v>
      </c>
      <c r="E103" s="487"/>
      <c r="F103" s="487"/>
      <c r="G103" s="487"/>
      <c r="H103" s="487"/>
      <c r="I103" s="487"/>
      <c r="J103" s="487"/>
      <c r="K103" s="487"/>
      <c r="L103" s="487"/>
      <c r="M103" s="487"/>
      <c r="N103" s="487"/>
      <c r="O103" s="502"/>
      <c r="P103" s="487"/>
      <c r="Q103" s="487"/>
      <c r="R103" s="487"/>
      <c r="S103" s="487"/>
      <c r="T103" s="487"/>
      <c r="U103" s="487"/>
      <c r="V103" s="487"/>
      <c r="W103" s="487"/>
      <c r="X103" s="503"/>
      <c r="Y103" s="502"/>
      <c r="Z103" s="487"/>
      <c r="AA103" s="487"/>
      <c r="AB103" s="487"/>
      <c r="AC103" s="487"/>
      <c r="AD103" s="487"/>
      <c r="AE103" s="487"/>
      <c r="AF103" s="487"/>
      <c r="AG103" s="487"/>
      <c r="AH103" s="503"/>
      <c r="AI103" s="502"/>
      <c r="AJ103" s="487"/>
      <c r="AK103" s="487"/>
      <c r="AL103" s="487"/>
      <c r="AM103" s="487"/>
      <c r="AN103" s="487"/>
      <c r="AO103" s="487"/>
      <c r="AP103" s="487"/>
      <c r="AQ103" s="487"/>
      <c r="AR103" s="503"/>
      <c r="AS103" s="502"/>
      <c r="AT103" s="487"/>
      <c r="AU103" s="487"/>
      <c r="AV103" s="487"/>
      <c r="AW103" s="487"/>
      <c r="AX103" s="487"/>
      <c r="AY103" s="487"/>
      <c r="AZ103" s="487"/>
      <c r="BA103" s="487"/>
      <c r="BB103" s="503"/>
      <c r="BC103" s="468"/>
      <c r="BD103" s="468"/>
      <c r="BE103" s="468"/>
      <c r="BF103" s="468"/>
      <c r="BG103" s="468"/>
      <c r="BH103" s="468"/>
      <c r="BI103" s="468"/>
      <c r="BJ103" s="468"/>
      <c r="BK103" s="468"/>
      <c r="BL103" s="468"/>
      <c r="BM103" s="468"/>
      <c r="BN103" s="468"/>
      <c r="BO103" s="468"/>
      <c r="BP103" s="468"/>
      <c r="BQ103" s="468"/>
      <c r="BR103" s="468"/>
      <c r="BS103" s="468"/>
      <c r="BT103" s="468"/>
      <c r="BU103" s="468"/>
      <c r="BV103" s="468"/>
    </row>
    <row r="104" spans="1:74" ht="15.75" hidden="1" customHeight="1" outlineLevel="1" x14ac:dyDescent="0.25">
      <c r="A104" s="773"/>
      <c r="B104" s="478" t="s">
        <v>510</v>
      </c>
      <c r="C104" s="375" t="s">
        <v>761</v>
      </c>
      <c r="D104" s="479" t="s">
        <v>505</v>
      </c>
      <c r="E104" s="479"/>
      <c r="F104" s="479"/>
      <c r="G104" s="479"/>
      <c r="H104" s="479"/>
      <c r="I104" s="479"/>
      <c r="J104" s="479"/>
      <c r="K104" s="479"/>
      <c r="L104" s="479"/>
      <c r="M104" s="479"/>
      <c r="N104" s="479"/>
      <c r="O104" s="480"/>
      <c r="P104" s="479"/>
      <c r="Q104" s="479"/>
      <c r="R104" s="479"/>
      <c r="S104" s="479"/>
      <c r="T104" s="479"/>
      <c r="U104" s="479"/>
      <c r="V104" s="479"/>
      <c r="W104" s="479"/>
      <c r="X104" s="481"/>
      <c r="Y104" s="480"/>
      <c r="Z104" s="479"/>
      <c r="AA104" s="479"/>
      <c r="AB104" s="479"/>
      <c r="AC104" s="479"/>
      <c r="AD104" s="479"/>
      <c r="AE104" s="479"/>
      <c r="AF104" s="479"/>
      <c r="AG104" s="479"/>
      <c r="AH104" s="481"/>
      <c r="AI104" s="480"/>
      <c r="AJ104" s="479"/>
      <c r="AK104" s="479"/>
      <c r="AL104" s="479"/>
      <c r="AM104" s="479"/>
      <c r="AN104" s="479"/>
      <c r="AO104" s="479"/>
      <c r="AP104" s="479"/>
      <c r="AQ104" s="479"/>
      <c r="AR104" s="481"/>
      <c r="AS104" s="480"/>
      <c r="AT104" s="479"/>
      <c r="AU104" s="479"/>
      <c r="AV104" s="479"/>
      <c r="AW104" s="479"/>
      <c r="AX104" s="479"/>
      <c r="AY104" s="479"/>
      <c r="AZ104" s="479"/>
      <c r="BA104" s="479"/>
      <c r="BB104" s="481"/>
    </row>
    <row r="105" spans="1:74" s="488" customFormat="1" ht="15.75" hidden="1" customHeight="1" outlineLevel="1" x14ac:dyDescent="0.25">
      <c r="A105" s="773"/>
      <c r="B105" s="485" t="s">
        <v>511</v>
      </c>
      <c r="C105" s="486" t="s">
        <v>762</v>
      </c>
      <c r="D105" s="487" t="s">
        <v>507</v>
      </c>
      <c r="E105" s="487"/>
      <c r="F105" s="487"/>
      <c r="G105" s="487"/>
      <c r="H105" s="487"/>
      <c r="I105" s="487"/>
      <c r="J105" s="487"/>
      <c r="K105" s="487"/>
      <c r="L105" s="487"/>
      <c r="M105" s="487"/>
      <c r="N105" s="487"/>
      <c r="O105" s="502"/>
      <c r="P105" s="487"/>
      <c r="Q105" s="487"/>
      <c r="R105" s="487"/>
      <c r="S105" s="487"/>
      <c r="T105" s="487"/>
      <c r="U105" s="487"/>
      <c r="V105" s="487"/>
      <c r="W105" s="487"/>
      <c r="X105" s="503"/>
      <c r="Y105" s="502"/>
      <c r="Z105" s="487"/>
      <c r="AA105" s="487"/>
      <c r="AB105" s="487"/>
      <c r="AC105" s="487"/>
      <c r="AD105" s="487"/>
      <c r="AE105" s="487"/>
      <c r="AF105" s="487"/>
      <c r="AG105" s="487"/>
      <c r="AH105" s="503"/>
      <c r="AI105" s="502"/>
      <c r="AJ105" s="487"/>
      <c r="AK105" s="487"/>
      <c r="AL105" s="487"/>
      <c r="AM105" s="487"/>
      <c r="AN105" s="487"/>
      <c r="AO105" s="487"/>
      <c r="AP105" s="487"/>
      <c r="AQ105" s="487"/>
      <c r="AR105" s="503"/>
      <c r="AS105" s="502"/>
      <c r="AT105" s="487"/>
      <c r="AU105" s="487"/>
      <c r="AV105" s="487"/>
      <c r="AW105" s="487"/>
      <c r="AX105" s="487"/>
      <c r="AY105" s="487"/>
      <c r="AZ105" s="487"/>
      <c r="BA105" s="487"/>
      <c r="BB105" s="503"/>
      <c r="BC105" s="468"/>
      <c r="BD105" s="468"/>
      <c r="BE105" s="468"/>
      <c r="BF105" s="468"/>
      <c r="BG105" s="468"/>
      <c r="BH105" s="468"/>
      <c r="BI105" s="468"/>
      <c r="BJ105" s="468"/>
      <c r="BK105" s="468"/>
      <c r="BL105" s="468"/>
      <c r="BM105" s="468"/>
      <c r="BN105" s="468"/>
      <c r="BO105" s="468"/>
      <c r="BP105" s="468"/>
      <c r="BQ105" s="468"/>
      <c r="BR105" s="468"/>
      <c r="BS105" s="468"/>
      <c r="BT105" s="468"/>
      <c r="BU105" s="468"/>
      <c r="BV105" s="468"/>
    </row>
    <row r="106" spans="1:74" ht="15.75" hidden="1" customHeight="1" outlineLevel="1" x14ac:dyDescent="0.25">
      <c r="A106" s="773"/>
      <c r="B106" s="478" t="s">
        <v>515</v>
      </c>
      <c r="C106" s="375" t="s">
        <v>763</v>
      </c>
      <c r="D106" s="479" t="s">
        <v>277</v>
      </c>
      <c r="E106" s="504"/>
      <c r="F106" s="504"/>
      <c r="G106" s="504"/>
      <c r="H106" s="504"/>
      <c r="I106" s="504"/>
      <c r="J106" s="504"/>
      <c r="K106" s="504"/>
      <c r="L106" s="504"/>
      <c r="M106" s="504"/>
      <c r="N106" s="504"/>
      <c r="O106" s="505"/>
      <c r="P106" s="504"/>
      <c r="Q106" s="504"/>
      <c r="R106" s="504"/>
      <c r="S106" s="504"/>
      <c r="T106" s="504"/>
      <c r="U106" s="504"/>
      <c r="V106" s="504"/>
      <c r="W106" s="504"/>
      <c r="X106" s="506"/>
      <c r="Y106" s="505"/>
      <c r="Z106" s="504"/>
      <c r="AA106" s="504"/>
      <c r="AB106" s="504"/>
      <c r="AC106" s="504"/>
      <c r="AD106" s="504"/>
      <c r="AE106" s="504"/>
      <c r="AF106" s="504"/>
      <c r="AG106" s="504"/>
      <c r="AH106" s="506"/>
      <c r="AI106" s="505"/>
      <c r="AJ106" s="504"/>
      <c r="AK106" s="504"/>
      <c r="AL106" s="504"/>
      <c r="AM106" s="504"/>
      <c r="AN106" s="504"/>
      <c r="AO106" s="504"/>
      <c r="AP106" s="504"/>
      <c r="AQ106" s="504"/>
      <c r="AR106" s="506"/>
      <c r="AS106" s="505"/>
      <c r="AT106" s="504"/>
      <c r="AU106" s="504"/>
      <c r="AV106" s="504"/>
      <c r="AW106" s="504"/>
      <c r="AX106" s="504"/>
      <c r="AY106" s="504"/>
      <c r="AZ106" s="504"/>
      <c r="BA106" s="504"/>
      <c r="BB106" s="506"/>
    </row>
    <row r="107" spans="1:74" s="488" customFormat="1" ht="15.75" hidden="1" customHeight="1" outlineLevel="1" x14ac:dyDescent="0.25">
      <c r="A107" s="773"/>
      <c r="B107" s="485" t="s">
        <v>514</v>
      </c>
      <c r="C107" s="486" t="s">
        <v>764</v>
      </c>
      <c r="D107" s="487" t="s">
        <v>517</v>
      </c>
      <c r="E107" s="487"/>
      <c r="F107" s="487"/>
      <c r="G107" s="487"/>
      <c r="H107" s="487"/>
      <c r="I107" s="487"/>
      <c r="J107" s="487"/>
      <c r="K107" s="487"/>
      <c r="L107" s="487"/>
      <c r="M107" s="487"/>
      <c r="N107" s="487"/>
      <c r="O107" s="502"/>
      <c r="P107" s="487"/>
      <c r="Q107" s="487"/>
      <c r="R107" s="487"/>
      <c r="S107" s="487"/>
      <c r="T107" s="487"/>
      <c r="U107" s="487"/>
      <c r="V107" s="487"/>
      <c r="W107" s="487"/>
      <c r="X107" s="503"/>
      <c r="Y107" s="502"/>
      <c r="Z107" s="487"/>
      <c r="AA107" s="487"/>
      <c r="AB107" s="487"/>
      <c r="AC107" s="487"/>
      <c r="AD107" s="487"/>
      <c r="AE107" s="487"/>
      <c r="AF107" s="487"/>
      <c r="AG107" s="487"/>
      <c r="AH107" s="503"/>
      <c r="AI107" s="502"/>
      <c r="AJ107" s="487"/>
      <c r="AK107" s="487"/>
      <c r="AL107" s="487"/>
      <c r="AM107" s="487"/>
      <c r="AN107" s="487"/>
      <c r="AO107" s="487"/>
      <c r="AP107" s="487"/>
      <c r="AQ107" s="487"/>
      <c r="AR107" s="503"/>
      <c r="AS107" s="502"/>
      <c r="AT107" s="487"/>
      <c r="AU107" s="487"/>
      <c r="AV107" s="487"/>
      <c r="AW107" s="487"/>
      <c r="AX107" s="487"/>
      <c r="AY107" s="487"/>
      <c r="AZ107" s="487"/>
      <c r="BA107" s="487"/>
      <c r="BB107" s="503"/>
      <c r="BC107" s="468"/>
      <c r="BD107" s="468"/>
      <c r="BE107" s="468"/>
      <c r="BF107" s="468"/>
      <c r="BG107" s="468"/>
      <c r="BH107" s="468"/>
      <c r="BI107" s="468"/>
      <c r="BJ107" s="468"/>
      <c r="BK107" s="468"/>
      <c r="BL107" s="468"/>
      <c r="BM107" s="468"/>
      <c r="BN107" s="468"/>
      <c r="BO107" s="468"/>
      <c r="BP107" s="468"/>
      <c r="BQ107" s="468"/>
      <c r="BR107" s="468"/>
      <c r="BS107" s="468"/>
      <c r="BT107" s="468"/>
      <c r="BU107" s="468"/>
      <c r="BV107" s="468"/>
    </row>
    <row r="108" spans="1:74" ht="15.75" hidden="1" customHeight="1" outlineLevel="1" x14ac:dyDescent="0.25">
      <c r="A108" s="773"/>
      <c r="B108" s="478" t="s">
        <v>516</v>
      </c>
      <c r="C108" s="375" t="s">
        <v>765</v>
      </c>
      <c r="D108" s="479" t="s">
        <v>518</v>
      </c>
      <c r="E108" s="479"/>
      <c r="F108" s="479"/>
      <c r="G108" s="479"/>
      <c r="H108" s="479"/>
      <c r="I108" s="479"/>
      <c r="J108" s="479"/>
      <c r="K108" s="479"/>
      <c r="L108" s="479"/>
      <c r="M108" s="479"/>
      <c r="N108" s="479"/>
      <c r="O108" s="480"/>
      <c r="P108" s="479"/>
      <c r="Q108" s="479"/>
      <c r="R108" s="479"/>
      <c r="S108" s="479"/>
      <c r="T108" s="479"/>
      <c r="U108" s="479"/>
      <c r="V108" s="479"/>
      <c r="W108" s="479"/>
      <c r="X108" s="481"/>
      <c r="Y108" s="480"/>
      <c r="Z108" s="479"/>
      <c r="AA108" s="479"/>
      <c r="AB108" s="479"/>
      <c r="AC108" s="479"/>
      <c r="AD108" s="479"/>
      <c r="AE108" s="479"/>
      <c r="AF108" s="479"/>
      <c r="AG108" s="479"/>
      <c r="AH108" s="481"/>
      <c r="AI108" s="480"/>
      <c r="AJ108" s="479"/>
      <c r="AK108" s="479"/>
      <c r="AL108" s="479"/>
      <c r="AM108" s="479"/>
      <c r="AN108" s="479"/>
      <c r="AO108" s="479"/>
      <c r="AP108" s="479"/>
      <c r="AQ108" s="479"/>
      <c r="AR108" s="481"/>
      <c r="AS108" s="480"/>
      <c r="AT108" s="479"/>
      <c r="AU108" s="479"/>
      <c r="AV108" s="479"/>
      <c r="AW108" s="479"/>
      <c r="AX108" s="479"/>
      <c r="AY108" s="479"/>
      <c r="AZ108" s="479"/>
      <c r="BA108" s="479"/>
      <c r="BB108" s="481"/>
    </row>
    <row r="109" spans="1:74" s="488" customFormat="1" ht="15.75" hidden="1" customHeight="1" outlineLevel="1" x14ac:dyDescent="0.25">
      <c r="A109" s="773"/>
      <c r="B109" s="485" t="s">
        <v>540</v>
      </c>
      <c r="C109" s="486" t="s">
        <v>766</v>
      </c>
      <c r="D109" s="487" t="s">
        <v>542</v>
      </c>
      <c r="E109" s="486"/>
      <c r="F109" s="486"/>
      <c r="G109" s="486"/>
      <c r="H109" s="486"/>
      <c r="I109" s="486"/>
      <c r="J109" s="486"/>
      <c r="K109" s="486"/>
      <c r="L109" s="486"/>
      <c r="M109" s="486"/>
      <c r="N109" s="486"/>
      <c r="O109" s="507"/>
      <c r="P109" s="486"/>
      <c r="Q109" s="486"/>
      <c r="R109" s="486"/>
      <c r="S109" s="486"/>
      <c r="T109" s="486"/>
      <c r="U109" s="486"/>
      <c r="V109" s="486"/>
      <c r="W109" s="486"/>
      <c r="X109" s="508"/>
      <c r="Y109" s="507"/>
      <c r="Z109" s="486"/>
      <c r="AA109" s="486"/>
      <c r="AB109" s="486"/>
      <c r="AC109" s="486"/>
      <c r="AD109" s="486"/>
      <c r="AE109" s="486"/>
      <c r="AF109" s="486"/>
      <c r="AG109" s="486"/>
      <c r="AH109" s="508"/>
      <c r="AI109" s="507"/>
      <c r="AJ109" s="486"/>
      <c r="AK109" s="486"/>
      <c r="AL109" s="486"/>
      <c r="AM109" s="486"/>
      <c r="AN109" s="486"/>
      <c r="AO109" s="486"/>
      <c r="AP109" s="486"/>
      <c r="AQ109" s="486"/>
      <c r="AR109" s="508"/>
      <c r="AS109" s="507"/>
      <c r="AT109" s="486"/>
      <c r="AU109" s="486"/>
      <c r="AV109" s="486"/>
      <c r="AW109" s="486"/>
      <c r="AX109" s="486"/>
      <c r="AY109" s="486"/>
      <c r="AZ109" s="486"/>
      <c r="BA109" s="486"/>
      <c r="BB109" s="508"/>
      <c r="BC109" s="468"/>
      <c r="BD109" s="468"/>
      <c r="BE109" s="468"/>
      <c r="BF109" s="468"/>
      <c r="BG109" s="468"/>
      <c r="BH109" s="468"/>
      <c r="BI109" s="468"/>
      <c r="BJ109" s="468"/>
      <c r="BK109" s="468"/>
      <c r="BL109" s="468"/>
      <c r="BM109" s="468"/>
      <c r="BN109" s="468"/>
      <c r="BO109" s="468"/>
      <c r="BP109" s="468"/>
      <c r="BQ109" s="468"/>
      <c r="BR109" s="468"/>
      <c r="BS109" s="468"/>
      <c r="BT109" s="468"/>
      <c r="BU109" s="468"/>
      <c r="BV109" s="468"/>
    </row>
    <row r="110" spans="1:74" ht="15.75" hidden="1" customHeight="1" outlineLevel="1" x14ac:dyDescent="0.25">
      <c r="A110" s="773"/>
      <c r="B110" s="478" t="s">
        <v>541</v>
      </c>
      <c r="C110" s="509" t="s">
        <v>767</v>
      </c>
      <c r="D110" s="479" t="s">
        <v>543</v>
      </c>
      <c r="E110" s="375"/>
      <c r="F110" s="375"/>
      <c r="G110" s="375"/>
      <c r="H110" s="375"/>
      <c r="I110" s="375"/>
      <c r="J110" s="375"/>
      <c r="K110" s="375"/>
      <c r="L110" s="375"/>
      <c r="M110" s="375"/>
      <c r="N110" s="375"/>
      <c r="O110" s="510"/>
      <c r="P110" s="375"/>
      <c r="Q110" s="375"/>
      <c r="R110" s="375"/>
      <c r="S110" s="375"/>
      <c r="T110" s="375"/>
      <c r="U110" s="375"/>
      <c r="V110" s="375"/>
      <c r="W110" s="375"/>
      <c r="X110" s="511"/>
      <c r="Y110" s="510"/>
      <c r="Z110" s="375"/>
      <c r="AA110" s="375"/>
      <c r="AB110" s="375"/>
      <c r="AC110" s="375"/>
      <c r="AD110" s="375"/>
      <c r="AE110" s="375"/>
      <c r="AF110" s="375"/>
      <c r="AG110" s="375"/>
      <c r="AH110" s="511"/>
      <c r="AI110" s="510"/>
      <c r="AJ110" s="375"/>
      <c r="AK110" s="375"/>
      <c r="AL110" s="375"/>
      <c r="AM110" s="375"/>
      <c r="AN110" s="375"/>
      <c r="AO110" s="375"/>
      <c r="AP110" s="375"/>
      <c r="AQ110" s="375"/>
      <c r="AR110" s="511"/>
      <c r="AS110" s="510"/>
      <c r="AT110" s="375"/>
      <c r="AU110" s="375"/>
      <c r="AV110" s="375"/>
      <c r="AW110" s="375"/>
      <c r="AX110" s="375"/>
      <c r="AY110" s="375"/>
      <c r="AZ110" s="375"/>
      <c r="BA110" s="375"/>
      <c r="BB110" s="511"/>
    </row>
    <row r="111" spans="1:74" s="488" customFormat="1" ht="15.75" hidden="1" customHeight="1" outlineLevel="1" x14ac:dyDescent="0.25">
      <c r="A111" s="773"/>
      <c r="B111" s="485" t="s">
        <v>534</v>
      </c>
      <c r="C111" s="489" t="s">
        <v>768</v>
      </c>
      <c r="D111" s="486" t="s">
        <v>277</v>
      </c>
      <c r="E111" s="486"/>
      <c r="F111" s="486"/>
      <c r="G111" s="486"/>
      <c r="H111" s="486"/>
      <c r="I111" s="486"/>
      <c r="J111" s="486"/>
      <c r="K111" s="486"/>
      <c r="L111" s="486"/>
      <c r="M111" s="486"/>
      <c r="N111" s="486"/>
      <c r="O111" s="507"/>
      <c r="P111" s="486"/>
      <c r="Q111" s="486"/>
      <c r="R111" s="486"/>
      <c r="S111" s="486"/>
      <c r="T111" s="486"/>
      <c r="U111" s="486"/>
      <c r="V111" s="486"/>
      <c r="W111" s="486"/>
      <c r="X111" s="508"/>
      <c r="Y111" s="507"/>
      <c r="Z111" s="486"/>
      <c r="AA111" s="486"/>
      <c r="AB111" s="486"/>
      <c r="AC111" s="486"/>
      <c r="AD111" s="486"/>
      <c r="AE111" s="486"/>
      <c r="AF111" s="486"/>
      <c r="AG111" s="486"/>
      <c r="AH111" s="508"/>
      <c r="AI111" s="507"/>
      <c r="AJ111" s="486"/>
      <c r="AK111" s="486"/>
      <c r="AL111" s="486"/>
      <c r="AM111" s="486"/>
      <c r="AN111" s="486"/>
      <c r="AO111" s="486"/>
      <c r="AP111" s="486"/>
      <c r="AQ111" s="486"/>
      <c r="AR111" s="508"/>
      <c r="AS111" s="507"/>
      <c r="AT111" s="486"/>
      <c r="AU111" s="486"/>
      <c r="AV111" s="486"/>
      <c r="AW111" s="486"/>
      <c r="AX111" s="486"/>
      <c r="AY111" s="486"/>
      <c r="AZ111" s="486"/>
      <c r="BA111" s="486"/>
      <c r="BB111" s="508"/>
      <c r="BC111" s="468"/>
      <c r="BD111" s="468"/>
      <c r="BE111" s="468"/>
      <c r="BF111" s="468"/>
      <c r="BG111" s="468"/>
      <c r="BH111" s="468"/>
      <c r="BI111" s="468"/>
      <c r="BJ111" s="468"/>
      <c r="BK111" s="468"/>
      <c r="BL111" s="468"/>
      <c r="BM111" s="468"/>
      <c r="BN111" s="468"/>
      <c r="BO111" s="468"/>
      <c r="BP111" s="468"/>
      <c r="BQ111" s="468"/>
      <c r="BR111" s="468"/>
      <c r="BS111" s="468"/>
      <c r="BT111" s="468"/>
      <c r="BU111" s="468"/>
      <c r="BV111" s="468"/>
    </row>
    <row r="112" spans="1:74" ht="15.75" hidden="1" customHeight="1" outlineLevel="1" x14ac:dyDescent="0.25">
      <c r="A112" s="773"/>
      <c r="B112" s="478" t="s">
        <v>535</v>
      </c>
      <c r="C112" s="512" t="s">
        <v>769</v>
      </c>
      <c r="D112" s="375" t="s">
        <v>277</v>
      </c>
      <c r="E112" s="375"/>
      <c r="F112" s="375"/>
      <c r="G112" s="375"/>
      <c r="H112" s="375"/>
      <c r="I112" s="375"/>
      <c r="J112" s="375"/>
      <c r="K112" s="375"/>
      <c r="L112" s="375"/>
      <c r="M112" s="375"/>
      <c r="N112" s="375"/>
      <c r="O112" s="510"/>
      <c r="P112" s="375"/>
      <c r="Q112" s="375"/>
      <c r="R112" s="375"/>
      <c r="S112" s="375"/>
      <c r="T112" s="375"/>
      <c r="U112" s="375"/>
      <c r="V112" s="375"/>
      <c r="W112" s="375"/>
      <c r="X112" s="511"/>
      <c r="Y112" s="510"/>
      <c r="Z112" s="375"/>
      <c r="AA112" s="375"/>
      <c r="AB112" s="375"/>
      <c r="AC112" s="375"/>
      <c r="AD112" s="375"/>
      <c r="AE112" s="375"/>
      <c r="AF112" s="375"/>
      <c r="AG112" s="375"/>
      <c r="AH112" s="511"/>
      <c r="AI112" s="510"/>
      <c r="AJ112" s="375"/>
      <c r="AK112" s="375"/>
      <c r="AL112" s="375"/>
      <c r="AM112" s="375"/>
      <c r="AN112" s="375"/>
      <c r="AO112" s="375"/>
      <c r="AP112" s="375"/>
      <c r="AQ112" s="375"/>
      <c r="AR112" s="511"/>
      <c r="AS112" s="510"/>
      <c r="AT112" s="375"/>
      <c r="AU112" s="375"/>
      <c r="AV112" s="375"/>
      <c r="AW112" s="375"/>
      <c r="AX112" s="375"/>
      <c r="AY112" s="375"/>
      <c r="AZ112" s="375"/>
      <c r="BA112" s="375"/>
      <c r="BB112" s="511"/>
    </row>
    <row r="113" spans="1:74" s="488" customFormat="1" ht="15.75" hidden="1" customHeight="1" outlineLevel="1" x14ac:dyDescent="0.25">
      <c r="A113" s="773"/>
      <c r="B113" s="485" t="s">
        <v>536</v>
      </c>
      <c r="C113" s="486" t="s">
        <v>770</v>
      </c>
      <c r="D113" s="486" t="s">
        <v>277</v>
      </c>
      <c r="E113" s="487"/>
      <c r="F113" s="487"/>
      <c r="G113" s="487"/>
      <c r="H113" s="487"/>
      <c r="I113" s="487"/>
      <c r="J113" s="487"/>
      <c r="K113" s="487"/>
      <c r="L113" s="487"/>
      <c r="M113" s="487"/>
      <c r="N113" s="487"/>
      <c r="O113" s="502"/>
      <c r="P113" s="487"/>
      <c r="Q113" s="487"/>
      <c r="R113" s="487"/>
      <c r="S113" s="487"/>
      <c r="T113" s="487"/>
      <c r="U113" s="487"/>
      <c r="V113" s="487"/>
      <c r="W113" s="487"/>
      <c r="X113" s="503"/>
      <c r="Y113" s="502"/>
      <c r="Z113" s="487"/>
      <c r="AA113" s="487"/>
      <c r="AB113" s="487"/>
      <c r="AC113" s="487"/>
      <c r="AD113" s="487"/>
      <c r="AE113" s="487"/>
      <c r="AF113" s="487"/>
      <c r="AG113" s="487"/>
      <c r="AH113" s="503"/>
      <c r="AI113" s="502"/>
      <c r="AJ113" s="487"/>
      <c r="AK113" s="487"/>
      <c r="AL113" s="487"/>
      <c r="AM113" s="487"/>
      <c r="AN113" s="487"/>
      <c r="AO113" s="487"/>
      <c r="AP113" s="487"/>
      <c r="AQ113" s="487"/>
      <c r="AR113" s="503"/>
      <c r="AS113" s="502"/>
      <c r="AT113" s="487"/>
      <c r="AU113" s="487"/>
      <c r="AV113" s="487"/>
      <c r="AW113" s="487"/>
      <c r="AX113" s="487"/>
      <c r="AY113" s="487"/>
      <c r="AZ113" s="487"/>
      <c r="BA113" s="487"/>
      <c r="BB113" s="503"/>
      <c r="BC113" s="468"/>
      <c r="BD113" s="468"/>
      <c r="BE113" s="468"/>
      <c r="BF113" s="468"/>
      <c r="BG113" s="468"/>
      <c r="BH113" s="468"/>
      <c r="BI113" s="468"/>
      <c r="BJ113" s="468"/>
      <c r="BK113" s="468"/>
      <c r="BL113" s="468"/>
      <c r="BM113" s="468"/>
      <c r="BN113" s="468"/>
      <c r="BO113" s="468"/>
      <c r="BP113" s="468"/>
      <c r="BQ113" s="468"/>
      <c r="BR113" s="468"/>
      <c r="BS113" s="468"/>
      <c r="BT113" s="468"/>
      <c r="BU113" s="468"/>
      <c r="BV113" s="468"/>
    </row>
    <row r="114" spans="1:74" ht="15.75" hidden="1" customHeight="1" outlineLevel="1" x14ac:dyDescent="0.25">
      <c r="A114" s="773"/>
      <c r="B114" s="478" t="s">
        <v>537</v>
      </c>
      <c r="C114" s="375" t="s">
        <v>771</v>
      </c>
      <c r="D114" s="375" t="s">
        <v>277</v>
      </c>
      <c r="E114" s="375"/>
      <c r="F114" s="375"/>
      <c r="G114" s="375"/>
      <c r="H114" s="375"/>
      <c r="I114" s="375"/>
      <c r="J114" s="375"/>
      <c r="K114" s="375"/>
      <c r="L114" s="375"/>
      <c r="M114" s="375"/>
      <c r="N114" s="375"/>
      <c r="O114" s="510"/>
      <c r="P114" s="375"/>
      <c r="Q114" s="375"/>
      <c r="R114" s="375"/>
      <c r="S114" s="375"/>
      <c r="T114" s="375"/>
      <c r="U114" s="375"/>
      <c r="V114" s="375"/>
      <c r="W114" s="375"/>
      <c r="X114" s="511"/>
      <c r="Y114" s="510"/>
      <c r="Z114" s="375"/>
      <c r="AA114" s="375"/>
      <c r="AB114" s="375"/>
      <c r="AC114" s="375"/>
      <c r="AD114" s="375"/>
      <c r="AE114" s="375"/>
      <c r="AF114" s="375"/>
      <c r="AG114" s="375"/>
      <c r="AH114" s="511"/>
      <c r="AI114" s="510"/>
      <c r="AJ114" s="375"/>
      <c r="AK114" s="375"/>
      <c r="AL114" s="375"/>
      <c r="AM114" s="375"/>
      <c r="AN114" s="375"/>
      <c r="AO114" s="375"/>
      <c r="AP114" s="375"/>
      <c r="AQ114" s="375"/>
      <c r="AR114" s="511"/>
      <c r="AS114" s="510"/>
      <c r="AT114" s="375"/>
      <c r="AU114" s="375"/>
      <c r="AV114" s="375"/>
      <c r="AW114" s="375"/>
      <c r="AX114" s="375"/>
      <c r="AY114" s="375"/>
      <c r="AZ114" s="375"/>
      <c r="BA114" s="375"/>
      <c r="BB114" s="511"/>
    </row>
    <row r="115" spans="1:74" s="488" customFormat="1" ht="15.75" hidden="1" customHeight="1" outlineLevel="1" thickBot="1" x14ac:dyDescent="0.3">
      <c r="A115" s="773"/>
      <c r="B115" s="485" t="s">
        <v>556</v>
      </c>
      <c r="C115" s="486" t="s">
        <v>723</v>
      </c>
      <c r="D115" s="486" t="s">
        <v>557</v>
      </c>
      <c r="E115" s="486"/>
      <c r="F115" s="486"/>
      <c r="G115" s="486"/>
      <c r="H115" s="486"/>
      <c r="I115" s="486"/>
      <c r="J115" s="486"/>
      <c r="K115" s="486"/>
      <c r="L115" s="486"/>
      <c r="M115" s="486"/>
      <c r="N115" s="486"/>
      <c r="O115" s="507"/>
      <c r="P115" s="486"/>
      <c r="Q115" s="486"/>
      <c r="R115" s="486"/>
      <c r="S115" s="486"/>
      <c r="T115" s="486"/>
      <c r="U115" s="486"/>
      <c r="V115" s="486"/>
      <c r="W115" s="486"/>
      <c r="X115" s="508"/>
      <c r="Y115" s="507"/>
      <c r="Z115" s="486"/>
      <c r="AA115" s="486"/>
      <c r="AB115" s="486"/>
      <c r="AC115" s="486"/>
      <c r="AD115" s="486"/>
      <c r="AE115" s="486"/>
      <c r="AF115" s="486"/>
      <c r="AG115" s="486"/>
      <c r="AH115" s="508"/>
      <c r="AI115" s="507"/>
      <c r="AJ115" s="486"/>
      <c r="AK115" s="486"/>
      <c r="AL115" s="486"/>
      <c r="AM115" s="486"/>
      <c r="AN115" s="486"/>
      <c r="AO115" s="486"/>
      <c r="AP115" s="486"/>
      <c r="AQ115" s="486"/>
      <c r="AR115" s="508"/>
      <c r="AS115" s="507"/>
      <c r="AT115" s="486"/>
      <c r="AU115" s="486"/>
      <c r="AV115" s="486"/>
      <c r="AW115" s="486"/>
      <c r="AX115" s="486"/>
      <c r="AY115" s="486"/>
      <c r="AZ115" s="486"/>
      <c r="BA115" s="486"/>
      <c r="BB115" s="508"/>
      <c r="BC115" s="468"/>
      <c r="BD115" s="468"/>
      <c r="BE115" s="468"/>
      <c r="BF115" s="468"/>
      <c r="BG115" s="468"/>
      <c r="BH115" s="468"/>
      <c r="BI115" s="468"/>
      <c r="BJ115" s="468"/>
      <c r="BK115" s="468"/>
      <c r="BL115" s="468"/>
      <c r="BM115" s="468"/>
      <c r="BN115" s="468"/>
      <c r="BO115" s="468"/>
      <c r="BP115" s="468"/>
      <c r="BQ115" s="468"/>
      <c r="BR115" s="468"/>
      <c r="BS115" s="468"/>
      <c r="BT115" s="468"/>
      <c r="BU115" s="468"/>
      <c r="BV115" s="468"/>
    </row>
    <row r="116" spans="1:74" ht="15.75" customHeight="1" collapsed="1" thickBot="1" x14ac:dyDescent="0.3">
      <c r="A116" s="773"/>
      <c r="B116" s="500" t="s">
        <v>702</v>
      </c>
      <c r="C116" s="379"/>
      <c r="D116" s="398"/>
      <c r="E116" s="379"/>
      <c r="F116" s="379"/>
      <c r="G116" s="379"/>
      <c r="H116" s="379"/>
      <c r="I116" s="379"/>
      <c r="J116" s="379"/>
      <c r="K116" s="379"/>
      <c r="L116" s="379"/>
      <c r="M116" s="379"/>
      <c r="N116" s="379"/>
      <c r="O116" s="500"/>
      <c r="P116" s="379"/>
      <c r="Q116" s="379"/>
      <c r="R116" s="379"/>
      <c r="S116" s="379"/>
      <c r="T116" s="379"/>
      <c r="U116" s="379"/>
      <c r="V116" s="379"/>
      <c r="W116" s="379"/>
      <c r="X116" s="380"/>
      <c r="Y116" s="500"/>
      <c r="Z116" s="379"/>
      <c r="AA116" s="379"/>
      <c r="AB116" s="379"/>
      <c r="AC116" s="379"/>
      <c r="AD116" s="379"/>
      <c r="AE116" s="379"/>
      <c r="AF116" s="379"/>
      <c r="AG116" s="379"/>
      <c r="AH116" s="380"/>
      <c r="AI116" s="500"/>
      <c r="AJ116" s="379"/>
      <c r="AK116" s="379"/>
      <c r="AL116" s="379"/>
      <c r="AM116" s="379"/>
      <c r="AN116" s="379"/>
      <c r="AO116" s="379"/>
      <c r="AP116" s="379"/>
      <c r="AQ116" s="379"/>
      <c r="AR116" s="380"/>
      <c r="AS116" s="500"/>
      <c r="AT116" s="379"/>
      <c r="AU116" s="379"/>
      <c r="AV116" s="379"/>
      <c r="AW116" s="379"/>
      <c r="AX116" s="379"/>
      <c r="AY116" s="379"/>
      <c r="AZ116" s="379"/>
      <c r="BA116" s="379"/>
      <c r="BB116" s="380"/>
    </row>
    <row r="117" spans="1:74" ht="15.75" hidden="1" customHeight="1" outlineLevel="1" x14ac:dyDescent="0.25">
      <c r="A117" s="773"/>
      <c r="B117" s="478" t="s">
        <v>282</v>
      </c>
      <c r="C117" s="375" t="s">
        <v>772</v>
      </c>
      <c r="D117" s="517" t="s">
        <v>283</v>
      </c>
      <c r="E117" s="479"/>
      <c r="F117" s="479"/>
      <c r="G117" s="479"/>
      <c r="H117" s="479"/>
      <c r="I117" s="479"/>
      <c r="J117" s="479"/>
      <c r="K117" s="479"/>
      <c r="L117" s="479"/>
      <c r="M117" s="479"/>
      <c r="N117" s="479"/>
      <c r="O117" s="480"/>
      <c r="P117" s="479"/>
      <c r="Q117" s="479"/>
      <c r="R117" s="479"/>
      <c r="S117" s="479"/>
      <c r="T117" s="479"/>
      <c r="U117" s="479"/>
      <c r="V117" s="479"/>
      <c r="W117" s="479"/>
      <c r="X117" s="481"/>
      <c r="Y117" s="480"/>
      <c r="Z117" s="479"/>
      <c r="AA117" s="479"/>
      <c r="AB117" s="479"/>
      <c r="AC117" s="479"/>
      <c r="AD117" s="479"/>
      <c r="AE117" s="479"/>
      <c r="AF117" s="479"/>
      <c r="AG117" s="479"/>
      <c r="AH117" s="481"/>
      <c r="AI117" s="480"/>
      <c r="AJ117" s="479"/>
      <c r="AK117" s="479"/>
      <c r="AL117" s="479"/>
      <c r="AM117" s="479"/>
      <c r="AN117" s="479"/>
      <c r="AO117" s="479"/>
      <c r="AP117" s="479"/>
      <c r="AQ117" s="479"/>
      <c r="AR117" s="481"/>
      <c r="AS117" s="480"/>
      <c r="AT117" s="479"/>
      <c r="AU117" s="479"/>
      <c r="AV117" s="479"/>
      <c r="AW117" s="479"/>
      <c r="AX117" s="479"/>
      <c r="AY117" s="479"/>
      <c r="AZ117" s="479"/>
      <c r="BA117" s="479"/>
      <c r="BB117" s="481"/>
    </row>
    <row r="118" spans="1:74" ht="15.75" hidden="1" customHeight="1" outlineLevel="1" thickBot="1" x14ac:dyDescent="0.3">
      <c r="A118" s="773"/>
      <c r="B118" s="478" t="s">
        <v>676</v>
      </c>
      <c r="C118" s="375" t="s">
        <v>710</v>
      </c>
      <c r="D118" s="479" t="s">
        <v>555</v>
      </c>
      <c r="E118" s="479"/>
      <c r="F118" s="479"/>
      <c r="G118" s="479"/>
      <c r="H118" s="479"/>
      <c r="I118" s="479"/>
      <c r="J118" s="479"/>
      <c r="K118" s="479"/>
      <c r="L118" s="479"/>
      <c r="M118" s="479"/>
      <c r="N118" s="479"/>
      <c r="O118" s="480"/>
      <c r="P118" s="479"/>
      <c r="Q118" s="479"/>
      <c r="R118" s="479"/>
      <c r="S118" s="479"/>
      <c r="T118" s="479"/>
      <c r="U118" s="479"/>
      <c r="V118" s="479"/>
      <c r="W118" s="479"/>
      <c r="X118" s="481"/>
      <c r="Y118" s="480"/>
      <c r="Z118" s="479"/>
      <c r="AA118" s="479"/>
      <c r="AB118" s="479"/>
      <c r="AC118" s="479"/>
      <c r="AD118" s="479"/>
      <c r="AE118" s="479"/>
      <c r="AF118" s="479"/>
      <c r="AG118" s="479"/>
      <c r="AH118" s="481"/>
      <c r="AI118" s="480"/>
      <c r="AJ118" s="479"/>
      <c r="AK118" s="479"/>
      <c r="AL118" s="479"/>
      <c r="AM118" s="479"/>
      <c r="AN118" s="479"/>
      <c r="AO118" s="479"/>
      <c r="AP118" s="479"/>
      <c r="AQ118" s="479"/>
      <c r="AR118" s="481"/>
      <c r="AS118" s="480"/>
      <c r="AT118" s="479"/>
      <c r="AU118" s="479"/>
      <c r="AV118" s="479"/>
      <c r="AW118" s="479"/>
      <c r="AX118" s="479"/>
      <c r="AY118" s="479"/>
      <c r="AZ118" s="479"/>
      <c r="BA118" s="479"/>
      <c r="BB118" s="481"/>
    </row>
    <row r="119" spans="1:74" s="488" customFormat="1" ht="15.75" hidden="1" customHeight="1" outlineLevel="1" x14ac:dyDescent="0.25">
      <c r="A119" s="773"/>
      <c r="B119" s="485" t="s">
        <v>509</v>
      </c>
      <c r="C119" s="486" t="s">
        <v>773</v>
      </c>
      <c r="D119" s="518" t="s">
        <v>290</v>
      </c>
      <c r="E119" s="487"/>
      <c r="F119" s="487"/>
      <c r="G119" s="487"/>
      <c r="H119" s="487"/>
      <c r="I119" s="487"/>
      <c r="J119" s="487"/>
      <c r="K119" s="487"/>
      <c r="L119" s="487"/>
      <c r="M119" s="487"/>
      <c r="N119" s="487"/>
      <c r="O119" s="502"/>
      <c r="P119" s="487"/>
      <c r="Q119" s="487"/>
      <c r="R119" s="487"/>
      <c r="S119" s="487"/>
      <c r="T119" s="487"/>
      <c r="U119" s="487"/>
      <c r="V119" s="487"/>
      <c r="W119" s="487"/>
      <c r="X119" s="503"/>
      <c r="Y119" s="502"/>
      <c r="Z119" s="487"/>
      <c r="AA119" s="487"/>
      <c r="AB119" s="487"/>
      <c r="AC119" s="487"/>
      <c r="AD119" s="487"/>
      <c r="AE119" s="487"/>
      <c r="AF119" s="487"/>
      <c r="AG119" s="487"/>
      <c r="AH119" s="503"/>
      <c r="AI119" s="502"/>
      <c r="AJ119" s="487"/>
      <c r="AK119" s="487"/>
      <c r="AL119" s="487"/>
      <c r="AM119" s="487"/>
      <c r="AN119" s="487"/>
      <c r="AO119" s="487"/>
      <c r="AP119" s="487"/>
      <c r="AQ119" s="487"/>
      <c r="AR119" s="503"/>
      <c r="AS119" s="502"/>
      <c r="AT119" s="487"/>
      <c r="AU119" s="487"/>
      <c r="AV119" s="487"/>
      <c r="AW119" s="487"/>
      <c r="AX119" s="487"/>
      <c r="AY119" s="487"/>
      <c r="AZ119" s="487"/>
      <c r="BA119" s="487"/>
      <c r="BB119" s="503"/>
      <c r="BC119" s="468"/>
      <c r="BD119" s="468"/>
      <c r="BE119" s="468"/>
      <c r="BF119" s="468"/>
      <c r="BG119" s="468"/>
      <c r="BH119" s="468"/>
      <c r="BI119" s="468"/>
      <c r="BJ119" s="468"/>
      <c r="BK119" s="468"/>
      <c r="BL119" s="468"/>
      <c r="BM119" s="468"/>
      <c r="BN119" s="468"/>
      <c r="BO119" s="468"/>
      <c r="BP119" s="468"/>
      <c r="BQ119" s="468"/>
      <c r="BR119" s="468"/>
      <c r="BS119" s="468"/>
      <c r="BT119" s="468"/>
      <c r="BU119" s="468"/>
      <c r="BV119" s="468"/>
    </row>
    <row r="120" spans="1:74" ht="15.75" hidden="1" customHeight="1" outlineLevel="1" x14ac:dyDescent="0.25">
      <c r="A120" s="773"/>
      <c r="B120" s="478" t="s">
        <v>510</v>
      </c>
      <c r="C120" s="375" t="s">
        <v>774</v>
      </c>
      <c r="D120" s="517" t="s">
        <v>505</v>
      </c>
      <c r="E120" s="479"/>
      <c r="F120" s="479"/>
      <c r="G120" s="479"/>
      <c r="H120" s="479"/>
      <c r="I120" s="479"/>
      <c r="J120" s="479"/>
      <c r="K120" s="479"/>
      <c r="L120" s="479"/>
      <c r="M120" s="479"/>
      <c r="N120" s="479"/>
      <c r="O120" s="480"/>
      <c r="P120" s="479"/>
      <c r="Q120" s="479"/>
      <c r="R120" s="479"/>
      <c r="S120" s="479"/>
      <c r="T120" s="479"/>
      <c r="U120" s="479"/>
      <c r="V120" s="479"/>
      <c r="W120" s="479"/>
      <c r="X120" s="481"/>
      <c r="Y120" s="480"/>
      <c r="Z120" s="479"/>
      <c r="AA120" s="479"/>
      <c r="AB120" s="479"/>
      <c r="AC120" s="479"/>
      <c r="AD120" s="479"/>
      <c r="AE120" s="479"/>
      <c r="AF120" s="479"/>
      <c r="AG120" s="479"/>
      <c r="AH120" s="481"/>
      <c r="AI120" s="480"/>
      <c r="AJ120" s="479"/>
      <c r="AK120" s="479"/>
      <c r="AL120" s="479"/>
      <c r="AM120" s="479"/>
      <c r="AN120" s="479"/>
      <c r="AO120" s="479"/>
      <c r="AP120" s="479"/>
      <c r="AQ120" s="479"/>
      <c r="AR120" s="481"/>
      <c r="AS120" s="480"/>
      <c r="AT120" s="479"/>
      <c r="AU120" s="479"/>
      <c r="AV120" s="479"/>
      <c r="AW120" s="479"/>
      <c r="AX120" s="479"/>
      <c r="AY120" s="479"/>
      <c r="AZ120" s="479"/>
      <c r="BA120" s="479"/>
      <c r="BB120" s="481"/>
    </row>
    <row r="121" spans="1:74" s="488" customFormat="1" ht="15.75" hidden="1" customHeight="1" outlineLevel="1" x14ac:dyDescent="0.25">
      <c r="A121" s="773"/>
      <c r="B121" s="485" t="s">
        <v>511</v>
      </c>
      <c r="C121" s="486" t="s">
        <v>775</v>
      </c>
      <c r="D121" s="518" t="s">
        <v>507</v>
      </c>
      <c r="E121" s="487"/>
      <c r="F121" s="487"/>
      <c r="G121" s="487"/>
      <c r="H121" s="487"/>
      <c r="I121" s="487"/>
      <c r="J121" s="487"/>
      <c r="K121" s="487"/>
      <c r="L121" s="487"/>
      <c r="M121" s="487"/>
      <c r="N121" s="487"/>
      <c r="O121" s="502"/>
      <c r="P121" s="487"/>
      <c r="Q121" s="487"/>
      <c r="R121" s="487"/>
      <c r="S121" s="487"/>
      <c r="T121" s="487"/>
      <c r="U121" s="487"/>
      <c r="V121" s="487"/>
      <c r="W121" s="487"/>
      <c r="X121" s="503"/>
      <c r="Y121" s="502"/>
      <c r="Z121" s="487"/>
      <c r="AA121" s="487"/>
      <c r="AB121" s="487"/>
      <c r="AC121" s="487"/>
      <c r="AD121" s="487"/>
      <c r="AE121" s="487"/>
      <c r="AF121" s="487"/>
      <c r="AG121" s="487"/>
      <c r="AH121" s="503"/>
      <c r="AI121" s="502"/>
      <c r="AJ121" s="487"/>
      <c r="AK121" s="487"/>
      <c r="AL121" s="487"/>
      <c r="AM121" s="487"/>
      <c r="AN121" s="487"/>
      <c r="AO121" s="487"/>
      <c r="AP121" s="487"/>
      <c r="AQ121" s="487"/>
      <c r="AR121" s="503"/>
      <c r="AS121" s="502"/>
      <c r="AT121" s="487"/>
      <c r="AU121" s="487"/>
      <c r="AV121" s="487"/>
      <c r="AW121" s="487"/>
      <c r="AX121" s="487"/>
      <c r="AY121" s="487"/>
      <c r="AZ121" s="487"/>
      <c r="BA121" s="487"/>
      <c r="BB121" s="503"/>
      <c r="BC121" s="468"/>
      <c r="BD121" s="468"/>
      <c r="BE121" s="468"/>
      <c r="BF121" s="468"/>
      <c r="BG121" s="468"/>
      <c r="BH121" s="468"/>
      <c r="BI121" s="468"/>
      <c r="BJ121" s="468"/>
      <c r="BK121" s="468"/>
      <c r="BL121" s="468"/>
      <c r="BM121" s="468"/>
      <c r="BN121" s="468"/>
      <c r="BO121" s="468"/>
      <c r="BP121" s="468"/>
      <c r="BQ121" s="468"/>
      <c r="BR121" s="468"/>
      <c r="BS121" s="468"/>
      <c r="BT121" s="468"/>
      <c r="BU121" s="468"/>
      <c r="BV121" s="468"/>
    </row>
    <row r="122" spans="1:74" ht="15.75" hidden="1" customHeight="1" outlineLevel="1" x14ac:dyDescent="0.25">
      <c r="A122" s="773"/>
      <c r="B122" s="478" t="s">
        <v>515</v>
      </c>
      <c r="C122" s="375" t="s">
        <v>776</v>
      </c>
      <c r="D122" s="518" t="s">
        <v>277</v>
      </c>
      <c r="E122" s="479"/>
      <c r="F122" s="479"/>
      <c r="G122" s="479"/>
      <c r="H122" s="479"/>
      <c r="I122" s="479"/>
      <c r="J122" s="479"/>
      <c r="K122" s="479"/>
      <c r="L122" s="479"/>
      <c r="M122" s="479"/>
      <c r="N122" s="479"/>
      <c r="O122" s="480"/>
      <c r="P122" s="479"/>
      <c r="Q122" s="479"/>
      <c r="R122" s="479"/>
      <c r="S122" s="479"/>
      <c r="T122" s="479"/>
      <c r="U122" s="479"/>
      <c r="V122" s="479"/>
      <c r="W122" s="479"/>
      <c r="X122" s="481"/>
      <c r="Y122" s="480"/>
      <c r="Z122" s="479"/>
      <c r="AA122" s="479"/>
      <c r="AB122" s="479"/>
      <c r="AC122" s="479"/>
      <c r="AD122" s="479"/>
      <c r="AE122" s="479"/>
      <c r="AF122" s="479"/>
      <c r="AG122" s="479"/>
      <c r="AH122" s="481"/>
      <c r="AI122" s="480"/>
      <c r="AJ122" s="479"/>
      <c r="AK122" s="479"/>
      <c r="AL122" s="479"/>
      <c r="AM122" s="479"/>
      <c r="AN122" s="479"/>
      <c r="AO122" s="479"/>
      <c r="AP122" s="479"/>
      <c r="AQ122" s="479"/>
      <c r="AR122" s="481"/>
      <c r="AS122" s="480"/>
      <c r="AT122" s="479"/>
      <c r="AU122" s="479"/>
      <c r="AV122" s="479"/>
      <c r="AW122" s="479"/>
      <c r="AX122" s="479"/>
      <c r="AY122" s="479"/>
      <c r="AZ122" s="479"/>
      <c r="BA122" s="479"/>
      <c r="BB122" s="481"/>
    </row>
    <row r="123" spans="1:74" s="488" customFormat="1" ht="15.75" hidden="1" customHeight="1" outlineLevel="1" x14ac:dyDescent="0.25">
      <c r="A123" s="773"/>
      <c r="B123" s="485" t="s">
        <v>514</v>
      </c>
      <c r="C123" s="486" t="s">
        <v>777</v>
      </c>
      <c r="D123" s="518" t="s">
        <v>517</v>
      </c>
      <c r="E123" s="487"/>
      <c r="F123" s="487"/>
      <c r="G123" s="487"/>
      <c r="H123" s="487"/>
      <c r="I123" s="487"/>
      <c r="J123" s="487"/>
      <c r="K123" s="487"/>
      <c r="L123" s="487"/>
      <c r="M123" s="487"/>
      <c r="N123" s="487"/>
      <c r="O123" s="502"/>
      <c r="P123" s="487"/>
      <c r="Q123" s="487"/>
      <c r="R123" s="487"/>
      <c r="S123" s="487"/>
      <c r="T123" s="487"/>
      <c r="U123" s="487"/>
      <c r="V123" s="487"/>
      <c r="W123" s="487"/>
      <c r="X123" s="503"/>
      <c r="Y123" s="502"/>
      <c r="Z123" s="487"/>
      <c r="AA123" s="487"/>
      <c r="AB123" s="487"/>
      <c r="AC123" s="487"/>
      <c r="AD123" s="487"/>
      <c r="AE123" s="487"/>
      <c r="AF123" s="487"/>
      <c r="AG123" s="487"/>
      <c r="AH123" s="503"/>
      <c r="AI123" s="502"/>
      <c r="AJ123" s="487"/>
      <c r="AK123" s="487"/>
      <c r="AL123" s="487"/>
      <c r="AM123" s="487"/>
      <c r="AN123" s="487"/>
      <c r="AO123" s="487"/>
      <c r="AP123" s="487"/>
      <c r="AQ123" s="487"/>
      <c r="AR123" s="503"/>
      <c r="AS123" s="502"/>
      <c r="AT123" s="487"/>
      <c r="AU123" s="487"/>
      <c r="AV123" s="487"/>
      <c r="AW123" s="487"/>
      <c r="AX123" s="487"/>
      <c r="AY123" s="487"/>
      <c r="AZ123" s="487"/>
      <c r="BA123" s="487"/>
      <c r="BB123" s="503"/>
      <c r="BC123" s="468"/>
      <c r="BD123" s="468"/>
      <c r="BE123" s="468"/>
      <c r="BF123" s="468"/>
      <c r="BG123" s="468"/>
      <c r="BH123" s="468"/>
      <c r="BI123" s="468"/>
      <c r="BJ123" s="468"/>
      <c r="BK123" s="468"/>
      <c r="BL123" s="468"/>
      <c r="BM123" s="468"/>
      <c r="BN123" s="468"/>
      <c r="BO123" s="468"/>
      <c r="BP123" s="468"/>
      <c r="BQ123" s="468"/>
      <c r="BR123" s="468"/>
      <c r="BS123" s="468"/>
      <c r="BT123" s="468"/>
      <c r="BU123" s="468"/>
      <c r="BV123" s="468"/>
    </row>
    <row r="124" spans="1:74" ht="15.75" hidden="1" customHeight="1" outlineLevel="1" x14ac:dyDescent="0.25">
      <c r="A124" s="773"/>
      <c r="B124" s="478" t="s">
        <v>516</v>
      </c>
      <c r="C124" s="375" t="s">
        <v>778</v>
      </c>
      <c r="D124" s="517" t="s">
        <v>518</v>
      </c>
      <c r="E124" s="479"/>
      <c r="F124" s="479"/>
      <c r="G124" s="479"/>
      <c r="H124" s="479"/>
      <c r="I124" s="479"/>
      <c r="J124" s="479"/>
      <c r="K124" s="479"/>
      <c r="L124" s="479"/>
      <c r="M124" s="479"/>
      <c r="N124" s="479"/>
      <c r="O124" s="480"/>
      <c r="P124" s="479"/>
      <c r="Q124" s="479"/>
      <c r="R124" s="479"/>
      <c r="S124" s="479"/>
      <c r="T124" s="479"/>
      <c r="U124" s="479"/>
      <c r="V124" s="479"/>
      <c r="W124" s="479"/>
      <c r="X124" s="481"/>
      <c r="Y124" s="480"/>
      <c r="Z124" s="479"/>
      <c r="AA124" s="479"/>
      <c r="AB124" s="479"/>
      <c r="AC124" s="479"/>
      <c r="AD124" s="479"/>
      <c r="AE124" s="479"/>
      <c r="AF124" s="479"/>
      <c r="AG124" s="479"/>
      <c r="AH124" s="481"/>
      <c r="AI124" s="480"/>
      <c r="AJ124" s="479"/>
      <c r="AK124" s="479"/>
      <c r="AL124" s="479"/>
      <c r="AM124" s="479"/>
      <c r="AN124" s="479"/>
      <c r="AO124" s="479"/>
      <c r="AP124" s="479"/>
      <c r="AQ124" s="479"/>
      <c r="AR124" s="481"/>
      <c r="AS124" s="480"/>
      <c r="AT124" s="479"/>
      <c r="AU124" s="479"/>
      <c r="AV124" s="479"/>
      <c r="AW124" s="479"/>
      <c r="AX124" s="479"/>
      <c r="AY124" s="479"/>
      <c r="AZ124" s="479"/>
      <c r="BA124" s="479"/>
      <c r="BB124" s="481"/>
    </row>
    <row r="125" spans="1:74" s="488" customFormat="1" ht="15.75" hidden="1" customHeight="1" outlineLevel="1" x14ac:dyDescent="0.25">
      <c r="A125" s="773"/>
      <c r="B125" s="519" t="s">
        <v>678</v>
      </c>
      <c r="C125" s="486" t="s">
        <v>779</v>
      </c>
      <c r="D125" s="520" t="s">
        <v>290</v>
      </c>
      <c r="E125" s="487"/>
      <c r="F125" s="487"/>
      <c r="G125" s="487"/>
      <c r="H125" s="487"/>
      <c r="I125" s="487"/>
      <c r="J125" s="487"/>
      <c r="K125" s="487"/>
      <c r="L125" s="487"/>
      <c r="M125" s="487"/>
      <c r="N125" s="487"/>
      <c r="O125" s="502"/>
      <c r="P125" s="487"/>
      <c r="Q125" s="487"/>
      <c r="R125" s="487"/>
      <c r="S125" s="487"/>
      <c r="T125" s="487"/>
      <c r="U125" s="487"/>
      <c r="V125" s="487"/>
      <c r="W125" s="487"/>
      <c r="X125" s="503"/>
      <c r="Y125" s="502"/>
      <c r="Z125" s="487"/>
      <c r="AA125" s="487"/>
      <c r="AB125" s="487"/>
      <c r="AC125" s="487"/>
      <c r="AD125" s="487"/>
      <c r="AE125" s="487"/>
      <c r="AF125" s="487"/>
      <c r="AG125" s="487"/>
      <c r="AH125" s="503"/>
      <c r="AI125" s="502"/>
      <c r="AJ125" s="487"/>
      <c r="AK125" s="487"/>
      <c r="AL125" s="487"/>
      <c r="AM125" s="487"/>
      <c r="AN125" s="487"/>
      <c r="AO125" s="487"/>
      <c r="AP125" s="487"/>
      <c r="AQ125" s="487"/>
      <c r="AR125" s="503"/>
      <c r="AS125" s="502"/>
      <c r="AT125" s="487"/>
      <c r="AU125" s="487"/>
      <c r="AV125" s="487"/>
      <c r="AW125" s="487"/>
      <c r="AX125" s="487"/>
      <c r="AY125" s="487"/>
      <c r="AZ125" s="487"/>
      <c r="BA125" s="487"/>
      <c r="BB125" s="503"/>
      <c r="BC125" s="468"/>
      <c r="BD125" s="468"/>
      <c r="BE125" s="468"/>
      <c r="BF125" s="468"/>
      <c r="BG125" s="468"/>
      <c r="BH125" s="468"/>
      <c r="BI125" s="468"/>
      <c r="BJ125" s="468"/>
      <c r="BK125" s="468"/>
      <c r="BL125" s="468"/>
      <c r="BM125" s="468"/>
      <c r="BN125" s="468"/>
      <c r="BO125" s="468"/>
      <c r="BP125" s="468"/>
      <c r="BQ125" s="468"/>
      <c r="BR125" s="468"/>
      <c r="BS125" s="468"/>
      <c r="BT125" s="468"/>
      <c r="BU125" s="468"/>
      <c r="BV125" s="468"/>
    </row>
    <row r="126" spans="1:74" ht="15.75" hidden="1" customHeight="1" outlineLevel="1" x14ac:dyDescent="0.25">
      <c r="A126" s="773"/>
      <c r="B126" s="478" t="s">
        <v>521</v>
      </c>
      <c r="C126" s="509" t="s">
        <v>762</v>
      </c>
      <c r="D126" s="517" t="s">
        <v>507</v>
      </c>
      <c r="E126" s="479"/>
      <c r="F126" s="479"/>
      <c r="G126" s="479"/>
      <c r="H126" s="479"/>
      <c r="I126" s="479"/>
      <c r="J126" s="479"/>
      <c r="K126" s="479"/>
      <c r="L126" s="479"/>
      <c r="M126" s="479"/>
      <c r="N126" s="479"/>
      <c r="O126" s="480"/>
      <c r="P126" s="479"/>
      <c r="Q126" s="479"/>
      <c r="R126" s="479"/>
      <c r="S126" s="479"/>
      <c r="T126" s="479"/>
      <c r="U126" s="479"/>
      <c r="V126" s="479"/>
      <c r="W126" s="479"/>
      <c r="X126" s="481"/>
      <c r="Y126" s="480"/>
      <c r="Z126" s="479"/>
      <c r="AA126" s="479"/>
      <c r="AB126" s="479"/>
      <c r="AC126" s="479"/>
      <c r="AD126" s="479"/>
      <c r="AE126" s="479"/>
      <c r="AF126" s="479"/>
      <c r="AG126" s="479"/>
      <c r="AH126" s="481"/>
      <c r="AI126" s="480"/>
      <c r="AJ126" s="479"/>
      <c r="AK126" s="479"/>
      <c r="AL126" s="479"/>
      <c r="AM126" s="479"/>
      <c r="AN126" s="479"/>
      <c r="AO126" s="479"/>
      <c r="AP126" s="479"/>
      <c r="AQ126" s="479"/>
      <c r="AR126" s="481"/>
      <c r="AS126" s="480"/>
      <c r="AT126" s="479"/>
      <c r="AU126" s="479"/>
      <c r="AV126" s="479"/>
      <c r="AW126" s="479"/>
      <c r="AX126" s="479"/>
      <c r="AY126" s="479"/>
      <c r="AZ126" s="479"/>
      <c r="BA126" s="479"/>
      <c r="BB126" s="481"/>
    </row>
    <row r="127" spans="1:74" s="488" customFormat="1" ht="15.75" hidden="1" customHeight="1" outlineLevel="1" thickBot="1" x14ac:dyDescent="0.3">
      <c r="A127" s="773"/>
      <c r="B127" s="485" t="s">
        <v>524</v>
      </c>
      <c r="C127" s="486" t="s">
        <v>780</v>
      </c>
      <c r="D127" s="518" t="s">
        <v>517</v>
      </c>
      <c r="E127" s="487"/>
      <c r="F127" s="487"/>
      <c r="G127" s="487"/>
      <c r="H127" s="487"/>
      <c r="I127" s="487"/>
      <c r="J127" s="487"/>
      <c r="K127" s="487"/>
      <c r="L127" s="487"/>
      <c r="M127" s="487"/>
      <c r="N127" s="487"/>
      <c r="O127" s="502"/>
      <c r="P127" s="487"/>
      <c r="Q127" s="487"/>
      <c r="R127" s="487"/>
      <c r="S127" s="487"/>
      <c r="T127" s="487"/>
      <c r="U127" s="487"/>
      <c r="V127" s="487"/>
      <c r="W127" s="487"/>
      <c r="X127" s="503"/>
      <c r="Y127" s="502"/>
      <c r="Z127" s="487"/>
      <c r="AA127" s="487"/>
      <c r="AB127" s="487"/>
      <c r="AC127" s="487"/>
      <c r="AD127" s="487"/>
      <c r="AE127" s="487"/>
      <c r="AF127" s="487"/>
      <c r="AG127" s="487"/>
      <c r="AH127" s="503"/>
      <c r="AI127" s="502"/>
      <c r="AJ127" s="487"/>
      <c r="AK127" s="487"/>
      <c r="AL127" s="487"/>
      <c r="AM127" s="487"/>
      <c r="AN127" s="487"/>
      <c r="AO127" s="487"/>
      <c r="AP127" s="487"/>
      <c r="AQ127" s="487"/>
      <c r="AR127" s="503"/>
      <c r="AS127" s="502"/>
      <c r="AT127" s="487"/>
      <c r="AU127" s="487"/>
      <c r="AV127" s="487"/>
      <c r="AW127" s="487"/>
      <c r="AX127" s="487"/>
      <c r="AY127" s="487"/>
      <c r="AZ127" s="487"/>
      <c r="BA127" s="487"/>
      <c r="BB127" s="503"/>
      <c r="BC127" s="468"/>
      <c r="BD127" s="468"/>
      <c r="BE127" s="468"/>
      <c r="BF127" s="468"/>
      <c r="BG127" s="468"/>
      <c r="BH127" s="468"/>
      <c r="BI127" s="468"/>
      <c r="BJ127" s="468"/>
      <c r="BK127" s="468"/>
      <c r="BL127" s="468"/>
      <c r="BM127" s="468"/>
      <c r="BN127" s="468"/>
      <c r="BO127" s="468"/>
      <c r="BP127" s="468"/>
      <c r="BQ127" s="468"/>
      <c r="BR127" s="468"/>
      <c r="BS127" s="468"/>
      <c r="BT127" s="468"/>
      <c r="BU127" s="468"/>
      <c r="BV127" s="468"/>
    </row>
    <row r="128" spans="1:74" ht="15" customHeight="1" x14ac:dyDescent="0.25">
      <c r="A128" s="773"/>
      <c r="B128" s="529" t="s">
        <v>703</v>
      </c>
      <c r="C128" s="398"/>
      <c r="D128" s="398"/>
      <c r="E128" s="379"/>
      <c r="F128" s="379"/>
      <c r="G128" s="379"/>
      <c r="H128" s="379"/>
      <c r="I128" s="379"/>
      <c r="J128" s="379"/>
      <c r="K128" s="379"/>
      <c r="L128" s="379"/>
      <c r="M128" s="379"/>
      <c r="N128" s="379"/>
      <c r="O128" s="500"/>
      <c r="P128" s="379"/>
      <c r="Q128" s="379"/>
      <c r="R128" s="379"/>
      <c r="S128" s="379"/>
      <c r="T128" s="379"/>
      <c r="U128" s="379"/>
      <c r="V128" s="379"/>
      <c r="W128" s="379"/>
      <c r="X128" s="380"/>
      <c r="Y128" s="500"/>
      <c r="Z128" s="379"/>
      <c r="AA128" s="379"/>
      <c r="AB128" s="379"/>
      <c r="AC128" s="379"/>
      <c r="AD128" s="379"/>
      <c r="AE128" s="379"/>
      <c r="AF128" s="379"/>
      <c r="AG128" s="379"/>
      <c r="AH128" s="380"/>
      <c r="AI128" s="500"/>
      <c r="AJ128" s="379"/>
      <c r="AK128" s="379"/>
      <c r="AL128" s="379"/>
      <c r="AM128" s="379"/>
      <c r="AN128" s="379"/>
      <c r="AO128" s="379"/>
      <c r="AP128" s="379"/>
      <c r="AQ128" s="379"/>
      <c r="AR128" s="380"/>
      <c r="AS128" s="500"/>
      <c r="AT128" s="379"/>
      <c r="AU128" s="379"/>
      <c r="AV128" s="379"/>
      <c r="AW128" s="379"/>
      <c r="AX128" s="379"/>
      <c r="AY128" s="379"/>
      <c r="AZ128" s="379"/>
      <c r="BA128" s="379"/>
      <c r="BB128" s="380"/>
    </row>
    <row r="129" spans="1:74" ht="15.75" customHeight="1" collapsed="1" thickBot="1" x14ac:dyDescent="0.3">
      <c r="A129" s="774"/>
      <c r="B129" s="491"/>
      <c r="C129" s="400"/>
      <c r="D129" s="400"/>
      <c r="E129" s="381"/>
      <c r="F129" s="381"/>
      <c r="G129" s="381"/>
      <c r="H129" s="381"/>
      <c r="I129" s="381"/>
      <c r="J129" s="381"/>
      <c r="K129" s="381"/>
      <c r="L129" s="381"/>
      <c r="M129" s="381"/>
      <c r="N129" s="381"/>
      <c r="O129" s="501"/>
      <c r="P129" s="381"/>
      <c r="Q129" s="381"/>
      <c r="R129" s="381"/>
      <c r="S129" s="381"/>
      <c r="T129" s="381"/>
      <c r="U129" s="381"/>
      <c r="V129" s="381"/>
      <c r="W129" s="381"/>
      <c r="X129" s="382"/>
      <c r="Y129" s="501"/>
      <c r="Z129" s="381"/>
      <c r="AA129" s="381"/>
      <c r="AB129" s="381"/>
      <c r="AC129" s="381"/>
      <c r="AD129" s="381"/>
      <c r="AE129" s="381"/>
      <c r="AF129" s="381"/>
      <c r="AG129" s="381"/>
      <c r="AH129" s="382"/>
      <c r="AI129" s="501"/>
      <c r="AJ129" s="381"/>
      <c r="AK129" s="381"/>
      <c r="AL129" s="381"/>
      <c r="AM129" s="381"/>
      <c r="AN129" s="381"/>
      <c r="AO129" s="381"/>
      <c r="AP129" s="381"/>
      <c r="AQ129" s="381"/>
      <c r="AR129" s="382"/>
      <c r="AS129" s="501"/>
      <c r="AT129" s="381"/>
      <c r="AU129" s="381"/>
      <c r="AV129" s="381"/>
      <c r="AW129" s="381"/>
      <c r="AX129" s="381"/>
      <c r="AY129" s="381"/>
      <c r="AZ129" s="381"/>
      <c r="BA129" s="381"/>
      <c r="BB129" s="382"/>
    </row>
    <row r="130" spans="1:74" ht="15" hidden="1" customHeight="1" outlineLevel="1" x14ac:dyDescent="0.25">
      <c r="B130" s="478" t="s">
        <v>522</v>
      </c>
      <c r="C130" s="375" t="s">
        <v>781</v>
      </c>
      <c r="D130" s="517" t="s">
        <v>277</v>
      </c>
      <c r="E130" s="375"/>
      <c r="F130" s="375"/>
      <c r="G130" s="375"/>
      <c r="H130" s="375"/>
      <c r="I130" s="375"/>
      <c r="J130" s="375"/>
      <c r="K130" s="375"/>
      <c r="L130" s="375"/>
      <c r="M130" s="375"/>
      <c r="N130" s="375"/>
      <c r="O130" s="510"/>
      <c r="P130" s="375"/>
      <c r="Q130" s="375"/>
      <c r="R130" s="375"/>
      <c r="S130" s="375"/>
      <c r="T130" s="375"/>
      <c r="U130" s="375"/>
      <c r="V130" s="375"/>
      <c r="W130" s="375"/>
      <c r="X130" s="511"/>
      <c r="Y130" s="510"/>
      <c r="Z130" s="375"/>
      <c r="AA130" s="375"/>
      <c r="AB130" s="375"/>
      <c r="AC130" s="375"/>
      <c r="AD130" s="375"/>
      <c r="AE130" s="375"/>
      <c r="AF130" s="375"/>
      <c r="AG130" s="375"/>
      <c r="AH130" s="511"/>
      <c r="AI130" s="510"/>
      <c r="AJ130" s="375"/>
      <c r="AK130" s="375"/>
      <c r="AL130" s="375"/>
      <c r="AM130" s="375"/>
      <c r="AN130" s="375"/>
      <c r="AO130" s="375"/>
      <c r="AP130" s="375"/>
      <c r="AQ130" s="375"/>
      <c r="AR130" s="511"/>
      <c r="AS130" s="510"/>
      <c r="AT130" s="375"/>
      <c r="AU130" s="375"/>
      <c r="AV130" s="375"/>
      <c r="AW130" s="375"/>
      <c r="AX130" s="375"/>
      <c r="AY130" s="375"/>
      <c r="AZ130" s="375"/>
      <c r="BA130" s="375"/>
      <c r="BB130" s="511"/>
    </row>
    <row r="131" spans="1:74" s="488" customFormat="1" ht="15" hidden="1" customHeight="1" outlineLevel="1" x14ac:dyDescent="0.25">
      <c r="B131" s="521" t="s">
        <v>523</v>
      </c>
      <c r="C131" s="486" t="s">
        <v>782</v>
      </c>
      <c r="D131" s="518" t="s">
        <v>277</v>
      </c>
      <c r="E131" s="523"/>
      <c r="F131" s="523"/>
      <c r="G131" s="523"/>
      <c r="H131" s="523"/>
      <c r="I131" s="523"/>
      <c r="J131" s="523"/>
      <c r="K131" s="523"/>
      <c r="L131" s="523"/>
      <c r="M131" s="523"/>
      <c r="N131" s="523"/>
      <c r="O131" s="524"/>
      <c r="P131" s="523"/>
      <c r="Q131" s="523"/>
      <c r="R131" s="523"/>
      <c r="S131" s="523"/>
      <c r="T131" s="523"/>
      <c r="U131" s="523"/>
      <c r="V131" s="523"/>
      <c r="W131" s="523"/>
      <c r="X131" s="525"/>
      <c r="Y131" s="524"/>
      <c r="Z131" s="523"/>
      <c r="AA131" s="523"/>
      <c r="AB131" s="523"/>
      <c r="AC131" s="523"/>
      <c r="AD131" s="523"/>
      <c r="AE131" s="523"/>
      <c r="AF131" s="523"/>
      <c r="AG131" s="523"/>
      <c r="AH131" s="525"/>
      <c r="AI131" s="524"/>
      <c r="AJ131" s="523"/>
      <c r="AK131" s="523"/>
      <c r="AL131" s="523"/>
      <c r="AM131" s="523"/>
      <c r="AN131" s="523"/>
      <c r="AO131" s="523"/>
      <c r="AP131" s="523"/>
      <c r="AQ131" s="523"/>
      <c r="AR131" s="525"/>
      <c r="AS131" s="524"/>
      <c r="AT131" s="523"/>
      <c r="AU131" s="523"/>
      <c r="AV131" s="523"/>
      <c r="AW131" s="523"/>
      <c r="AX131" s="523"/>
      <c r="AY131" s="523"/>
      <c r="AZ131" s="523"/>
      <c r="BA131" s="523"/>
      <c r="BB131" s="525"/>
      <c r="BC131" s="468"/>
      <c r="BD131" s="468"/>
      <c r="BE131" s="468"/>
      <c r="BF131" s="468"/>
      <c r="BG131" s="468"/>
      <c r="BH131" s="468"/>
      <c r="BI131" s="468"/>
      <c r="BJ131" s="468"/>
      <c r="BK131" s="468"/>
      <c r="BL131" s="468"/>
      <c r="BM131" s="468"/>
      <c r="BN131" s="468"/>
      <c r="BO131" s="468"/>
      <c r="BP131" s="468"/>
      <c r="BQ131" s="468"/>
      <c r="BR131" s="468"/>
      <c r="BS131" s="468"/>
      <c r="BT131" s="468"/>
      <c r="BU131" s="468"/>
      <c r="BV131" s="468"/>
    </row>
    <row r="132" spans="1:74" ht="15" hidden="1" customHeight="1" outlineLevel="1" x14ac:dyDescent="0.25">
      <c r="B132" s="478" t="s">
        <v>525</v>
      </c>
      <c r="C132" s="375" t="s">
        <v>783</v>
      </c>
      <c r="D132" s="517" t="s">
        <v>277</v>
      </c>
      <c r="E132" s="375"/>
      <c r="F132" s="375"/>
      <c r="G132" s="375"/>
      <c r="H132" s="375"/>
      <c r="I132" s="375"/>
      <c r="J132" s="375"/>
      <c r="K132" s="375"/>
      <c r="L132" s="375"/>
      <c r="M132" s="375"/>
      <c r="N132" s="375"/>
      <c r="O132" s="510"/>
      <c r="P132" s="375"/>
      <c r="Q132" s="375"/>
      <c r="R132" s="375"/>
      <c r="S132" s="375"/>
      <c r="T132" s="375"/>
      <c r="U132" s="375"/>
      <c r="V132" s="375"/>
      <c r="W132" s="375"/>
      <c r="X132" s="511"/>
      <c r="Y132" s="510"/>
      <c r="Z132" s="375"/>
      <c r="AA132" s="375"/>
      <c r="AB132" s="375"/>
      <c r="AC132" s="375"/>
      <c r="AD132" s="375"/>
      <c r="AE132" s="375"/>
      <c r="AF132" s="375"/>
      <c r="AG132" s="375"/>
      <c r="AH132" s="511"/>
      <c r="AI132" s="510"/>
      <c r="AJ132" s="375"/>
      <c r="AK132" s="375"/>
      <c r="AL132" s="375"/>
      <c r="AM132" s="375"/>
      <c r="AN132" s="375"/>
      <c r="AO132" s="375"/>
      <c r="AP132" s="375"/>
      <c r="AQ132" s="375"/>
      <c r="AR132" s="511"/>
      <c r="AS132" s="510"/>
      <c r="AT132" s="375"/>
      <c r="AU132" s="375"/>
      <c r="AV132" s="375"/>
      <c r="AW132" s="375"/>
      <c r="AX132" s="375"/>
      <c r="AY132" s="375"/>
      <c r="AZ132" s="375"/>
      <c r="BA132" s="375"/>
      <c r="BB132" s="511"/>
    </row>
    <row r="133" spans="1:74" s="488" customFormat="1" ht="15" hidden="1" customHeight="1" outlineLevel="1" x14ac:dyDescent="0.25">
      <c r="B133" s="485" t="s">
        <v>526</v>
      </c>
      <c r="C133" s="486" t="s">
        <v>784</v>
      </c>
      <c r="D133" s="518" t="s">
        <v>517</v>
      </c>
      <c r="E133" s="486"/>
      <c r="F133" s="486"/>
      <c r="G133" s="486"/>
      <c r="H133" s="486"/>
      <c r="I133" s="486"/>
      <c r="J133" s="486"/>
      <c r="K133" s="486"/>
      <c r="L133" s="486"/>
      <c r="M133" s="486"/>
      <c r="N133" s="486"/>
      <c r="O133" s="507"/>
      <c r="P133" s="486"/>
      <c r="Q133" s="486"/>
      <c r="R133" s="486"/>
      <c r="S133" s="486"/>
      <c r="T133" s="486"/>
      <c r="U133" s="486"/>
      <c r="V133" s="486"/>
      <c r="W133" s="486"/>
      <c r="X133" s="508"/>
      <c r="Y133" s="507"/>
      <c r="Z133" s="486"/>
      <c r="AA133" s="486"/>
      <c r="AB133" s="486"/>
      <c r="AC133" s="486"/>
      <c r="AD133" s="486"/>
      <c r="AE133" s="486"/>
      <c r="AF133" s="486"/>
      <c r="AG133" s="486"/>
      <c r="AH133" s="508"/>
      <c r="AI133" s="507"/>
      <c r="AJ133" s="486"/>
      <c r="AK133" s="486"/>
      <c r="AL133" s="486"/>
      <c r="AM133" s="486"/>
      <c r="AN133" s="486"/>
      <c r="AO133" s="486"/>
      <c r="AP133" s="486"/>
      <c r="AQ133" s="486"/>
      <c r="AR133" s="508"/>
      <c r="AS133" s="507"/>
      <c r="AT133" s="486"/>
      <c r="AU133" s="486"/>
      <c r="AV133" s="486"/>
      <c r="AW133" s="486"/>
      <c r="AX133" s="486"/>
      <c r="AY133" s="486"/>
      <c r="AZ133" s="486"/>
      <c r="BA133" s="486"/>
      <c r="BB133" s="508"/>
      <c r="BC133" s="468"/>
      <c r="BD133" s="468"/>
      <c r="BE133" s="468"/>
      <c r="BF133" s="468"/>
      <c r="BG133" s="468"/>
      <c r="BH133" s="468"/>
      <c r="BI133" s="468"/>
      <c r="BJ133" s="468"/>
      <c r="BK133" s="468"/>
      <c r="BL133" s="468"/>
      <c r="BM133" s="468"/>
      <c r="BN133" s="468"/>
      <c r="BO133" s="468"/>
      <c r="BP133" s="468"/>
      <c r="BQ133" s="468"/>
      <c r="BR133" s="468"/>
      <c r="BS133" s="468"/>
      <c r="BT133" s="468"/>
      <c r="BU133" s="468"/>
      <c r="BV133" s="468"/>
    </row>
    <row r="134" spans="1:74" ht="15" hidden="1" customHeight="1" outlineLevel="1" x14ac:dyDescent="0.25">
      <c r="B134" s="478" t="s">
        <v>659</v>
      </c>
      <c r="C134" s="375" t="s">
        <v>785</v>
      </c>
      <c r="D134" s="517" t="s">
        <v>532</v>
      </c>
      <c r="E134" s="375"/>
      <c r="F134" s="375"/>
      <c r="G134" s="375"/>
      <c r="H134" s="375"/>
      <c r="I134" s="375"/>
      <c r="J134" s="375"/>
      <c r="K134" s="375"/>
      <c r="L134" s="375"/>
      <c r="M134" s="375"/>
      <c r="N134" s="375"/>
      <c r="O134" s="510"/>
      <c r="P134" s="375"/>
      <c r="Q134" s="375"/>
      <c r="R134" s="375"/>
      <c r="S134" s="375"/>
      <c r="T134" s="375"/>
      <c r="U134" s="375"/>
      <c r="V134" s="375"/>
      <c r="W134" s="375"/>
      <c r="X134" s="511"/>
      <c r="Y134" s="510"/>
      <c r="Z134" s="375"/>
      <c r="AA134" s="375"/>
      <c r="AB134" s="375"/>
      <c r="AC134" s="375"/>
      <c r="AD134" s="375"/>
      <c r="AE134" s="375"/>
      <c r="AF134" s="375"/>
      <c r="AG134" s="375"/>
      <c r="AH134" s="511"/>
      <c r="AI134" s="510"/>
      <c r="AJ134" s="375"/>
      <c r="AK134" s="375"/>
      <c r="AL134" s="375"/>
      <c r="AM134" s="375"/>
      <c r="AN134" s="375"/>
      <c r="AO134" s="375"/>
      <c r="AP134" s="375"/>
      <c r="AQ134" s="375"/>
      <c r="AR134" s="511"/>
      <c r="AS134" s="510"/>
      <c r="AT134" s="375"/>
      <c r="AU134" s="375"/>
      <c r="AV134" s="375"/>
      <c r="AW134" s="375"/>
      <c r="AX134" s="375"/>
      <c r="AY134" s="375"/>
      <c r="AZ134" s="375"/>
      <c r="BA134" s="375"/>
      <c r="BB134" s="511"/>
    </row>
    <row r="135" spans="1:74" s="488" customFormat="1" ht="15" hidden="1" customHeight="1" outlineLevel="1" x14ac:dyDescent="0.25">
      <c r="B135" s="485" t="s">
        <v>528</v>
      </c>
      <c r="C135" s="486" t="s">
        <v>786</v>
      </c>
      <c r="D135" s="518" t="s">
        <v>277</v>
      </c>
      <c r="E135" s="486"/>
      <c r="F135" s="486"/>
      <c r="G135" s="486"/>
      <c r="H135" s="486"/>
      <c r="I135" s="486"/>
      <c r="J135" s="486"/>
      <c r="K135" s="486"/>
      <c r="L135" s="486"/>
      <c r="M135" s="486"/>
      <c r="N135" s="486"/>
      <c r="O135" s="507"/>
      <c r="P135" s="486"/>
      <c r="Q135" s="486"/>
      <c r="R135" s="486"/>
      <c r="S135" s="486"/>
      <c r="T135" s="486"/>
      <c r="U135" s="486"/>
      <c r="V135" s="486"/>
      <c r="W135" s="486"/>
      <c r="X135" s="508"/>
      <c r="Y135" s="507"/>
      <c r="Z135" s="486"/>
      <c r="AA135" s="486"/>
      <c r="AB135" s="486"/>
      <c r="AC135" s="486"/>
      <c r="AD135" s="486"/>
      <c r="AE135" s="486"/>
      <c r="AF135" s="486"/>
      <c r="AG135" s="486"/>
      <c r="AH135" s="508"/>
      <c r="AI135" s="507"/>
      <c r="AJ135" s="486"/>
      <c r="AK135" s="486"/>
      <c r="AL135" s="486"/>
      <c r="AM135" s="486"/>
      <c r="AN135" s="486"/>
      <c r="AO135" s="486"/>
      <c r="AP135" s="486"/>
      <c r="AQ135" s="486"/>
      <c r="AR135" s="508"/>
      <c r="AS135" s="507"/>
      <c r="AT135" s="486"/>
      <c r="AU135" s="486"/>
      <c r="AV135" s="486"/>
      <c r="AW135" s="486"/>
      <c r="AX135" s="486"/>
      <c r="AY135" s="486"/>
      <c r="AZ135" s="486"/>
      <c r="BA135" s="486"/>
      <c r="BB135" s="508"/>
      <c r="BC135" s="468"/>
      <c r="BD135" s="468"/>
      <c r="BE135" s="468"/>
      <c r="BF135" s="468"/>
      <c r="BG135" s="468"/>
      <c r="BH135" s="468"/>
      <c r="BI135" s="468"/>
      <c r="BJ135" s="468"/>
      <c r="BK135" s="468"/>
      <c r="BL135" s="468"/>
      <c r="BM135" s="468"/>
      <c r="BN135" s="468"/>
      <c r="BO135" s="468"/>
      <c r="BP135" s="468"/>
      <c r="BQ135" s="468"/>
      <c r="BR135" s="468"/>
      <c r="BS135" s="468"/>
      <c r="BT135" s="468"/>
      <c r="BU135" s="468"/>
      <c r="BV135" s="468"/>
    </row>
    <row r="136" spans="1:74" ht="15" hidden="1" customHeight="1" outlineLevel="1" x14ac:dyDescent="0.25">
      <c r="B136" s="478" t="s">
        <v>530</v>
      </c>
      <c r="C136" s="375" t="s">
        <v>787</v>
      </c>
      <c r="D136" s="517" t="s">
        <v>532</v>
      </c>
      <c r="E136" s="375"/>
      <c r="F136" s="375"/>
      <c r="G136" s="375"/>
      <c r="H136" s="375"/>
      <c r="I136" s="375"/>
      <c r="J136" s="375"/>
      <c r="K136" s="375"/>
      <c r="L136" s="375"/>
      <c r="M136" s="375"/>
      <c r="N136" s="375"/>
      <c r="O136" s="510"/>
      <c r="P136" s="375"/>
      <c r="Q136" s="375"/>
      <c r="R136" s="375"/>
      <c r="S136" s="375"/>
      <c r="T136" s="375"/>
      <c r="U136" s="375"/>
      <c r="V136" s="375"/>
      <c r="W136" s="375"/>
      <c r="X136" s="511"/>
      <c r="Y136" s="510"/>
      <c r="Z136" s="375"/>
      <c r="AA136" s="375"/>
      <c r="AB136" s="375"/>
      <c r="AC136" s="375"/>
      <c r="AD136" s="375"/>
      <c r="AE136" s="375"/>
      <c r="AF136" s="375"/>
      <c r="AG136" s="375"/>
      <c r="AH136" s="511"/>
      <c r="AI136" s="510"/>
      <c r="AJ136" s="375"/>
      <c r="AK136" s="375"/>
      <c r="AL136" s="375"/>
      <c r="AM136" s="375"/>
      <c r="AN136" s="375"/>
      <c r="AO136" s="375"/>
      <c r="AP136" s="375"/>
      <c r="AQ136" s="375"/>
      <c r="AR136" s="511"/>
      <c r="AS136" s="510"/>
      <c r="AT136" s="375"/>
      <c r="AU136" s="375"/>
      <c r="AV136" s="375"/>
      <c r="AW136" s="375"/>
      <c r="AX136" s="375"/>
      <c r="AY136" s="375"/>
      <c r="AZ136" s="375"/>
      <c r="BA136" s="375"/>
      <c r="BB136" s="511"/>
    </row>
    <row r="137" spans="1:74" s="488" customFormat="1" ht="15" hidden="1" customHeight="1" outlineLevel="1" x14ac:dyDescent="0.25">
      <c r="B137" s="485" t="s">
        <v>679</v>
      </c>
      <c r="C137" s="486" t="s">
        <v>680</v>
      </c>
      <c r="D137" s="518" t="s">
        <v>277</v>
      </c>
      <c r="E137" s="486"/>
      <c r="F137" s="486"/>
      <c r="G137" s="486"/>
      <c r="H137" s="486"/>
      <c r="I137" s="486"/>
      <c r="J137" s="486"/>
      <c r="K137" s="486"/>
      <c r="L137" s="486"/>
      <c r="M137" s="486"/>
      <c r="N137" s="486"/>
      <c r="O137" s="507"/>
      <c r="P137" s="486"/>
      <c r="Q137" s="486"/>
      <c r="R137" s="486"/>
      <c r="S137" s="486"/>
      <c r="T137" s="486"/>
      <c r="U137" s="486"/>
      <c r="V137" s="486"/>
      <c r="W137" s="486"/>
      <c r="X137" s="508"/>
      <c r="Y137" s="507"/>
      <c r="Z137" s="486"/>
      <c r="AA137" s="486"/>
      <c r="AB137" s="486"/>
      <c r="AC137" s="486"/>
      <c r="AD137" s="486"/>
      <c r="AE137" s="486"/>
      <c r="AF137" s="486"/>
      <c r="AG137" s="486"/>
      <c r="AH137" s="508"/>
      <c r="AI137" s="507"/>
      <c r="AJ137" s="486"/>
      <c r="AK137" s="486"/>
      <c r="AL137" s="486"/>
      <c r="AM137" s="486"/>
      <c r="AN137" s="486"/>
      <c r="AO137" s="486"/>
      <c r="AP137" s="486"/>
      <c r="AQ137" s="486"/>
      <c r="AR137" s="508"/>
      <c r="AS137" s="507"/>
      <c r="AT137" s="486"/>
      <c r="AU137" s="486"/>
      <c r="AV137" s="486"/>
      <c r="AW137" s="486"/>
      <c r="AX137" s="486"/>
      <c r="AY137" s="486"/>
      <c r="AZ137" s="486"/>
      <c r="BA137" s="486"/>
      <c r="BB137" s="508"/>
      <c r="BC137" s="468"/>
      <c r="BD137" s="468"/>
      <c r="BE137" s="468"/>
      <c r="BF137" s="468"/>
      <c r="BG137" s="468"/>
      <c r="BH137" s="468"/>
      <c r="BI137" s="468"/>
      <c r="BJ137" s="468"/>
      <c r="BK137" s="468"/>
      <c r="BL137" s="468"/>
      <c r="BM137" s="468"/>
      <c r="BN137" s="468"/>
      <c r="BO137" s="468"/>
      <c r="BP137" s="468"/>
      <c r="BQ137" s="468"/>
      <c r="BR137" s="468"/>
      <c r="BS137" s="468"/>
      <c r="BT137" s="468"/>
      <c r="BU137" s="468"/>
      <c r="BV137" s="468"/>
    </row>
    <row r="138" spans="1:74" ht="15" hidden="1" customHeight="1" outlineLevel="1" x14ac:dyDescent="0.25">
      <c r="B138" s="478" t="s">
        <v>681</v>
      </c>
      <c r="C138" s="375" t="s">
        <v>742</v>
      </c>
      <c r="D138" s="517" t="s">
        <v>277</v>
      </c>
      <c r="E138" s="375"/>
      <c r="F138" s="375"/>
      <c r="G138" s="375"/>
      <c r="H138" s="375"/>
      <c r="I138" s="375"/>
      <c r="J138" s="375"/>
      <c r="K138" s="375"/>
      <c r="L138" s="375"/>
      <c r="M138" s="375"/>
      <c r="N138" s="375"/>
      <c r="O138" s="510"/>
      <c r="P138" s="375"/>
      <c r="Q138" s="375"/>
      <c r="R138" s="375"/>
      <c r="S138" s="375"/>
      <c r="T138" s="375"/>
      <c r="U138" s="375"/>
      <c r="V138" s="375"/>
      <c r="W138" s="375"/>
      <c r="X138" s="511"/>
      <c r="Y138" s="510"/>
      <c r="Z138" s="375"/>
      <c r="AA138" s="375"/>
      <c r="AB138" s="375"/>
      <c r="AC138" s="375"/>
      <c r="AD138" s="375"/>
      <c r="AE138" s="375"/>
      <c r="AF138" s="375"/>
      <c r="AG138" s="375"/>
      <c r="AH138" s="511"/>
      <c r="AI138" s="510"/>
      <c r="AJ138" s="375"/>
      <c r="AK138" s="375"/>
      <c r="AL138" s="375"/>
      <c r="AM138" s="375"/>
      <c r="AN138" s="375"/>
      <c r="AO138" s="375"/>
      <c r="AP138" s="375"/>
      <c r="AQ138" s="375"/>
      <c r="AR138" s="511"/>
      <c r="AS138" s="510"/>
      <c r="AT138" s="375"/>
      <c r="AU138" s="375"/>
      <c r="AV138" s="375"/>
      <c r="AW138" s="375"/>
      <c r="AX138" s="375"/>
      <c r="AY138" s="375"/>
      <c r="AZ138" s="375"/>
      <c r="BA138" s="375"/>
      <c r="BB138" s="511"/>
    </row>
    <row r="139" spans="1:74" s="488" customFormat="1" ht="15" hidden="1" customHeight="1" outlineLevel="1" x14ac:dyDescent="0.25">
      <c r="B139" s="485" t="s">
        <v>682</v>
      </c>
      <c r="C139" s="486" t="s">
        <v>683</v>
      </c>
      <c r="D139" s="518" t="s">
        <v>277</v>
      </c>
      <c r="E139" s="486"/>
      <c r="F139" s="486"/>
      <c r="G139" s="486"/>
      <c r="H139" s="486"/>
      <c r="I139" s="486"/>
      <c r="J139" s="486"/>
      <c r="K139" s="486"/>
      <c r="L139" s="486"/>
      <c r="M139" s="486"/>
      <c r="N139" s="486"/>
      <c r="O139" s="507"/>
      <c r="P139" s="486"/>
      <c r="Q139" s="486"/>
      <c r="R139" s="486"/>
      <c r="S139" s="486"/>
      <c r="T139" s="486"/>
      <c r="U139" s="486"/>
      <c r="V139" s="486"/>
      <c r="W139" s="486"/>
      <c r="X139" s="508"/>
      <c r="Y139" s="507"/>
      <c r="Z139" s="486"/>
      <c r="AA139" s="486"/>
      <c r="AB139" s="486"/>
      <c r="AC139" s="486"/>
      <c r="AD139" s="486"/>
      <c r="AE139" s="486"/>
      <c r="AF139" s="486"/>
      <c r="AG139" s="486"/>
      <c r="AH139" s="508"/>
      <c r="AI139" s="507"/>
      <c r="AJ139" s="486"/>
      <c r="AK139" s="486"/>
      <c r="AL139" s="486"/>
      <c r="AM139" s="486"/>
      <c r="AN139" s="486"/>
      <c r="AO139" s="486"/>
      <c r="AP139" s="486"/>
      <c r="AQ139" s="486"/>
      <c r="AR139" s="508"/>
      <c r="AS139" s="507"/>
      <c r="AT139" s="486"/>
      <c r="AU139" s="486"/>
      <c r="AV139" s="486"/>
      <c r="AW139" s="486"/>
      <c r="AX139" s="486"/>
      <c r="AY139" s="486"/>
      <c r="AZ139" s="486"/>
      <c r="BA139" s="486"/>
      <c r="BB139" s="508"/>
      <c r="BC139" s="468"/>
      <c r="BD139" s="468"/>
      <c r="BE139" s="468"/>
      <c r="BF139" s="468"/>
      <c r="BG139" s="468"/>
      <c r="BH139" s="468"/>
      <c r="BI139" s="468"/>
      <c r="BJ139" s="468"/>
      <c r="BK139" s="468"/>
      <c r="BL139" s="468"/>
      <c r="BM139" s="468"/>
      <c r="BN139" s="468"/>
      <c r="BO139" s="468"/>
      <c r="BP139" s="468"/>
      <c r="BQ139" s="468"/>
      <c r="BR139" s="468"/>
      <c r="BS139" s="468"/>
      <c r="BT139" s="468"/>
      <c r="BU139" s="468"/>
      <c r="BV139" s="468"/>
    </row>
    <row r="140" spans="1:74" ht="15" hidden="1" customHeight="1" outlineLevel="1" x14ac:dyDescent="0.25">
      <c r="B140" s="478" t="s">
        <v>684</v>
      </c>
      <c r="C140" s="375" t="s">
        <v>743</v>
      </c>
      <c r="D140" s="517" t="s">
        <v>277</v>
      </c>
      <c r="E140" s="375"/>
      <c r="F140" s="375"/>
      <c r="G140" s="375"/>
      <c r="H140" s="375"/>
      <c r="I140" s="375"/>
      <c r="J140" s="375"/>
      <c r="K140" s="375"/>
      <c r="L140" s="375"/>
      <c r="M140" s="375"/>
      <c r="N140" s="375"/>
      <c r="O140" s="510"/>
      <c r="P140" s="375"/>
      <c r="Q140" s="375"/>
      <c r="R140" s="375"/>
      <c r="S140" s="375"/>
      <c r="T140" s="375"/>
      <c r="U140" s="375"/>
      <c r="V140" s="375"/>
      <c r="W140" s="375"/>
      <c r="X140" s="511"/>
      <c r="Y140" s="510"/>
      <c r="Z140" s="375"/>
      <c r="AA140" s="375"/>
      <c r="AB140" s="375"/>
      <c r="AC140" s="375"/>
      <c r="AD140" s="375"/>
      <c r="AE140" s="375"/>
      <c r="AF140" s="375"/>
      <c r="AG140" s="375"/>
      <c r="AH140" s="511"/>
      <c r="AI140" s="510"/>
      <c r="AJ140" s="375"/>
      <c r="AK140" s="375"/>
      <c r="AL140" s="375"/>
      <c r="AM140" s="375"/>
      <c r="AN140" s="375"/>
      <c r="AO140" s="375"/>
      <c r="AP140" s="375"/>
      <c r="AQ140" s="375"/>
      <c r="AR140" s="511"/>
      <c r="AS140" s="510"/>
      <c r="AT140" s="375"/>
      <c r="AU140" s="375"/>
      <c r="AV140" s="375"/>
      <c r="AW140" s="375"/>
      <c r="AX140" s="375"/>
      <c r="AY140" s="375"/>
      <c r="AZ140" s="375"/>
      <c r="BA140" s="375"/>
      <c r="BB140" s="511"/>
    </row>
    <row r="141" spans="1:74" s="488" customFormat="1" ht="15" hidden="1" customHeight="1" outlineLevel="1" x14ac:dyDescent="0.25">
      <c r="B141" s="485" t="s">
        <v>685</v>
      </c>
      <c r="C141" s="486" t="s">
        <v>686</v>
      </c>
      <c r="D141" s="518" t="s">
        <v>277</v>
      </c>
      <c r="E141" s="486"/>
      <c r="F141" s="486"/>
      <c r="G141" s="486"/>
      <c r="H141" s="486"/>
      <c r="I141" s="486"/>
      <c r="J141" s="486"/>
      <c r="K141" s="486"/>
      <c r="L141" s="486"/>
      <c r="M141" s="486"/>
      <c r="N141" s="486"/>
      <c r="O141" s="507"/>
      <c r="P141" s="486"/>
      <c r="Q141" s="486"/>
      <c r="R141" s="486"/>
      <c r="S141" s="486"/>
      <c r="T141" s="486"/>
      <c r="U141" s="486"/>
      <c r="V141" s="486"/>
      <c r="W141" s="486"/>
      <c r="X141" s="508"/>
      <c r="Y141" s="507"/>
      <c r="Z141" s="486"/>
      <c r="AA141" s="486"/>
      <c r="AB141" s="486"/>
      <c r="AC141" s="486"/>
      <c r="AD141" s="486"/>
      <c r="AE141" s="486"/>
      <c r="AF141" s="486"/>
      <c r="AG141" s="486"/>
      <c r="AH141" s="508"/>
      <c r="AI141" s="507"/>
      <c r="AJ141" s="486"/>
      <c r="AK141" s="486"/>
      <c r="AL141" s="486"/>
      <c r="AM141" s="486"/>
      <c r="AN141" s="486"/>
      <c r="AO141" s="486"/>
      <c r="AP141" s="486"/>
      <c r="AQ141" s="486"/>
      <c r="AR141" s="508"/>
      <c r="AS141" s="507"/>
      <c r="AT141" s="486"/>
      <c r="AU141" s="486"/>
      <c r="AV141" s="486"/>
      <c r="AW141" s="486"/>
      <c r="AX141" s="486"/>
      <c r="AY141" s="486"/>
      <c r="AZ141" s="486"/>
      <c r="BA141" s="486"/>
      <c r="BB141" s="508"/>
      <c r="BC141" s="468"/>
      <c r="BD141" s="468"/>
      <c r="BE141" s="468"/>
      <c r="BF141" s="468"/>
      <c r="BG141" s="468"/>
      <c r="BH141" s="468"/>
      <c r="BI141" s="468"/>
      <c r="BJ141" s="468"/>
      <c r="BK141" s="468"/>
      <c r="BL141" s="468"/>
      <c r="BM141" s="468"/>
      <c r="BN141" s="468"/>
      <c r="BO141" s="468"/>
      <c r="BP141" s="468"/>
      <c r="BQ141" s="468"/>
      <c r="BR141" s="468"/>
      <c r="BS141" s="468"/>
      <c r="BT141" s="468"/>
      <c r="BU141" s="468"/>
      <c r="BV141" s="468"/>
    </row>
    <row r="142" spans="1:74" ht="15" hidden="1" customHeight="1" outlineLevel="1" x14ac:dyDescent="0.25">
      <c r="B142" s="478" t="s">
        <v>687</v>
      </c>
      <c r="C142" s="375" t="s">
        <v>744</v>
      </c>
      <c r="D142" s="517" t="s">
        <v>277</v>
      </c>
      <c r="E142" s="375"/>
      <c r="F142" s="375"/>
      <c r="G142" s="375"/>
      <c r="H142" s="375"/>
      <c r="I142" s="375"/>
      <c r="J142" s="375"/>
      <c r="K142" s="375"/>
      <c r="L142" s="375"/>
      <c r="M142" s="375"/>
      <c r="N142" s="375"/>
      <c r="O142" s="510"/>
      <c r="P142" s="375"/>
      <c r="Q142" s="375"/>
      <c r="R142" s="375"/>
      <c r="S142" s="375"/>
      <c r="T142" s="375"/>
      <c r="U142" s="375"/>
      <c r="V142" s="375"/>
      <c r="W142" s="375"/>
      <c r="X142" s="511"/>
      <c r="Y142" s="510"/>
      <c r="Z142" s="375"/>
      <c r="AA142" s="375"/>
      <c r="AB142" s="375"/>
      <c r="AC142" s="375"/>
      <c r="AD142" s="375"/>
      <c r="AE142" s="375"/>
      <c r="AF142" s="375"/>
      <c r="AG142" s="375"/>
      <c r="AH142" s="511"/>
      <c r="AI142" s="510"/>
      <c r="AJ142" s="375"/>
      <c r="AK142" s="375"/>
      <c r="AL142" s="375"/>
      <c r="AM142" s="375"/>
      <c r="AN142" s="375"/>
      <c r="AO142" s="375"/>
      <c r="AP142" s="375"/>
      <c r="AQ142" s="375"/>
      <c r="AR142" s="511"/>
      <c r="AS142" s="510"/>
      <c r="AT142" s="375"/>
      <c r="AU142" s="375"/>
      <c r="AV142" s="375"/>
      <c r="AW142" s="375"/>
      <c r="AX142" s="375"/>
      <c r="AY142" s="375"/>
      <c r="AZ142" s="375"/>
      <c r="BA142" s="375"/>
      <c r="BB142" s="511"/>
    </row>
    <row r="143" spans="1:74" s="488" customFormat="1" ht="15" hidden="1" customHeight="1" outlineLevel="1" x14ac:dyDescent="0.25">
      <c r="B143" s="485" t="s">
        <v>688</v>
      </c>
      <c r="C143" s="486" t="s">
        <v>786</v>
      </c>
      <c r="D143" s="518" t="s">
        <v>277</v>
      </c>
      <c r="E143" s="486"/>
      <c r="F143" s="486"/>
      <c r="G143" s="486"/>
      <c r="H143" s="486"/>
      <c r="I143" s="486"/>
      <c r="J143" s="486"/>
      <c r="K143" s="486"/>
      <c r="L143" s="486"/>
      <c r="M143" s="486"/>
      <c r="N143" s="486"/>
      <c r="O143" s="507"/>
      <c r="P143" s="486"/>
      <c r="Q143" s="486"/>
      <c r="R143" s="486"/>
      <c r="S143" s="486"/>
      <c r="T143" s="486"/>
      <c r="U143" s="486"/>
      <c r="V143" s="486"/>
      <c r="W143" s="486"/>
      <c r="X143" s="508"/>
      <c r="Y143" s="507"/>
      <c r="Z143" s="486"/>
      <c r="AA143" s="486"/>
      <c r="AB143" s="486"/>
      <c r="AC143" s="486"/>
      <c r="AD143" s="486"/>
      <c r="AE143" s="486"/>
      <c r="AF143" s="486"/>
      <c r="AG143" s="486"/>
      <c r="AH143" s="508"/>
      <c r="AI143" s="507"/>
      <c r="AJ143" s="486"/>
      <c r="AK143" s="486"/>
      <c r="AL143" s="486"/>
      <c r="AM143" s="486"/>
      <c r="AN143" s="486"/>
      <c r="AO143" s="486"/>
      <c r="AP143" s="486"/>
      <c r="AQ143" s="486"/>
      <c r="AR143" s="508"/>
      <c r="AS143" s="507"/>
      <c r="AT143" s="486"/>
      <c r="AU143" s="486"/>
      <c r="AV143" s="486"/>
      <c r="AW143" s="486"/>
      <c r="AX143" s="486"/>
      <c r="AY143" s="486"/>
      <c r="AZ143" s="486"/>
      <c r="BA143" s="486"/>
      <c r="BB143" s="508"/>
      <c r="BC143" s="468"/>
      <c r="BD143" s="468"/>
      <c r="BE143" s="468"/>
      <c r="BF143" s="468"/>
      <c r="BG143" s="468"/>
      <c r="BH143" s="468"/>
      <c r="BI143" s="468"/>
      <c r="BJ143" s="468"/>
      <c r="BK143" s="468"/>
      <c r="BL143" s="468"/>
      <c r="BM143" s="468"/>
      <c r="BN143" s="468"/>
      <c r="BO143" s="468"/>
      <c r="BP143" s="468"/>
      <c r="BQ143" s="468"/>
      <c r="BR143" s="468"/>
      <c r="BS143" s="468"/>
      <c r="BT143" s="468"/>
      <c r="BU143" s="468"/>
      <c r="BV143" s="468"/>
    </row>
    <row r="144" spans="1:74" ht="15.75" hidden="1" customHeight="1" outlineLevel="1" thickBot="1" x14ac:dyDescent="0.3">
      <c r="B144" s="478" t="s">
        <v>689</v>
      </c>
      <c r="C144" s="375" t="s">
        <v>784</v>
      </c>
      <c r="D144" s="535" t="s">
        <v>517</v>
      </c>
      <c r="E144" s="375"/>
      <c r="F144" s="375"/>
      <c r="G144" s="375"/>
      <c r="H144" s="375"/>
      <c r="I144" s="375"/>
      <c r="J144" s="375"/>
      <c r="K144" s="375"/>
      <c r="L144" s="375"/>
      <c r="M144" s="375"/>
      <c r="N144" s="375"/>
      <c r="O144" s="510"/>
      <c r="P144" s="375"/>
      <c r="Q144" s="375"/>
      <c r="R144" s="375"/>
      <c r="S144" s="375"/>
      <c r="T144" s="375"/>
      <c r="U144" s="375"/>
      <c r="V144" s="375"/>
      <c r="W144" s="375"/>
      <c r="X144" s="511"/>
      <c r="Y144" s="510"/>
      <c r="Z144" s="375"/>
      <c r="AA144" s="375"/>
      <c r="AB144" s="375"/>
      <c r="AC144" s="375"/>
      <c r="AD144" s="375"/>
      <c r="AE144" s="375"/>
      <c r="AF144" s="375"/>
      <c r="AG144" s="375"/>
      <c r="AH144" s="511"/>
      <c r="AI144" s="510"/>
      <c r="AJ144" s="375"/>
      <c r="AK144" s="375"/>
      <c r="AL144" s="375"/>
      <c r="AM144" s="375"/>
      <c r="AN144" s="375"/>
      <c r="AO144" s="375"/>
      <c r="AP144" s="375"/>
      <c r="AQ144" s="375"/>
      <c r="AR144" s="511"/>
      <c r="AS144" s="510"/>
      <c r="AT144" s="375"/>
      <c r="AU144" s="375"/>
      <c r="AV144" s="375"/>
      <c r="AW144" s="375"/>
      <c r="AX144" s="375"/>
      <c r="AY144" s="375"/>
      <c r="AZ144" s="375"/>
      <c r="BA144" s="375"/>
      <c r="BB144" s="511"/>
    </row>
    <row r="145" spans="1:74" s="537" customFormat="1" ht="15" customHeight="1" x14ac:dyDescent="0.25">
      <c r="A145" s="536"/>
      <c r="C145" s="538"/>
      <c r="D145" s="538"/>
      <c r="E145" s="745" t="s">
        <v>967</v>
      </c>
      <c r="F145" s="745"/>
      <c r="G145" s="745"/>
      <c r="H145" s="745"/>
      <c r="I145" s="745"/>
      <c r="J145" s="745"/>
      <c r="K145" s="745"/>
      <c r="L145" s="745"/>
      <c r="M145" s="745"/>
      <c r="N145" s="745"/>
      <c r="O145" s="755" t="s">
        <v>788</v>
      </c>
      <c r="P145" s="745"/>
      <c r="Q145" s="745"/>
      <c r="R145" s="745"/>
      <c r="S145" s="745"/>
      <c r="T145" s="745"/>
      <c r="U145" s="745"/>
      <c r="V145" s="745"/>
      <c r="W145" s="745"/>
      <c r="X145" s="756"/>
      <c r="Y145" s="755" t="s">
        <v>789</v>
      </c>
      <c r="Z145" s="745"/>
      <c r="AA145" s="745"/>
      <c r="AB145" s="745"/>
      <c r="AC145" s="745"/>
      <c r="AD145" s="745"/>
      <c r="AE145" s="745"/>
      <c r="AF145" s="745"/>
      <c r="AG145" s="745"/>
      <c r="AH145" s="756"/>
      <c r="AI145" s="755" t="s">
        <v>790</v>
      </c>
      <c r="AJ145" s="745"/>
      <c r="AK145" s="745"/>
      <c r="AL145" s="745"/>
      <c r="AM145" s="745"/>
      <c r="AN145" s="745"/>
      <c r="AO145" s="745"/>
      <c r="AP145" s="745"/>
      <c r="AQ145" s="745"/>
      <c r="AR145" s="756"/>
      <c r="AS145" s="755" t="s">
        <v>791</v>
      </c>
      <c r="AT145" s="745"/>
      <c r="AU145" s="745"/>
      <c r="AV145" s="745"/>
      <c r="AW145" s="745"/>
      <c r="AX145" s="745"/>
      <c r="AY145" s="745"/>
      <c r="AZ145" s="745"/>
      <c r="BA145" s="745"/>
      <c r="BB145" s="756"/>
      <c r="BC145" s="539"/>
      <c r="BD145" s="539"/>
      <c r="BE145" s="539"/>
      <c r="BF145" s="539"/>
      <c r="BG145" s="539"/>
      <c r="BH145" s="539"/>
      <c r="BI145" s="539"/>
      <c r="BJ145" s="539"/>
      <c r="BK145" s="539"/>
      <c r="BL145" s="539"/>
      <c r="BM145" s="539"/>
      <c r="BN145" s="539"/>
      <c r="BO145" s="539"/>
      <c r="BP145" s="539"/>
      <c r="BQ145" s="539"/>
      <c r="BR145" s="539"/>
      <c r="BS145" s="539"/>
      <c r="BT145" s="539"/>
      <c r="BU145" s="539"/>
      <c r="BV145" s="539"/>
    </row>
    <row r="146" spans="1:74" s="537" customFormat="1" ht="15.75" customHeight="1" x14ac:dyDescent="0.25">
      <c r="A146" s="540"/>
      <c r="B146" s="541"/>
      <c r="C146" s="541"/>
      <c r="D146" s="541"/>
      <c r="E146" s="746"/>
      <c r="F146" s="746"/>
      <c r="G146" s="746"/>
      <c r="H146" s="746"/>
      <c r="I146" s="746"/>
      <c r="J146" s="746"/>
      <c r="K146" s="746"/>
      <c r="L146" s="746"/>
      <c r="M146" s="746"/>
      <c r="N146" s="746"/>
      <c r="O146" s="757"/>
      <c r="P146" s="746"/>
      <c r="Q146" s="746"/>
      <c r="R146" s="746"/>
      <c r="S146" s="746"/>
      <c r="T146" s="746"/>
      <c r="U146" s="746"/>
      <c r="V146" s="746"/>
      <c r="W146" s="746"/>
      <c r="X146" s="758"/>
      <c r="Y146" s="757"/>
      <c r="Z146" s="746"/>
      <c r="AA146" s="746"/>
      <c r="AB146" s="746"/>
      <c r="AC146" s="746"/>
      <c r="AD146" s="746"/>
      <c r="AE146" s="746"/>
      <c r="AF146" s="746"/>
      <c r="AG146" s="746"/>
      <c r="AH146" s="758"/>
      <c r="AI146" s="757"/>
      <c r="AJ146" s="746"/>
      <c r="AK146" s="746"/>
      <c r="AL146" s="746"/>
      <c r="AM146" s="746"/>
      <c r="AN146" s="746"/>
      <c r="AO146" s="746"/>
      <c r="AP146" s="746"/>
      <c r="AQ146" s="746"/>
      <c r="AR146" s="758"/>
      <c r="AS146" s="757"/>
      <c r="AT146" s="746"/>
      <c r="AU146" s="746"/>
      <c r="AV146" s="746"/>
      <c r="AW146" s="746"/>
      <c r="AX146" s="746"/>
      <c r="AY146" s="746"/>
      <c r="AZ146" s="746"/>
      <c r="BA146" s="746"/>
      <c r="BB146" s="758"/>
      <c r="BC146" s="539"/>
      <c r="BD146" s="539"/>
      <c r="BE146" s="539"/>
      <c r="BF146" s="539"/>
      <c r="BG146" s="539"/>
      <c r="BH146" s="539"/>
      <c r="BI146" s="539"/>
      <c r="BJ146" s="539"/>
      <c r="BK146" s="539"/>
      <c r="BL146" s="539"/>
      <c r="BM146" s="539"/>
      <c r="BN146" s="539"/>
      <c r="BO146" s="539"/>
      <c r="BP146" s="539"/>
      <c r="BQ146" s="539"/>
      <c r="BR146" s="539"/>
      <c r="BS146" s="539"/>
      <c r="BT146" s="539"/>
      <c r="BU146" s="539"/>
      <c r="BV146" s="539"/>
    </row>
    <row r="147" spans="1:74" s="537" customFormat="1" ht="15" customHeight="1" x14ac:dyDescent="0.25">
      <c r="A147" s="540"/>
      <c r="B147" s="541"/>
      <c r="C147" s="541"/>
      <c r="D147" s="541"/>
      <c r="E147" s="746"/>
      <c r="F147" s="746"/>
      <c r="G147" s="746"/>
      <c r="H147" s="746"/>
      <c r="I147" s="746"/>
      <c r="J147" s="746"/>
      <c r="K147" s="746"/>
      <c r="L147" s="746"/>
      <c r="M147" s="746"/>
      <c r="N147" s="746"/>
      <c r="O147" s="757"/>
      <c r="P147" s="746"/>
      <c r="Q147" s="746"/>
      <c r="R147" s="746"/>
      <c r="S147" s="746"/>
      <c r="T147" s="746"/>
      <c r="U147" s="746"/>
      <c r="V147" s="746"/>
      <c r="W147" s="746"/>
      <c r="X147" s="758"/>
      <c r="Y147" s="757"/>
      <c r="Z147" s="746"/>
      <c r="AA147" s="746"/>
      <c r="AB147" s="746"/>
      <c r="AC147" s="746"/>
      <c r="AD147" s="746"/>
      <c r="AE147" s="746"/>
      <c r="AF147" s="746"/>
      <c r="AG147" s="746"/>
      <c r="AH147" s="758"/>
      <c r="AI147" s="757"/>
      <c r="AJ147" s="746"/>
      <c r="AK147" s="746"/>
      <c r="AL147" s="746"/>
      <c r="AM147" s="746"/>
      <c r="AN147" s="746"/>
      <c r="AO147" s="746"/>
      <c r="AP147" s="746"/>
      <c r="AQ147" s="746"/>
      <c r="AR147" s="758"/>
      <c r="AS147" s="757"/>
      <c r="AT147" s="746"/>
      <c r="AU147" s="746"/>
      <c r="AV147" s="746"/>
      <c r="AW147" s="746"/>
      <c r="AX147" s="746"/>
      <c r="AY147" s="746"/>
      <c r="AZ147" s="746"/>
      <c r="BA147" s="746"/>
      <c r="BB147" s="758"/>
      <c r="BC147" s="539"/>
      <c r="BD147" s="539"/>
      <c r="BE147" s="539"/>
      <c r="BF147" s="539"/>
      <c r="BG147" s="539"/>
      <c r="BH147" s="539"/>
      <c r="BI147" s="539"/>
      <c r="BJ147" s="539"/>
      <c r="BK147" s="539"/>
      <c r="BL147" s="539"/>
      <c r="BM147" s="539"/>
      <c r="BN147" s="539"/>
      <c r="BO147" s="539"/>
      <c r="BP147" s="539"/>
      <c r="BQ147" s="539"/>
      <c r="BR147" s="539"/>
      <c r="BS147" s="539"/>
      <c r="BT147" s="539"/>
      <c r="BU147" s="539"/>
      <c r="BV147" s="539"/>
    </row>
    <row r="148" spans="1:74" s="537" customFormat="1" ht="15.75" customHeight="1" x14ac:dyDescent="0.25">
      <c r="A148" s="540"/>
      <c r="B148" s="541"/>
      <c r="C148" s="541"/>
      <c r="D148" s="541"/>
      <c r="E148" s="746"/>
      <c r="F148" s="746"/>
      <c r="G148" s="746"/>
      <c r="H148" s="746"/>
      <c r="I148" s="746"/>
      <c r="J148" s="746"/>
      <c r="K148" s="746"/>
      <c r="L148" s="746"/>
      <c r="M148" s="746"/>
      <c r="N148" s="746"/>
      <c r="O148" s="757"/>
      <c r="P148" s="746"/>
      <c r="Q148" s="746"/>
      <c r="R148" s="746"/>
      <c r="S148" s="746"/>
      <c r="T148" s="746"/>
      <c r="U148" s="746"/>
      <c r="V148" s="746"/>
      <c r="W148" s="746"/>
      <c r="X148" s="758"/>
      <c r="Y148" s="757"/>
      <c r="Z148" s="746"/>
      <c r="AA148" s="746"/>
      <c r="AB148" s="746"/>
      <c r="AC148" s="746"/>
      <c r="AD148" s="746"/>
      <c r="AE148" s="746"/>
      <c r="AF148" s="746"/>
      <c r="AG148" s="746"/>
      <c r="AH148" s="758"/>
      <c r="AI148" s="757"/>
      <c r="AJ148" s="746"/>
      <c r="AK148" s="746"/>
      <c r="AL148" s="746"/>
      <c r="AM148" s="746"/>
      <c r="AN148" s="746"/>
      <c r="AO148" s="746"/>
      <c r="AP148" s="746"/>
      <c r="AQ148" s="746"/>
      <c r="AR148" s="758"/>
      <c r="AS148" s="757"/>
      <c r="AT148" s="746"/>
      <c r="AU148" s="746"/>
      <c r="AV148" s="746"/>
      <c r="AW148" s="746"/>
      <c r="AX148" s="746"/>
      <c r="AY148" s="746"/>
      <c r="AZ148" s="746"/>
      <c r="BA148" s="746"/>
      <c r="BB148" s="758"/>
      <c r="BC148" s="539"/>
      <c r="BD148" s="539"/>
      <c r="BE148" s="539"/>
      <c r="BF148" s="539"/>
      <c r="BG148" s="539"/>
      <c r="BH148" s="539"/>
      <c r="BI148" s="539"/>
      <c r="BJ148" s="539"/>
      <c r="BK148" s="539"/>
      <c r="BL148" s="539"/>
      <c r="BM148" s="539"/>
      <c r="BN148" s="539"/>
      <c r="BO148" s="539"/>
      <c r="BP148" s="539"/>
      <c r="BQ148" s="539"/>
      <c r="BR148" s="539"/>
      <c r="BS148" s="539"/>
      <c r="BT148" s="539"/>
      <c r="BU148" s="539"/>
      <c r="BV148" s="539"/>
    </row>
    <row r="149" spans="1:74" s="537" customFormat="1" ht="15.75" customHeight="1" thickBot="1" x14ac:dyDescent="0.3">
      <c r="A149" s="542"/>
      <c r="B149" s="543"/>
      <c r="C149" s="543"/>
      <c r="D149" s="543"/>
      <c r="E149" s="747"/>
      <c r="F149" s="747"/>
      <c r="G149" s="747"/>
      <c r="H149" s="747"/>
      <c r="I149" s="747"/>
      <c r="J149" s="747"/>
      <c r="K149" s="747"/>
      <c r="L149" s="747"/>
      <c r="M149" s="747"/>
      <c r="N149" s="747"/>
      <c r="O149" s="759"/>
      <c r="P149" s="747"/>
      <c r="Q149" s="747"/>
      <c r="R149" s="747"/>
      <c r="S149" s="747"/>
      <c r="T149" s="747"/>
      <c r="U149" s="747"/>
      <c r="V149" s="747"/>
      <c r="W149" s="747"/>
      <c r="X149" s="760"/>
      <c r="Y149" s="759"/>
      <c r="Z149" s="747"/>
      <c r="AA149" s="747"/>
      <c r="AB149" s="747"/>
      <c r="AC149" s="747"/>
      <c r="AD149" s="747"/>
      <c r="AE149" s="747"/>
      <c r="AF149" s="747"/>
      <c r="AG149" s="747"/>
      <c r="AH149" s="760"/>
      <c r="AI149" s="759"/>
      <c r="AJ149" s="747"/>
      <c r="AK149" s="747"/>
      <c r="AL149" s="747"/>
      <c r="AM149" s="747"/>
      <c r="AN149" s="747"/>
      <c r="AO149" s="747"/>
      <c r="AP149" s="747"/>
      <c r="AQ149" s="747"/>
      <c r="AR149" s="760"/>
      <c r="AS149" s="759"/>
      <c r="AT149" s="747"/>
      <c r="AU149" s="747"/>
      <c r="AV149" s="747"/>
      <c r="AW149" s="747"/>
      <c r="AX149" s="747"/>
      <c r="AY149" s="747"/>
      <c r="AZ149" s="747"/>
      <c r="BA149" s="747"/>
      <c r="BB149" s="760"/>
      <c r="BC149" s="539"/>
      <c r="BD149" s="539"/>
      <c r="BE149" s="539"/>
      <c r="BF149" s="539"/>
      <c r="BG149" s="539"/>
      <c r="BH149" s="539"/>
      <c r="BI149" s="539"/>
      <c r="BJ149" s="539"/>
      <c r="BK149" s="539"/>
      <c r="BL149" s="539"/>
      <c r="BM149" s="539"/>
      <c r="BN149" s="539"/>
      <c r="BO149" s="539"/>
      <c r="BP149" s="539"/>
      <c r="BQ149" s="539"/>
      <c r="BR149" s="539"/>
      <c r="BS149" s="539"/>
      <c r="BT149" s="539"/>
      <c r="BU149" s="539"/>
      <c r="BV149" s="539"/>
    </row>
    <row r="150" spans="1:74" ht="26.25" customHeight="1" x14ac:dyDescent="0.25">
      <c r="A150" s="766" t="s">
        <v>793</v>
      </c>
      <c r="B150" s="769" t="s">
        <v>794</v>
      </c>
      <c r="C150" s="464"/>
      <c r="D150" s="465"/>
      <c r="E150" s="465"/>
      <c r="F150" s="465"/>
      <c r="G150" s="465"/>
      <c r="H150" s="465"/>
      <c r="I150" s="465"/>
      <c r="J150" s="465"/>
      <c r="K150" s="465"/>
      <c r="L150" s="465"/>
      <c r="M150" s="465"/>
      <c r="N150" s="465"/>
      <c r="O150" s="466"/>
      <c r="P150" s="465"/>
      <c r="Q150" s="465"/>
      <c r="R150" s="465"/>
      <c r="S150" s="465"/>
      <c r="T150" s="465"/>
      <c r="U150" s="465"/>
      <c r="V150" s="465"/>
      <c r="W150" s="465"/>
      <c r="X150" s="467"/>
      <c r="Y150" s="466"/>
      <c r="Z150" s="465"/>
      <c r="AA150" s="465"/>
      <c r="AB150" s="465"/>
      <c r="AC150" s="465"/>
      <c r="AD150" s="465"/>
      <c r="AE150" s="465"/>
      <c r="AF150" s="465"/>
      <c r="AG150" s="465"/>
      <c r="AH150" s="467"/>
      <c r="AI150" s="466"/>
      <c r="AJ150" s="465"/>
      <c r="AK150" s="465"/>
      <c r="AL150" s="465"/>
      <c r="AM150" s="465"/>
      <c r="AN150" s="465"/>
      <c r="AO150" s="465"/>
      <c r="AP150" s="465"/>
      <c r="AQ150" s="465"/>
      <c r="AR150" s="467"/>
      <c r="AS150" s="466"/>
      <c r="AT150" s="465"/>
      <c r="AU150" s="465"/>
      <c r="AV150" s="465"/>
      <c r="AW150" s="465"/>
      <c r="AX150" s="465"/>
      <c r="AY150" s="465"/>
      <c r="AZ150" s="465"/>
      <c r="BA150" s="465"/>
      <c r="BB150" s="467"/>
    </row>
    <row r="151" spans="1:74" ht="27" thickBot="1" x14ac:dyDescent="0.3">
      <c r="A151" s="767"/>
      <c r="B151" s="770"/>
      <c r="C151" s="469"/>
      <c r="D151" s="470"/>
      <c r="E151" s="470" t="s">
        <v>278</v>
      </c>
      <c r="F151" s="470" t="s">
        <v>279</v>
      </c>
      <c r="G151" s="470" t="s">
        <v>622</v>
      </c>
      <c r="H151" s="470" t="s">
        <v>280</v>
      </c>
      <c r="I151" s="470" t="s">
        <v>281</v>
      </c>
      <c r="J151" s="470" t="s">
        <v>562</v>
      </c>
      <c r="K151" s="470" t="s">
        <v>608</v>
      </c>
      <c r="L151" s="470" t="s">
        <v>609</v>
      </c>
      <c r="M151" s="470" t="s">
        <v>610</v>
      </c>
      <c r="N151" s="470" t="s">
        <v>611</v>
      </c>
      <c r="O151" s="471" t="s">
        <v>278</v>
      </c>
      <c r="P151" s="470" t="s">
        <v>279</v>
      </c>
      <c r="Q151" s="470" t="s">
        <v>622</v>
      </c>
      <c r="R151" s="470" t="s">
        <v>280</v>
      </c>
      <c r="S151" s="470" t="s">
        <v>281</v>
      </c>
      <c r="T151" s="470" t="s">
        <v>562</v>
      </c>
      <c r="U151" s="470" t="s">
        <v>608</v>
      </c>
      <c r="V151" s="470" t="s">
        <v>609</v>
      </c>
      <c r="W151" s="470" t="s">
        <v>610</v>
      </c>
      <c r="X151" s="472" t="s">
        <v>611</v>
      </c>
      <c r="Y151" s="471" t="s">
        <v>278</v>
      </c>
      <c r="Z151" s="470" t="s">
        <v>279</v>
      </c>
      <c r="AA151" s="470" t="s">
        <v>622</v>
      </c>
      <c r="AB151" s="470" t="s">
        <v>280</v>
      </c>
      <c r="AC151" s="470" t="s">
        <v>281</v>
      </c>
      <c r="AD151" s="470" t="s">
        <v>562</v>
      </c>
      <c r="AE151" s="470" t="s">
        <v>608</v>
      </c>
      <c r="AF151" s="470" t="s">
        <v>609</v>
      </c>
      <c r="AG151" s="470" t="s">
        <v>610</v>
      </c>
      <c r="AH151" s="472" t="s">
        <v>611</v>
      </c>
      <c r="AI151" s="471" t="s">
        <v>278</v>
      </c>
      <c r="AJ151" s="470" t="s">
        <v>279</v>
      </c>
      <c r="AK151" s="470" t="s">
        <v>622</v>
      </c>
      <c r="AL151" s="470" t="s">
        <v>280</v>
      </c>
      <c r="AM151" s="470" t="s">
        <v>281</v>
      </c>
      <c r="AN151" s="470" t="s">
        <v>562</v>
      </c>
      <c r="AO151" s="470" t="s">
        <v>608</v>
      </c>
      <c r="AP151" s="470" t="s">
        <v>609</v>
      </c>
      <c r="AQ151" s="470" t="s">
        <v>610</v>
      </c>
      <c r="AR151" s="472" t="s">
        <v>611</v>
      </c>
      <c r="AS151" s="471" t="s">
        <v>278</v>
      </c>
      <c r="AT151" s="470" t="s">
        <v>279</v>
      </c>
      <c r="AU151" s="470" t="s">
        <v>622</v>
      </c>
      <c r="AV151" s="470" t="s">
        <v>280</v>
      </c>
      <c r="AW151" s="470" t="s">
        <v>281</v>
      </c>
      <c r="AX151" s="470" t="s">
        <v>562</v>
      </c>
      <c r="AY151" s="470" t="s">
        <v>608</v>
      </c>
      <c r="AZ151" s="470" t="s">
        <v>609</v>
      </c>
      <c r="BA151" s="470" t="s">
        <v>610</v>
      </c>
      <c r="BB151" s="472" t="s">
        <v>611</v>
      </c>
    </row>
    <row r="152" spans="1:74" ht="15.75" customHeight="1" outlineLevel="1" thickBot="1" x14ac:dyDescent="0.3">
      <c r="A152" s="767"/>
      <c r="B152" s="544" t="s">
        <v>506</v>
      </c>
      <c r="C152" s="476" t="s">
        <v>579</v>
      </c>
      <c r="D152" s="476"/>
      <c r="E152" s="477" t="e">
        <f ca="1">IF(E161="","",MolarMass(E150))</f>
        <v>#NAME?</v>
      </c>
      <c r="F152" s="477" t="e">
        <f t="shared" ref="F152:AJ152" ca="1" si="12">IF(F161="","",MolarMass(F150))</f>
        <v>#NAME?</v>
      </c>
      <c r="G152" s="477" t="e">
        <f t="shared" ca="1" si="12"/>
        <v>#NAME?</v>
      </c>
      <c r="H152" s="477" t="e">
        <f t="shared" ca="1" si="12"/>
        <v>#NAME?</v>
      </c>
      <c r="I152" s="477" t="e">
        <f t="shared" ca="1" si="12"/>
        <v>#NAME?</v>
      </c>
      <c r="J152" s="477" t="e">
        <f t="shared" ca="1" si="12"/>
        <v>#NAME?</v>
      </c>
      <c r="K152" s="477" t="e">
        <f t="shared" ca="1" si="12"/>
        <v>#NAME?</v>
      </c>
      <c r="L152" s="477" t="e">
        <f t="shared" ca="1" si="12"/>
        <v>#NAME?</v>
      </c>
      <c r="M152" s="477" t="e">
        <f t="shared" ca="1" si="12"/>
        <v>#NAME?</v>
      </c>
      <c r="N152" s="477" t="e">
        <f t="shared" ca="1" si="12"/>
        <v>#NAME?</v>
      </c>
      <c r="O152" s="545" t="e">
        <f t="shared" ca="1" si="12"/>
        <v>#NAME?</v>
      </c>
      <c r="P152" s="477" t="e">
        <f t="shared" ca="1" si="12"/>
        <v>#NAME?</v>
      </c>
      <c r="Q152" s="477" t="e">
        <f t="shared" ca="1" si="12"/>
        <v>#NAME?</v>
      </c>
      <c r="R152" s="477" t="e">
        <f t="shared" ca="1" si="12"/>
        <v>#NAME?</v>
      </c>
      <c r="S152" s="477" t="e">
        <f t="shared" ca="1" si="12"/>
        <v>#NAME?</v>
      </c>
      <c r="T152" s="477" t="e">
        <f t="shared" ca="1" si="12"/>
        <v>#NAME?</v>
      </c>
      <c r="U152" s="477" t="e">
        <f t="shared" ca="1" si="12"/>
        <v>#NAME?</v>
      </c>
      <c r="V152" s="477" t="e">
        <f t="shared" ca="1" si="12"/>
        <v>#NAME?</v>
      </c>
      <c r="W152" s="477" t="e">
        <f t="shared" ca="1" si="12"/>
        <v>#NAME?</v>
      </c>
      <c r="X152" s="546" t="e">
        <f t="shared" ca="1" si="12"/>
        <v>#NAME?</v>
      </c>
      <c r="Y152" s="545" t="e">
        <f t="shared" ca="1" si="12"/>
        <v>#NAME?</v>
      </c>
      <c r="Z152" s="477" t="e">
        <f t="shared" ca="1" si="12"/>
        <v>#NAME?</v>
      </c>
      <c r="AA152" s="477" t="e">
        <f t="shared" ca="1" si="12"/>
        <v>#NAME?</v>
      </c>
      <c r="AB152" s="477" t="e">
        <f t="shared" ca="1" si="12"/>
        <v>#NAME?</v>
      </c>
      <c r="AC152" s="477" t="e">
        <f t="shared" ca="1" si="12"/>
        <v>#NAME?</v>
      </c>
      <c r="AD152" s="477" t="e">
        <f t="shared" ca="1" si="12"/>
        <v>#NAME?</v>
      </c>
      <c r="AE152" s="477" t="e">
        <f t="shared" ca="1" si="12"/>
        <v>#NAME?</v>
      </c>
      <c r="AF152" s="477" t="e">
        <f t="shared" ca="1" si="12"/>
        <v>#NAME?</v>
      </c>
      <c r="AG152" s="477" t="e">
        <f t="shared" ca="1" si="12"/>
        <v>#NAME?</v>
      </c>
      <c r="AH152" s="546" t="e">
        <f t="shared" ca="1" si="12"/>
        <v>#NAME?</v>
      </c>
      <c r="AI152" s="545" t="e">
        <f t="shared" ca="1" si="12"/>
        <v>#NAME?</v>
      </c>
      <c r="AJ152" s="477" t="e">
        <f t="shared" ca="1" si="12"/>
        <v>#NAME?</v>
      </c>
      <c r="AK152" s="477" t="e">
        <f t="shared" ref="AK152:BB152" ca="1" si="13">IF(AK161="","",MolarMass(AK150))</f>
        <v>#NAME?</v>
      </c>
      <c r="AL152" s="477" t="e">
        <f t="shared" ca="1" si="13"/>
        <v>#NAME?</v>
      </c>
      <c r="AM152" s="477" t="e">
        <f t="shared" ca="1" si="13"/>
        <v>#NAME?</v>
      </c>
      <c r="AN152" s="477" t="e">
        <f t="shared" ca="1" si="13"/>
        <v>#NAME?</v>
      </c>
      <c r="AO152" s="477" t="e">
        <f t="shared" ca="1" si="13"/>
        <v>#NAME?</v>
      </c>
      <c r="AP152" s="477" t="e">
        <f t="shared" ca="1" si="13"/>
        <v>#NAME?</v>
      </c>
      <c r="AQ152" s="477" t="e">
        <f t="shared" ca="1" si="13"/>
        <v>#NAME?</v>
      </c>
      <c r="AR152" s="546" t="e">
        <f t="shared" ca="1" si="13"/>
        <v>#NAME?</v>
      </c>
      <c r="AS152" s="545" t="e">
        <f t="shared" ca="1" si="13"/>
        <v>#NAME?</v>
      </c>
      <c r="AT152" s="477" t="e">
        <f t="shared" ca="1" si="13"/>
        <v>#NAME?</v>
      </c>
      <c r="AU152" s="477" t="e">
        <f t="shared" ca="1" si="13"/>
        <v>#NAME?</v>
      </c>
      <c r="AV152" s="477" t="e">
        <f t="shared" ca="1" si="13"/>
        <v>#NAME?</v>
      </c>
      <c r="AW152" s="477" t="e">
        <f t="shared" ca="1" si="13"/>
        <v>#NAME?</v>
      </c>
      <c r="AX152" s="477" t="e">
        <f t="shared" ca="1" si="13"/>
        <v>#NAME?</v>
      </c>
      <c r="AY152" s="477" t="e">
        <f t="shared" ca="1" si="13"/>
        <v>#NAME?</v>
      </c>
      <c r="AZ152" s="477" t="e">
        <f t="shared" ca="1" si="13"/>
        <v>#NAME?</v>
      </c>
      <c r="BA152" s="477" t="e">
        <f t="shared" ca="1" si="13"/>
        <v>#NAME?</v>
      </c>
      <c r="BB152" s="546" t="e">
        <f t="shared" ca="1" si="13"/>
        <v>#NAME?</v>
      </c>
    </row>
    <row r="153" spans="1:74" ht="15.75" customHeight="1" outlineLevel="1" x14ac:dyDescent="0.25">
      <c r="A153" s="767"/>
      <c r="B153" s="547"/>
      <c r="C153" s="375"/>
      <c r="D153" s="479"/>
      <c r="E153" s="548" t="str">
        <f>IF(E203="","",(E203/E66*E5^2)^0.5)</f>
        <v/>
      </c>
      <c r="F153" s="548" t="str">
        <f>IF(F203="","",(F203/F66*F5^2)^0.5)</f>
        <v/>
      </c>
      <c r="G153" s="548" t="str">
        <f>IF(G203="","",(G203/G66*G5^2)^0.5)</f>
        <v/>
      </c>
      <c r="H153" s="548" t="str">
        <f>IF(H203="","",(H203/H66*H5^2)^0.5)</f>
        <v/>
      </c>
      <c r="I153" s="548" t="str">
        <f>IF(I203="","",(I203/I66*I5^2)^0.5)</f>
        <v/>
      </c>
      <c r="J153" s="548" t="str">
        <f>IF(J203="","",(J203/J66*J5^2)^0.5)</f>
        <v/>
      </c>
      <c r="K153" s="548" t="str">
        <f>IF(K203="","",(K203/K66*K5^2)^0.5)</f>
        <v/>
      </c>
      <c r="L153" s="548" t="str">
        <f>IF(L203="","",(L203/L66*L5^2)^0.5)</f>
        <v/>
      </c>
      <c r="M153" s="548" t="str">
        <f>IF(M203="","",(M203/M66*M5^2)^0.5)</f>
        <v/>
      </c>
      <c r="N153" s="548" t="str">
        <f>IF(N203="","",(N203/N66*N5^2)^0.5)</f>
        <v/>
      </c>
      <c r="O153" s="549"/>
      <c r="P153" s="548"/>
      <c r="Q153" s="548"/>
      <c r="R153" s="548"/>
      <c r="S153" s="548"/>
      <c r="T153" s="548"/>
      <c r="U153" s="548"/>
      <c r="V153" s="548"/>
      <c r="W153" s="548"/>
      <c r="X153" s="550"/>
      <c r="Y153" s="548" t="str">
        <f>IF(Y203="","",(Y203/Y66*Y5^2)^0.5)</f>
        <v/>
      </c>
      <c r="Z153" s="548" t="str">
        <f>IF(Z203="","",(Z203/Z66*Z5^2)^0.5)</f>
        <v/>
      </c>
      <c r="AA153" s="548" t="str">
        <f>IF(AA203="","",(AA203/AA66*AA5^2)^0.5)</f>
        <v/>
      </c>
      <c r="AB153" s="548" t="str">
        <f>IF(AB203="","",(AB203/AB66*AB5^2)^0.5)</f>
        <v/>
      </c>
      <c r="AC153" s="548" t="str">
        <f>IF(AC203="","",(AC203/AC66*AC5^2)^0.5)</f>
        <v/>
      </c>
      <c r="AD153" s="548" t="str">
        <f>IF(AD203="","",(AD203/AD66*AD5^2)^0.5)</f>
        <v/>
      </c>
      <c r="AE153" s="548" t="str">
        <f>IF(AE203="","",(AE203/AE66*AE5^2)^0.5)</f>
        <v/>
      </c>
      <c r="AF153" s="548" t="str">
        <f>IF(AF203="","",(AF203/AF66*AF5^2)^0.5)</f>
        <v/>
      </c>
      <c r="AG153" s="548" t="str">
        <f>IF(AG203="","",(AG203/AG66*AG5^2)^0.5)</f>
        <v/>
      </c>
      <c r="AH153" s="548" t="str">
        <f>IF(AH203="","",(AH203/AH66*AH5^2)^0.5)</f>
        <v/>
      </c>
      <c r="AI153" s="548" t="str">
        <f>IF(AI203="","",(AI203/AI66*AI5^2)^0.5)</f>
        <v/>
      </c>
      <c r="AJ153" s="548" t="str">
        <f>IF(AJ203="","",(AJ203/AJ66*AJ5^2)^0.5)</f>
        <v/>
      </c>
      <c r="AK153" s="548" t="str">
        <f>IF(AK203="","",(AK203/AK66*AK5^2)^0.5)</f>
        <v/>
      </c>
      <c r="AL153" s="548" t="str">
        <f>IF(AL203="","",(AL203/AL66*AL5^2)^0.5)</f>
        <v/>
      </c>
      <c r="AM153" s="548" t="str">
        <f>IF(AM203="","",(AM203/AM66*AM5^2)^0.5)</f>
        <v/>
      </c>
      <c r="AN153" s="548" t="str">
        <f>IF(AN203="","",(AN203/AN66*AN5^2)^0.5)</f>
        <v/>
      </c>
      <c r="AO153" s="548" t="str">
        <f>IF(AO203="","",(AO203/AO66*AO5^2)^0.5)</f>
        <v/>
      </c>
      <c r="AP153" s="548" t="str">
        <f>IF(AP203="","",(AP203/AP66*AP5^2)^0.5)</f>
        <v/>
      </c>
      <c r="AQ153" s="548" t="str">
        <f>IF(AQ203="","",(AQ203/AQ66*AQ5^2)^0.5)</f>
        <v/>
      </c>
      <c r="AR153" s="548" t="str">
        <f>IF(AR203="","",(AR203/AR66*AR5^2)^0.5)</f>
        <v/>
      </c>
      <c r="AS153" s="548" t="str">
        <f>IF(AS203="","",(AS203/AS66*AS5^2)^0.5)</f>
        <v/>
      </c>
      <c r="AT153" s="548" t="str">
        <f>IF(AT203="","",(AT203/AT66*AT5^2)^0.5)</f>
        <v/>
      </c>
      <c r="AU153" s="548" t="str">
        <f>IF(AU203="","",(AU203/AU66*AU5^2)^0.5)</f>
        <v/>
      </c>
      <c r="AV153" s="548" t="str">
        <f>IF(AV203="","",(AV203/AV66*AV5^2)^0.5)</f>
        <v/>
      </c>
      <c r="AW153" s="548" t="str">
        <f>IF(AW203="","",(AW203/AW66*AW5^2)^0.5)</f>
        <v/>
      </c>
      <c r="AX153" s="548" t="str">
        <f>IF(AX203="","",(AX203/AX66*AX5^2)^0.5)</f>
        <v/>
      </c>
      <c r="AY153" s="548" t="str">
        <f>IF(AY203="","",(AY203/AY66*AY5^2)^0.5)</f>
        <v/>
      </c>
      <c r="AZ153" s="548" t="str">
        <f>IF(AZ203="","",(AZ203/AZ66*AZ5^2)^0.5)</f>
        <v/>
      </c>
      <c r="BA153" s="548" t="str">
        <f>IF(BA203="","",(BA203/BA66*BA5^2)^0.5)</f>
        <v/>
      </c>
      <c r="BB153" s="548" t="str">
        <f>IF(BB203="","",(BB203/BB66*BB5^2)^0.5)</f>
        <v/>
      </c>
    </row>
    <row r="154" spans="1:74" ht="15.75" customHeight="1" outlineLevel="1" x14ac:dyDescent="0.25">
      <c r="A154" s="767"/>
      <c r="B154" s="547" t="s">
        <v>284</v>
      </c>
      <c r="C154" s="375" t="s">
        <v>520</v>
      </c>
      <c r="D154" s="479" t="s">
        <v>171</v>
      </c>
      <c r="E154" s="483">
        <v>10100</v>
      </c>
      <c r="F154" s="482">
        <v>10100</v>
      </c>
      <c r="G154" s="482">
        <v>10100</v>
      </c>
      <c r="H154" s="482">
        <v>10100</v>
      </c>
      <c r="I154" s="482">
        <v>10100</v>
      </c>
      <c r="J154" s="482">
        <v>10100</v>
      </c>
      <c r="K154" s="482">
        <v>10100</v>
      </c>
      <c r="L154" s="482">
        <v>10100</v>
      </c>
      <c r="M154" s="482">
        <v>10100</v>
      </c>
      <c r="N154" s="484">
        <v>10100</v>
      </c>
      <c r="O154" s="483">
        <v>10100</v>
      </c>
      <c r="P154" s="482">
        <v>10100</v>
      </c>
      <c r="Q154" s="482">
        <v>10100</v>
      </c>
      <c r="R154" s="482">
        <v>10100</v>
      </c>
      <c r="S154" s="482">
        <v>10100</v>
      </c>
      <c r="T154" s="482">
        <v>10100</v>
      </c>
      <c r="U154" s="482">
        <v>10100</v>
      </c>
      <c r="V154" s="482">
        <v>10100</v>
      </c>
      <c r="W154" s="482">
        <v>10100</v>
      </c>
      <c r="X154" s="484">
        <v>10100</v>
      </c>
      <c r="Y154" s="483">
        <v>10100</v>
      </c>
      <c r="Z154" s="482">
        <v>10100</v>
      </c>
      <c r="AA154" s="482">
        <v>10100</v>
      </c>
      <c r="AB154" s="482">
        <v>10100</v>
      </c>
      <c r="AC154" s="482">
        <v>10100</v>
      </c>
      <c r="AD154" s="482">
        <v>10100</v>
      </c>
      <c r="AE154" s="482">
        <v>10100</v>
      </c>
      <c r="AF154" s="482">
        <v>10100</v>
      </c>
      <c r="AG154" s="482">
        <v>10100</v>
      </c>
      <c r="AH154" s="484">
        <v>10100</v>
      </c>
      <c r="AI154" s="483">
        <v>10100</v>
      </c>
      <c r="AJ154" s="482">
        <v>10100</v>
      </c>
      <c r="AK154" s="482">
        <v>10100</v>
      </c>
      <c r="AL154" s="482">
        <v>10100</v>
      </c>
      <c r="AM154" s="482">
        <v>10100</v>
      </c>
      <c r="AN154" s="482">
        <v>10100</v>
      </c>
      <c r="AO154" s="482">
        <v>10100</v>
      </c>
      <c r="AP154" s="482">
        <v>10100</v>
      </c>
      <c r="AQ154" s="482">
        <v>10100</v>
      </c>
      <c r="AR154" s="484">
        <v>10100</v>
      </c>
      <c r="AS154" s="483">
        <v>10100</v>
      </c>
      <c r="AT154" s="482">
        <v>10100</v>
      </c>
      <c r="AU154" s="482">
        <v>10100</v>
      </c>
      <c r="AV154" s="482">
        <v>10100</v>
      </c>
      <c r="AW154" s="482">
        <v>10100</v>
      </c>
      <c r="AX154" s="482">
        <v>10100</v>
      </c>
      <c r="AY154" s="482">
        <v>10100</v>
      </c>
      <c r="AZ154" s="482">
        <v>10100</v>
      </c>
      <c r="BA154" s="482">
        <v>10100</v>
      </c>
      <c r="BB154" s="484">
        <v>10100</v>
      </c>
    </row>
    <row r="155" spans="1:74" s="488" customFormat="1" ht="15" customHeight="1" outlineLevel="1" x14ac:dyDescent="0.25">
      <c r="A155" s="767"/>
      <c r="B155" s="554" t="s">
        <v>671</v>
      </c>
      <c r="C155" s="486" t="s">
        <v>95</v>
      </c>
      <c r="D155" s="487" t="s">
        <v>544</v>
      </c>
      <c r="E155" s="555">
        <f>IF(FD!$AB$132&gt;0,FD!$AB$132,"-")</f>
        <v>438.63</v>
      </c>
      <c r="F155" s="555">
        <f>IF(FD!$AC$132&gt;0,FD!$AC$132,"-")</f>
        <v>447.4</v>
      </c>
      <c r="G155" s="555">
        <f>IF(FD!$AD$132&gt;0,FD!$AD$132,"-")</f>
        <v>447.4</v>
      </c>
      <c r="H155" s="555" t="str">
        <f>IF(FD!$AE$132&gt;0,FD!$AE$132,"-")</f>
        <v>-</v>
      </c>
      <c r="I155" s="555" t="str">
        <f>IF(FD!$AF$132&gt;0,FD!$AF$132,"-")</f>
        <v>-</v>
      </c>
      <c r="J155" s="555" t="str">
        <f>IF(FD!$AG$132&gt;0,FD!$AG$132,"-")</f>
        <v>-</v>
      </c>
      <c r="K155" s="555" t="str">
        <f>IF(FD!$AH$132&gt;0,FD!$AH$132,"-")</f>
        <v>-</v>
      </c>
      <c r="L155" s="555" t="str">
        <f>IF(FD!$AI$132&gt;0,FD!$AI$132,"-")</f>
        <v>-</v>
      </c>
      <c r="M155" s="555" t="str">
        <f>IF(FD!$AJ$132&gt;0,FD!$AJ$132,"-")</f>
        <v>-</v>
      </c>
      <c r="N155" s="555" t="str">
        <f>IF(FD!$AK$132&gt;0,FD!$AK$132,"-")</f>
        <v>-</v>
      </c>
      <c r="O155" s="555">
        <f>IF(FD!$AB$132&gt;0,FD!$AB$132,"-")</f>
        <v>438.63</v>
      </c>
      <c r="P155" s="555">
        <f>IF(FD!$AC$132&gt;0,FD!$AC$132,"-")</f>
        <v>447.4</v>
      </c>
      <c r="Q155" s="555">
        <f>IF(FD!$AD$132&gt;0,FD!$AD$132,"-")</f>
        <v>447.4</v>
      </c>
      <c r="R155" s="555" t="str">
        <f>IF(FD!$AE$132&gt;0,FD!$AE$132,"-")</f>
        <v>-</v>
      </c>
      <c r="S155" s="555" t="str">
        <f>IF(FD!$AF$132&gt;0,FD!$AF$132,"-")</f>
        <v>-</v>
      </c>
      <c r="T155" s="555" t="str">
        <f>IF(FD!$AG$132&gt;0,FD!$AG$132,"-")</f>
        <v>-</v>
      </c>
      <c r="U155" s="555" t="str">
        <f>IF(FD!$AH$132&gt;0,FD!$AH$132,"-")</f>
        <v>-</v>
      </c>
      <c r="V155" s="555" t="str">
        <f>IF(FD!$AI$132&gt;0,FD!$AI$132,"-")</f>
        <v>-</v>
      </c>
      <c r="W155" s="555" t="str">
        <f>IF(FD!$AJ$132&gt;0,FD!$AJ$132,"-")</f>
        <v>-</v>
      </c>
      <c r="X155" s="555" t="str">
        <f>IF(FD!$AK$132&gt;0,FD!$AK$132,"-")</f>
        <v>-</v>
      </c>
      <c r="Y155" s="555">
        <f>IF(FD!$AB$132&gt;0,FD!$AB$132,"-")</f>
        <v>438.63</v>
      </c>
      <c r="Z155" s="555">
        <f>IF(FD!$AC$132&gt;0,FD!$AC$132,"-")</f>
        <v>447.4</v>
      </c>
      <c r="AA155" s="555">
        <f>IF(FD!$AD$132&gt;0,FD!$AD$132,"-")</f>
        <v>447.4</v>
      </c>
      <c r="AB155" s="555" t="str">
        <f>IF(FD!$AE$132&gt;0,FD!$AE$132,"-")</f>
        <v>-</v>
      </c>
      <c r="AC155" s="555" t="str">
        <f>IF(FD!$AF$132&gt;0,FD!$AF$132,"-")</f>
        <v>-</v>
      </c>
      <c r="AD155" s="555" t="str">
        <f>IF(FD!$AG$132&gt;0,FD!$AG$132,"-")</f>
        <v>-</v>
      </c>
      <c r="AE155" s="555" t="str">
        <f>IF(FD!$AH$132&gt;0,FD!$AH$132,"-")</f>
        <v>-</v>
      </c>
      <c r="AF155" s="555" t="str">
        <f>IF(FD!$AI$132&gt;0,FD!$AI$132,"-")</f>
        <v>-</v>
      </c>
      <c r="AG155" s="555" t="str">
        <f>IF(FD!$AJ$132&gt;0,FD!$AJ$132,"-")</f>
        <v>-</v>
      </c>
      <c r="AH155" s="555" t="str">
        <f>IF(FD!$AK$132&gt;0,FD!$AK$132,"-")</f>
        <v>-</v>
      </c>
      <c r="AI155" s="555">
        <f>IF(FD!$AB$132&gt;0,FD!$AB$132,"-")</f>
        <v>438.63</v>
      </c>
      <c r="AJ155" s="555">
        <f>IF(FD!$AC$132&gt;0,FD!$AC$132,"-")</f>
        <v>447.4</v>
      </c>
      <c r="AK155" s="555">
        <f>IF(FD!$AD$132&gt;0,FD!$AD$132,"-")</f>
        <v>447.4</v>
      </c>
      <c r="AL155" s="555" t="str">
        <f>IF(FD!$AE$132&gt;0,FD!$AE$132,"-")</f>
        <v>-</v>
      </c>
      <c r="AM155" s="555" t="str">
        <f>IF(FD!$AF$132&gt;0,FD!$AF$132,"-")</f>
        <v>-</v>
      </c>
      <c r="AN155" s="555" t="str">
        <f>IF(FD!$AG$132&gt;0,FD!$AG$132,"-")</f>
        <v>-</v>
      </c>
      <c r="AO155" s="555" t="str">
        <f>IF(FD!$AH$132&gt;0,FD!$AH$132,"-")</f>
        <v>-</v>
      </c>
      <c r="AP155" s="555" t="str">
        <f>IF(FD!$AI$132&gt;0,FD!$AI$132,"-")</f>
        <v>-</v>
      </c>
      <c r="AQ155" s="555" t="str">
        <f>IF(FD!$AJ$132&gt;0,FD!$AJ$132,"-")</f>
        <v>-</v>
      </c>
      <c r="AR155" s="555" t="str">
        <f>IF(FD!$AK$132&gt;0,FD!$AK$132,"-")</f>
        <v>-</v>
      </c>
      <c r="AS155" s="555">
        <f>IF(FD!$AB$132&gt;0,FD!$AB$132,"-")</f>
        <v>438.63</v>
      </c>
      <c r="AT155" s="555">
        <f>IF(FD!$AC$132&gt;0,FD!$AC$132,"-")</f>
        <v>447.4</v>
      </c>
      <c r="AU155" s="555">
        <f>IF(FD!$AD$132&gt;0,FD!$AD$132,"-")</f>
        <v>447.4</v>
      </c>
      <c r="AV155" s="555" t="str">
        <f>IF(FD!$AE$132&gt;0,FD!$AE$132,"-")</f>
        <v>-</v>
      </c>
      <c r="AW155" s="555" t="str">
        <f>IF(FD!$AF$132&gt;0,FD!$AF$132,"-")</f>
        <v>-</v>
      </c>
      <c r="AX155" s="555" t="str">
        <f>IF(FD!$AG$132&gt;0,FD!$AG$132,"-")</f>
        <v>-</v>
      </c>
      <c r="AY155" s="555" t="str">
        <f>IF(FD!$AH$132&gt;0,FD!$AH$132,"-")</f>
        <v>-</v>
      </c>
      <c r="AZ155" s="555" t="str">
        <f>IF(FD!$AI$132&gt;0,FD!$AI$132,"-")</f>
        <v>-</v>
      </c>
      <c r="BA155" s="555" t="str">
        <f>IF(FD!$AJ$132&gt;0,FD!$AJ$132,"-")</f>
        <v>-</v>
      </c>
      <c r="BB155" s="555" t="str">
        <f>IF(FD!$AK$132&gt;0,FD!$AK$132,"-")</f>
        <v>-</v>
      </c>
      <c r="BC155" s="468"/>
      <c r="BD155" s="468"/>
      <c r="BE155" s="468"/>
      <c r="BF155" s="468"/>
      <c r="BG155" s="468"/>
      <c r="BH155" s="468"/>
      <c r="BI155" s="468"/>
      <c r="BJ155" s="468"/>
      <c r="BK155" s="468"/>
      <c r="BL155" s="468"/>
      <c r="BM155" s="468"/>
      <c r="BN155" s="468"/>
      <c r="BO155" s="468"/>
      <c r="BP155" s="468"/>
      <c r="BQ155" s="468"/>
      <c r="BR155" s="468"/>
      <c r="BS155" s="468"/>
      <c r="BT155" s="468"/>
      <c r="BU155" s="468"/>
      <c r="BV155" s="468"/>
    </row>
    <row r="156" spans="1:74" ht="15.75" customHeight="1" outlineLevel="1" x14ac:dyDescent="0.25">
      <c r="A156" s="767"/>
      <c r="B156" s="547" t="s">
        <v>672</v>
      </c>
      <c r="C156" s="375" t="s">
        <v>673</v>
      </c>
      <c r="D156" s="479" t="s">
        <v>544</v>
      </c>
      <c r="E156" s="479">
        <f>FD!$AQ$132</f>
        <v>38.97</v>
      </c>
      <c r="F156" s="479"/>
      <c r="G156" s="479"/>
      <c r="H156" s="479"/>
      <c r="I156" s="479"/>
      <c r="J156" s="479"/>
      <c r="K156" s="479"/>
      <c r="L156" s="479"/>
      <c r="M156" s="479"/>
      <c r="N156" s="479"/>
      <c r="O156" s="479">
        <f>FD!$AQ$132</f>
        <v>38.97</v>
      </c>
      <c r="P156" s="479"/>
      <c r="Q156" s="479"/>
      <c r="R156" s="479"/>
      <c r="S156" s="479"/>
      <c r="T156" s="479"/>
      <c r="U156" s="479"/>
      <c r="V156" s="479"/>
      <c r="W156" s="479"/>
      <c r="X156" s="479"/>
      <c r="Y156" s="479">
        <f>FD!$AQ$132</f>
        <v>38.97</v>
      </c>
      <c r="Z156" s="479"/>
      <c r="AA156" s="479"/>
      <c r="AB156" s="479"/>
      <c r="AC156" s="479"/>
      <c r="AD156" s="479"/>
      <c r="AE156" s="479"/>
      <c r="AF156" s="479"/>
      <c r="AG156" s="479"/>
      <c r="AH156" s="479"/>
      <c r="AI156" s="479">
        <f>FD!$AQ$132</f>
        <v>38.97</v>
      </c>
      <c r="AJ156" s="479"/>
      <c r="AK156" s="479"/>
      <c r="AL156" s="479"/>
      <c r="AM156" s="479"/>
      <c r="AN156" s="479"/>
      <c r="AO156" s="479"/>
      <c r="AP156" s="479"/>
      <c r="AQ156" s="479"/>
      <c r="AR156" s="479"/>
      <c r="AS156" s="479">
        <f>FD!$AQ$132</f>
        <v>38.97</v>
      </c>
      <c r="AT156" s="479"/>
      <c r="AU156" s="479"/>
      <c r="AV156" s="479"/>
      <c r="AW156" s="479"/>
      <c r="AX156" s="479"/>
      <c r="AY156" s="479"/>
      <c r="AZ156" s="479"/>
      <c r="BA156" s="479"/>
      <c r="BB156" s="479"/>
    </row>
    <row r="157" spans="1:74" s="488" customFormat="1" ht="15.75" customHeight="1" outlineLevel="1" thickBot="1" x14ac:dyDescent="0.3">
      <c r="A157" s="767"/>
      <c r="B157" s="554" t="s">
        <v>573</v>
      </c>
      <c r="C157" s="489" t="s">
        <v>674</v>
      </c>
      <c r="D157" s="490" t="s">
        <v>675</v>
      </c>
      <c r="E157" s="487">
        <f>FD!$AU$132</f>
        <v>0.87</v>
      </c>
      <c r="F157" s="487"/>
      <c r="G157" s="487"/>
      <c r="H157" s="487"/>
      <c r="I157" s="487"/>
      <c r="J157" s="487"/>
      <c r="K157" s="487"/>
      <c r="L157" s="487"/>
      <c r="M157" s="487"/>
      <c r="N157" s="487"/>
      <c r="O157" s="487">
        <f>FD!$AU$132</f>
        <v>0.87</v>
      </c>
      <c r="P157" s="487"/>
      <c r="Q157" s="487"/>
      <c r="R157" s="487"/>
      <c r="S157" s="487"/>
      <c r="T157" s="487"/>
      <c r="U157" s="487"/>
      <c r="V157" s="487"/>
      <c r="W157" s="487"/>
      <c r="X157" s="487"/>
      <c r="Y157" s="487">
        <f>FD!$AU$132</f>
        <v>0.87</v>
      </c>
      <c r="Z157" s="487"/>
      <c r="AA157" s="487"/>
      <c r="AB157" s="487"/>
      <c r="AC157" s="487"/>
      <c r="AD157" s="487"/>
      <c r="AE157" s="487"/>
      <c r="AF157" s="487"/>
      <c r="AG157" s="487"/>
      <c r="AH157" s="487"/>
      <c r="AI157" s="487">
        <f>FD!$AU$132</f>
        <v>0.87</v>
      </c>
      <c r="AJ157" s="487"/>
      <c r="AK157" s="487"/>
      <c r="AL157" s="487"/>
      <c r="AM157" s="487"/>
      <c r="AN157" s="487"/>
      <c r="AO157" s="487"/>
      <c r="AP157" s="487"/>
      <c r="AQ157" s="487"/>
      <c r="AR157" s="487"/>
      <c r="AS157" s="487">
        <f>FD!$AU$132</f>
        <v>0.87</v>
      </c>
      <c r="AT157" s="487"/>
      <c r="AU157" s="487"/>
      <c r="AV157" s="487"/>
      <c r="AW157" s="487"/>
      <c r="AX157" s="487"/>
      <c r="AY157" s="487"/>
      <c r="AZ157" s="487"/>
      <c r="BA157" s="487"/>
      <c r="BB157" s="487"/>
      <c r="BC157" s="468"/>
      <c r="BD157" s="468"/>
      <c r="BE157" s="468"/>
      <c r="BF157" s="468"/>
      <c r="BG157" s="468"/>
      <c r="BH157" s="468"/>
      <c r="BI157" s="468"/>
      <c r="BJ157" s="468"/>
      <c r="BK157" s="468"/>
      <c r="BL157" s="468"/>
      <c r="BM157" s="468"/>
      <c r="BN157" s="468"/>
      <c r="BO157" s="468"/>
      <c r="BP157" s="468"/>
      <c r="BQ157" s="468"/>
      <c r="BR157" s="468"/>
      <c r="BS157" s="468"/>
      <c r="BT157" s="468"/>
      <c r="BU157" s="468"/>
      <c r="BV157" s="468"/>
    </row>
    <row r="158" spans="1:74" s="488" customFormat="1" ht="15.75" customHeight="1" outlineLevel="1" x14ac:dyDescent="0.25">
      <c r="A158" s="767"/>
      <c r="B158" s="762" t="s">
        <v>795</v>
      </c>
      <c r="C158" s="762"/>
      <c r="D158" s="762"/>
      <c r="E158" s="762"/>
      <c r="F158" s="762"/>
      <c r="G158" s="762"/>
      <c r="H158" s="762"/>
      <c r="I158" s="762"/>
      <c r="J158" s="762"/>
      <c r="K158" s="762"/>
      <c r="L158" s="762"/>
      <c r="M158" s="762"/>
      <c r="N158" s="762"/>
      <c r="O158" s="761"/>
      <c r="P158" s="762"/>
      <c r="Q158" s="762"/>
      <c r="R158" s="762"/>
      <c r="S158" s="762"/>
      <c r="T158" s="762"/>
      <c r="U158" s="762"/>
      <c r="V158" s="762"/>
      <c r="W158" s="762"/>
      <c r="X158" s="763"/>
      <c r="Y158" s="761"/>
      <c r="Z158" s="762"/>
      <c r="AA158" s="762"/>
      <c r="AB158" s="762"/>
      <c r="AC158" s="762"/>
      <c r="AD158" s="762"/>
      <c r="AE158" s="762"/>
      <c r="AF158" s="762"/>
      <c r="AG158" s="762"/>
      <c r="AH158" s="763"/>
      <c r="AI158" s="761"/>
      <c r="AJ158" s="762"/>
      <c r="AK158" s="762"/>
      <c r="AL158" s="762"/>
      <c r="AM158" s="762"/>
      <c r="AN158" s="762"/>
      <c r="AO158" s="762"/>
      <c r="AP158" s="762"/>
      <c r="AQ158" s="762"/>
      <c r="AR158" s="763"/>
      <c r="AS158" s="761"/>
      <c r="AT158" s="762"/>
      <c r="AU158" s="762"/>
      <c r="AV158" s="762"/>
      <c r="AW158" s="762"/>
      <c r="AX158" s="762"/>
      <c r="AY158" s="762"/>
      <c r="AZ158" s="762"/>
      <c r="BA158" s="762"/>
      <c r="BB158" s="763"/>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row>
    <row r="159" spans="1:74" s="488" customFormat="1" ht="15.75" customHeight="1" outlineLevel="1" thickBot="1" x14ac:dyDescent="0.3">
      <c r="A159" s="767"/>
      <c r="B159" s="400"/>
      <c r="C159" s="400"/>
      <c r="D159" s="400"/>
      <c r="E159" s="492"/>
      <c r="F159" s="492"/>
      <c r="G159" s="492"/>
      <c r="H159" s="492"/>
      <c r="I159" s="492"/>
      <c r="J159" s="492"/>
      <c r="K159" s="492"/>
      <c r="L159" s="492"/>
      <c r="M159" s="492"/>
      <c r="N159" s="492"/>
      <c r="O159" s="493"/>
      <c r="P159" s="492"/>
      <c r="Q159" s="492"/>
      <c r="R159" s="492"/>
      <c r="S159" s="492"/>
      <c r="T159" s="492"/>
      <c r="U159" s="492"/>
      <c r="V159" s="492"/>
      <c r="W159" s="492"/>
      <c r="X159" s="494"/>
      <c r="Y159" s="493"/>
      <c r="Z159" s="492"/>
      <c r="AA159" s="492"/>
      <c r="AB159" s="492"/>
      <c r="AC159" s="492"/>
      <c r="AD159" s="492"/>
      <c r="AE159" s="492"/>
      <c r="AF159" s="492"/>
      <c r="AG159" s="492"/>
      <c r="AH159" s="494"/>
      <c r="AI159" s="493"/>
      <c r="AJ159" s="492"/>
      <c r="AK159" s="492" t="e">
        <f t="shared" ref="AK159:BB159" ca="1" si="14">FluidString($B$5:$B$23,AK161:AK179)</f>
        <v>#NAME?</v>
      </c>
      <c r="AL159" s="492" t="e">
        <f t="shared" ca="1" si="14"/>
        <v>#NAME?</v>
      </c>
      <c r="AM159" s="492" t="e">
        <f t="shared" ca="1" si="14"/>
        <v>#NAME?</v>
      </c>
      <c r="AN159" s="492" t="e">
        <f t="shared" ca="1" si="14"/>
        <v>#NAME?</v>
      </c>
      <c r="AO159" s="492" t="e">
        <f t="shared" ca="1" si="14"/>
        <v>#NAME?</v>
      </c>
      <c r="AP159" s="492" t="e">
        <f t="shared" ca="1" si="14"/>
        <v>#NAME?</v>
      </c>
      <c r="AQ159" s="492" t="e">
        <f t="shared" ca="1" si="14"/>
        <v>#NAME?</v>
      </c>
      <c r="AR159" s="494" t="e">
        <f t="shared" ca="1" si="14"/>
        <v>#NAME?</v>
      </c>
      <c r="AS159" s="493" t="e">
        <f t="shared" ca="1" si="14"/>
        <v>#NAME?</v>
      </c>
      <c r="AT159" s="492" t="e">
        <f t="shared" ca="1" si="14"/>
        <v>#NAME?</v>
      </c>
      <c r="AU159" s="492" t="e">
        <f t="shared" ca="1" si="14"/>
        <v>#NAME?</v>
      </c>
      <c r="AV159" s="492" t="e">
        <f t="shared" ca="1" si="14"/>
        <v>#NAME?</v>
      </c>
      <c r="AW159" s="492" t="e">
        <f t="shared" ca="1" si="14"/>
        <v>#NAME?</v>
      </c>
      <c r="AX159" s="492" t="e">
        <f t="shared" ca="1" si="14"/>
        <v>#NAME?</v>
      </c>
      <c r="AY159" s="492" t="e">
        <f t="shared" ca="1" si="14"/>
        <v>#NAME?</v>
      </c>
      <c r="AZ159" s="492" t="e">
        <f t="shared" ca="1" si="14"/>
        <v>#NAME?</v>
      </c>
      <c r="BA159" s="492" t="e">
        <f t="shared" ca="1" si="14"/>
        <v>#NAME?</v>
      </c>
      <c r="BB159" s="494" t="e">
        <f t="shared" ca="1" si="14"/>
        <v>#NAME?</v>
      </c>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row>
    <row r="160" spans="1:74" s="488" customFormat="1" ht="15.75" customHeight="1" outlineLevel="1" x14ac:dyDescent="0.25">
      <c r="A160" s="767"/>
      <c r="B160" s="404"/>
      <c r="C160" s="496"/>
      <c r="D160" s="402" t="s">
        <v>97</v>
      </c>
      <c r="E160" s="402" t="s">
        <v>669</v>
      </c>
      <c r="F160" s="402" t="s">
        <v>669</v>
      </c>
      <c r="G160" s="402" t="s">
        <v>669</v>
      </c>
      <c r="H160" s="402" t="s">
        <v>669</v>
      </c>
      <c r="I160" s="402" t="s">
        <v>669</v>
      </c>
      <c r="J160" s="402" t="s">
        <v>669</v>
      </c>
      <c r="K160" s="402" t="s">
        <v>669</v>
      </c>
      <c r="L160" s="402" t="s">
        <v>669</v>
      </c>
      <c r="M160" s="402" t="s">
        <v>669</v>
      </c>
      <c r="N160" s="402" t="s">
        <v>669</v>
      </c>
      <c r="O160" s="497" t="s">
        <v>669</v>
      </c>
      <c r="P160" s="402" t="s">
        <v>669</v>
      </c>
      <c r="Q160" s="402" t="s">
        <v>669</v>
      </c>
      <c r="R160" s="402" t="s">
        <v>669</v>
      </c>
      <c r="S160" s="402" t="s">
        <v>669</v>
      </c>
      <c r="T160" s="402" t="s">
        <v>669</v>
      </c>
      <c r="U160" s="402" t="s">
        <v>669</v>
      </c>
      <c r="V160" s="402" t="s">
        <v>669</v>
      </c>
      <c r="W160" s="402" t="s">
        <v>669</v>
      </c>
      <c r="X160" s="403" t="s">
        <v>669</v>
      </c>
      <c r="Y160" s="402" t="s">
        <v>669</v>
      </c>
      <c r="Z160" s="402" t="s">
        <v>669</v>
      </c>
      <c r="AA160" s="402" t="s">
        <v>669</v>
      </c>
      <c r="AB160" s="402" t="s">
        <v>669</v>
      </c>
      <c r="AC160" s="402" t="s">
        <v>669</v>
      </c>
      <c r="AD160" s="402" t="s">
        <v>669</v>
      </c>
      <c r="AE160" s="402" t="s">
        <v>669</v>
      </c>
      <c r="AF160" s="402" t="s">
        <v>669</v>
      </c>
      <c r="AG160" s="402" t="s">
        <v>669</v>
      </c>
      <c r="AH160" s="402" t="s">
        <v>669</v>
      </c>
      <c r="AI160" s="497" t="s">
        <v>669</v>
      </c>
      <c r="AJ160" s="402" t="s">
        <v>669</v>
      </c>
      <c r="AK160" s="402" t="s">
        <v>669</v>
      </c>
      <c r="AL160" s="402" t="s">
        <v>669</v>
      </c>
      <c r="AM160" s="402" t="s">
        <v>669</v>
      </c>
      <c r="AN160" s="402" t="s">
        <v>669</v>
      </c>
      <c r="AO160" s="402" t="s">
        <v>669</v>
      </c>
      <c r="AP160" s="402" t="s">
        <v>669</v>
      </c>
      <c r="AQ160" s="402" t="s">
        <v>669</v>
      </c>
      <c r="AR160" s="403" t="s">
        <v>669</v>
      </c>
      <c r="AS160" s="497" t="s">
        <v>669</v>
      </c>
      <c r="AT160" s="402" t="s">
        <v>669</v>
      </c>
      <c r="AU160" s="402" t="s">
        <v>669</v>
      </c>
      <c r="AV160" s="402" t="s">
        <v>669</v>
      </c>
      <c r="AW160" s="402" t="s">
        <v>669</v>
      </c>
      <c r="AX160" s="402" t="s">
        <v>669</v>
      </c>
      <c r="AY160" s="402" t="s">
        <v>669</v>
      </c>
      <c r="AZ160" s="402" t="s">
        <v>669</v>
      </c>
      <c r="BA160" s="402" t="s">
        <v>669</v>
      </c>
      <c r="BB160" s="403" t="s">
        <v>669</v>
      </c>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row>
    <row r="161" spans="1:74" s="488" customFormat="1" ht="15.75" customHeight="1" outlineLevel="1" x14ac:dyDescent="0.25">
      <c r="A161" s="767"/>
      <c r="B161" s="404" t="s">
        <v>356</v>
      </c>
      <c r="C161" s="498"/>
      <c r="D161" s="404" t="e">
        <f t="shared" ref="D161:D179" ca="1" si="15">MolarMass(B161)</f>
        <v>#NAME?</v>
      </c>
      <c r="E161" s="404">
        <f>$M161</f>
        <v>1.1999999999999999E-3</v>
      </c>
      <c r="F161" s="404">
        <f t="shared" ref="E161:G166" si="16">$M161</f>
        <v>1.1999999999999999E-3</v>
      </c>
      <c r="G161" s="404">
        <f t="shared" si="16"/>
        <v>1.1999999999999999E-3</v>
      </c>
      <c r="H161" s="404">
        <f t="shared" ref="H161:L166" si="17">$M161</f>
        <v>1.1999999999999999E-3</v>
      </c>
      <c r="I161" s="404">
        <f t="shared" si="17"/>
        <v>1.1999999999999999E-3</v>
      </c>
      <c r="J161" s="404">
        <f t="shared" si="17"/>
        <v>1.1999999999999999E-3</v>
      </c>
      <c r="K161" s="404">
        <f t="shared" si="17"/>
        <v>1.1999999999999999E-3</v>
      </c>
      <c r="L161" s="404">
        <f t="shared" si="17"/>
        <v>1.1999999999999999E-3</v>
      </c>
      <c r="M161" s="575">
        <v>1.1999999999999999E-3</v>
      </c>
      <c r="N161" s="575">
        <v>1</v>
      </c>
      <c r="O161" s="404">
        <f t="shared" ref="O161:Q166" si="18">$M161</f>
        <v>1.1999999999999999E-3</v>
      </c>
      <c r="P161" s="404">
        <f t="shared" si="18"/>
        <v>1.1999999999999999E-3</v>
      </c>
      <c r="Q161" s="404">
        <f t="shared" si="18"/>
        <v>1.1999999999999999E-3</v>
      </c>
      <c r="R161" s="404">
        <f t="shared" ref="R161:T166" si="19">$M161</f>
        <v>1.1999999999999999E-3</v>
      </c>
      <c r="S161" s="404">
        <f t="shared" si="19"/>
        <v>1.1999999999999999E-3</v>
      </c>
      <c r="T161" s="404">
        <f t="shared" si="19"/>
        <v>1.1999999999999999E-3</v>
      </c>
      <c r="U161" s="404">
        <v>0.22</v>
      </c>
      <c r="V161" s="404">
        <v>0.22</v>
      </c>
      <c r="W161" s="404">
        <v>0.22</v>
      </c>
      <c r="X161" s="461">
        <v>0.22</v>
      </c>
      <c r="Y161" s="404">
        <f t="shared" ref="Y161:AD176" si="20">$M161</f>
        <v>1.1999999999999999E-3</v>
      </c>
      <c r="Z161" s="404">
        <f t="shared" si="20"/>
        <v>1.1999999999999999E-3</v>
      </c>
      <c r="AA161" s="404">
        <f t="shared" si="20"/>
        <v>1.1999999999999999E-3</v>
      </c>
      <c r="AB161" s="404">
        <f t="shared" si="20"/>
        <v>1.1999999999999999E-3</v>
      </c>
      <c r="AC161" s="404">
        <f t="shared" si="20"/>
        <v>1.1999999999999999E-3</v>
      </c>
      <c r="AD161" s="404">
        <f t="shared" si="20"/>
        <v>1.1999999999999999E-3</v>
      </c>
      <c r="AE161" s="404">
        <v>0.22</v>
      </c>
      <c r="AF161" s="404">
        <v>0.22</v>
      </c>
      <c r="AG161" s="404">
        <v>0.22</v>
      </c>
      <c r="AH161" s="461">
        <v>0.22</v>
      </c>
      <c r="AI161" s="404">
        <f t="shared" ref="AI161:AN176" si="21">$M161</f>
        <v>1.1999999999999999E-3</v>
      </c>
      <c r="AJ161" s="404">
        <f t="shared" si="21"/>
        <v>1.1999999999999999E-3</v>
      </c>
      <c r="AK161" s="404">
        <f t="shared" si="21"/>
        <v>1.1999999999999999E-3</v>
      </c>
      <c r="AL161" s="404">
        <f t="shared" si="21"/>
        <v>1.1999999999999999E-3</v>
      </c>
      <c r="AM161" s="404">
        <f t="shared" si="21"/>
        <v>1.1999999999999999E-3</v>
      </c>
      <c r="AN161" s="404">
        <f t="shared" si="21"/>
        <v>1.1999999999999999E-3</v>
      </c>
      <c r="AO161" s="404">
        <v>0.22</v>
      </c>
      <c r="AP161" s="404">
        <v>0.22</v>
      </c>
      <c r="AQ161" s="404">
        <v>0.22</v>
      </c>
      <c r="AR161" s="461">
        <v>0.22</v>
      </c>
      <c r="AS161" s="404">
        <f t="shared" ref="AS161:AX176" si="22">$M161</f>
        <v>1.1999999999999999E-3</v>
      </c>
      <c r="AT161" s="404">
        <f t="shared" si="22"/>
        <v>1.1999999999999999E-3</v>
      </c>
      <c r="AU161" s="404">
        <f t="shared" si="22"/>
        <v>1.1999999999999999E-3</v>
      </c>
      <c r="AV161" s="404">
        <f t="shared" si="22"/>
        <v>1.1999999999999999E-3</v>
      </c>
      <c r="AW161" s="404">
        <f t="shared" si="22"/>
        <v>1.1999999999999999E-3</v>
      </c>
      <c r="AX161" s="404">
        <f t="shared" si="22"/>
        <v>1.1999999999999999E-3</v>
      </c>
      <c r="AY161" s="404">
        <v>0.22</v>
      </c>
      <c r="AZ161" s="404">
        <v>0.22</v>
      </c>
      <c r="BA161" s="404">
        <v>0.22</v>
      </c>
      <c r="BB161" s="461">
        <v>0.22</v>
      </c>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row>
    <row r="162" spans="1:74" s="488" customFormat="1" ht="15.75" customHeight="1" outlineLevel="1" x14ac:dyDescent="0.25">
      <c r="A162" s="767"/>
      <c r="B162" s="404" t="s">
        <v>419</v>
      </c>
      <c r="C162" s="498"/>
      <c r="D162" s="404" t="e">
        <f t="shared" ca="1" si="15"/>
        <v>#NAME?</v>
      </c>
      <c r="E162" s="404">
        <f>$M162</f>
        <v>0</v>
      </c>
      <c r="F162" s="404">
        <f t="shared" si="16"/>
        <v>0</v>
      </c>
      <c r="G162" s="404">
        <f t="shared" si="16"/>
        <v>0</v>
      </c>
      <c r="H162" s="404">
        <f t="shared" si="17"/>
        <v>0</v>
      </c>
      <c r="I162" s="404">
        <f t="shared" si="17"/>
        <v>0</v>
      </c>
      <c r="J162" s="404">
        <f t="shared" si="17"/>
        <v>0</v>
      </c>
      <c r="K162" s="404">
        <f t="shared" si="17"/>
        <v>0</v>
      </c>
      <c r="L162" s="404">
        <f t="shared" si="17"/>
        <v>0</v>
      </c>
      <c r="M162" s="575">
        <v>0</v>
      </c>
      <c r="N162" s="575">
        <v>0</v>
      </c>
      <c r="O162" s="404">
        <f t="shared" si="18"/>
        <v>0</v>
      </c>
      <c r="P162" s="404">
        <f t="shared" si="18"/>
        <v>0</v>
      </c>
      <c r="Q162" s="404">
        <f t="shared" si="18"/>
        <v>0</v>
      </c>
      <c r="R162" s="404">
        <f t="shared" si="19"/>
        <v>0</v>
      </c>
      <c r="S162" s="404">
        <f t="shared" si="19"/>
        <v>0</v>
      </c>
      <c r="T162" s="404">
        <f t="shared" si="19"/>
        <v>0</v>
      </c>
      <c r="U162" s="404">
        <v>0</v>
      </c>
      <c r="V162" s="404">
        <v>0</v>
      </c>
      <c r="W162" s="404">
        <v>0</v>
      </c>
      <c r="X162" s="461">
        <v>0</v>
      </c>
      <c r="Y162" s="404">
        <f t="shared" si="20"/>
        <v>0</v>
      </c>
      <c r="Z162" s="404">
        <f t="shared" si="20"/>
        <v>0</v>
      </c>
      <c r="AA162" s="404">
        <f t="shared" si="20"/>
        <v>0</v>
      </c>
      <c r="AB162" s="404">
        <f t="shared" si="20"/>
        <v>0</v>
      </c>
      <c r="AC162" s="404">
        <f t="shared" si="20"/>
        <v>0</v>
      </c>
      <c r="AD162" s="404">
        <f t="shared" si="20"/>
        <v>0</v>
      </c>
      <c r="AE162" s="404">
        <v>0</v>
      </c>
      <c r="AF162" s="404">
        <v>0</v>
      </c>
      <c r="AG162" s="404">
        <v>0</v>
      </c>
      <c r="AH162" s="461">
        <v>0</v>
      </c>
      <c r="AI162" s="404">
        <f t="shared" si="21"/>
        <v>0</v>
      </c>
      <c r="AJ162" s="404">
        <f t="shared" si="21"/>
        <v>0</v>
      </c>
      <c r="AK162" s="404">
        <f t="shared" si="21"/>
        <v>0</v>
      </c>
      <c r="AL162" s="404">
        <f t="shared" si="21"/>
        <v>0</v>
      </c>
      <c r="AM162" s="404">
        <f t="shared" si="21"/>
        <v>0</v>
      </c>
      <c r="AN162" s="404">
        <f t="shared" si="21"/>
        <v>0</v>
      </c>
      <c r="AO162" s="404">
        <v>0</v>
      </c>
      <c r="AP162" s="404">
        <v>0</v>
      </c>
      <c r="AQ162" s="404">
        <v>0</v>
      </c>
      <c r="AR162" s="461">
        <v>0</v>
      </c>
      <c r="AS162" s="404">
        <f t="shared" si="22"/>
        <v>0</v>
      </c>
      <c r="AT162" s="404">
        <f t="shared" si="22"/>
        <v>0</v>
      </c>
      <c r="AU162" s="404">
        <f t="shared" si="22"/>
        <v>0</v>
      </c>
      <c r="AV162" s="404">
        <f t="shared" si="22"/>
        <v>0</v>
      </c>
      <c r="AW162" s="404">
        <f t="shared" si="22"/>
        <v>0</v>
      </c>
      <c r="AX162" s="404">
        <f t="shared" si="22"/>
        <v>0</v>
      </c>
      <c r="AY162" s="404">
        <v>0</v>
      </c>
      <c r="AZ162" s="404">
        <v>0</v>
      </c>
      <c r="BA162" s="404">
        <v>0</v>
      </c>
      <c r="BB162" s="461">
        <v>0</v>
      </c>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row>
    <row r="163" spans="1:74" s="488" customFormat="1" ht="15.75" customHeight="1" outlineLevel="1" x14ac:dyDescent="0.25">
      <c r="A163" s="767"/>
      <c r="B163" s="404" t="s">
        <v>306</v>
      </c>
      <c r="C163" s="498"/>
      <c r="D163" s="404" t="e">
        <f t="shared" ca="1" si="15"/>
        <v>#NAME?</v>
      </c>
      <c r="E163" s="404">
        <f t="shared" si="16"/>
        <v>0.828793</v>
      </c>
      <c r="F163" s="404">
        <f t="shared" si="16"/>
        <v>0.828793</v>
      </c>
      <c r="G163" s="404">
        <f t="shared" si="16"/>
        <v>0.828793</v>
      </c>
      <c r="H163" s="404">
        <f t="shared" si="17"/>
        <v>0.828793</v>
      </c>
      <c r="I163" s="404">
        <f t="shared" si="17"/>
        <v>0.828793</v>
      </c>
      <c r="J163" s="404">
        <f t="shared" si="17"/>
        <v>0.828793</v>
      </c>
      <c r="K163" s="404">
        <f t="shared" si="17"/>
        <v>0.828793</v>
      </c>
      <c r="L163" s="404">
        <f t="shared" si="17"/>
        <v>0.828793</v>
      </c>
      <c r="M163" s="575">
        <f>0.829-0.000207</f>
        <v>0.828793</v>
      </c>
      <c r="N163" s="575">
        <v>53</v>
      </c>
      <c r="O163" s="404">
        <f t="shared" si="18"/>
        <v>0.828793</v>
      </c>
      <c r="P163" s="404">
        <f t="shared" si="18"/>
        <v>0.828793</v>
      </c>
      <c r="Q163" s="404">
        <f t="shared" si="18"/>
        <v>0.828793</v>
      </c>
      <c r="R163" s="404">
        <f t="shared" si="19"/>
        <v>0.828793</v>
      </c>
      <c r="S163" s="404">
        <f t="shared" si="19"/>
        <v>0.828793</v>
      </c>
      <c r="T163" s="404">
        <f t="shared" si="19"/>
        <v>0.828793</v>
      </c>
      <c r="U163" s="404">
        <v>63.62</v>
      </c>
      <c r="V163" s="404">
        <v>63.62</v>
      </c>
      <c r="W163" s="404">
        <v>63.62</v>
      </c>
      <c r="X163" s="461">
        <v>63.62</v>
      </c>
      <c r="Y163" s="404">
        <f t="shared" si="20"/>
        <v>0.828793</v>
      </c>
      <c r="Z163" s="404">
        <f t="shared" si="20"/>
        <v>0.828793</v>
      </c>
      <c r="AA163" s="404">
        <f t="shared" si="20"/>
        <v>0.828793</v>
      </c>
      <c r="AB163" s="404">
        <f t="shared" si="20"/>
        <v>0.828793</v>
      </c>
      <c r="AC163" s="404">
        <f t="shared" si="20"/>
        <v>0.828793</v>
      </c>
      <c r="AD163" s="404">
        <f t="shared" si="20"/>
        <v>0.828793</v>
      </c>
      <c r="AE163" s="404">
        <v>63.62</v>
      </c>
      <c r="AF163" s="404">
        <v>63.62</v>
      </c>
      <c r="AG163" s="404">
        <v>63.62</v>
      </c>
      <c r="AH163" s="461">
        <v>63.62</v>
      </c>
      <c r="AI163" s="404">
        <f t="shared" si="21"/>
        <v>0.828793</v>
      </c>
      <c r="AJ163" s="404">
        <f t="shared" si="21"/>
        <v>0.828793</v>
      </c>
      <c r="AK163" s="404">
        <f t="shared" si="21"/>
        <v>0.828793</v>
      </c>
      <c r="AL163" s="404">
        <f t="shared" si="21"/>
        <v>0.828793</v>
      </c>
      <c r="AM163" s="404">
        <f t="shared" si="21"/>
        <v>0.828793</v>
      </c>
      <c r="AN163" s="404">
        <f t="shared" si="21"/>
        <v>0.828793</v>
      </c>
      <c r="AO163" s="404">
        <v>63.62</v>
      </c>
      <c r="AP163" s="404">
        <v>63.62</v>
      </c>
      <c r="AQ163" s="404">
        <v>63.62</v>
      </c>
      <c r="AR163" s="461">
        <v>63.62</v>
      </c>
      <c r="AS163" s="404">
        <f t="shared" si="22"/>
        <v>0.828793</v>
      </c>
      <c r="AT163" s="404">
        <f t="shared" si="22"/>
        <v>0.828793</v>
      </c>
      <c r="AU163" s="404">
        <f t="shared" si="22"/>
        <v>0.828793</v>
      </c>
      <c r="AV163" s="404">
        <f t="shared" si="22"/>
        <v>0.828793</v>
      </c>
      <c r="AW163" s="404">
        <f t="shared" si="22"/>
        <v>0.828793</v>
      </c>
      <c r="AX163" s="404">
        <f t="shared" si="22"/>
        <v>0.828793</v>
      </c>
      <c r="AY163" s="404">
        <v>63.62</v>
      </c>
      <c r="AZ163" s="404">
        <v>63.62</v>
      </c>
      <c r="BA163" s="404">
        <v>63.62</v>
      </c>
      <c r="BB163" s="461">
        <v>63.62</v>
      </c>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row>
    <row r="164" spans="1:74" s="488" customFormat="1" ht="15.75" customHeight="1" outlineLevel="1" x14ac:dyDescent="0.25">
      <c r="A164" s="767"/>
      <c r="B164" s="404" t="s">
        <v>333</v>
      </c>
      <c r="C164" s="498"/>
      <c r="D164" s="404" t="e">
        <f t="shared" ca="1" si="15"/>
        <v>#NAME?</v>
      </c>
      <c r="E164" s="404">
        <f t="shared" si="16"/>
        <v>2.0000000000000001E-4</v>
      </c>
      <c r="F164" s="404">
        <f t="shared" si="16"/>
        <v>2.0000000000000001E-4</v>
      </c>
      <c r="G164" s="404">
        <f t="shared" si="16"/>
        <v>2.0000000000000001E-4</v>
      </c>
      <c r="H164" s="404">
        <f t="shared" si="17"/>
        <v>2.0000000000000001E-4</v>
      </c>
      <c r="I164" s="404">
        <f t="shared" si="17"/>
        <v>2.0000000000000001E-4</v>
      </c>
      <c r="J164" s="404">
        <f t="shared" si="17"/>
        <v>2.0000000000000001E-4</v>
      </c>
      <c r="K164" s="404">
        <f t="shared" si="17"/>
        <v>2.0000000000000001E-4</v>
      </c>
      <c r="L164" s="404">
        <f t="shared" si="17"/>
        <v>2.0000000000000001E-4</v>
      </c>
      <c r="M164" s="575">
        <f>0.0002</f>
        <v>2.0000000000000001E-4</v>
      </c>
      <c r="N164" s="575">
        <v>1.7000000000000001E-2</v>
      </c>
      <c r="O164" s="404">
        <f t="shared" si="18"/>
        <v>2.0000000000000001E-4</v>
      </c>
      <c r="P164" s="404">
        <f t="shared" si="18"/>
        <v>2.0000000000000001E-4</v>
      </c>
      <c r="Q164" s="404">
        <f t="shared" si="18"/>
        <v>2.0000000000000001E-4</v>
      </c>
      <c r="R164" s="404">
        <f t="shared" si="19"/>
        <v>2.0000000000000001E-4</v>
      </c>
      <c r="S164" s="404">
        <f t="shared" si="19"/>
        <v>2.0000000000000001E-4</v>
      </c>
      <c r="T164" s="404">
        <f t="shared" si="19"/>
        <v>2.0000000000000001E-4</v>
      </c>
      <c r="U164" s="404">
        <v>1.7000000000000001E-2</v>
      </c>
      <c r="V164" s="404">
        <v>1.7000000000000001E-2</v>
      </c>
      <c r="W164" s="404">
        <v>1.7000000000000001E-2</v>
      </c>
      <c r="X164" s="461">
        <v>1.7000000000000001E-2</v>
      </c>
      <c r="Y164" s="404">
        <f t="shared" si="20"/>
        <v>2.0000000000000001E-4</v>
      </c>
      <c r="Z164" s="404">
        <f t="shared" si="20"/>
        <v>2.0000000000000001E-4</v>
      </c>
      <c r="AA164" s="404">
        <f t="shared" si="20"/>
        <v>2.0000000000000001E-4</v>
      </c>
      <c r="AB164" s="404">
        <f t="shared" si="20"/>
        <v>2.0000000000000001E-4</v>
      </c>
      <c r="AC164" s="404">
        <f t="shared" si="20"/>
        <v>2.0000000000000001E-4</v>
      </c>
      <c r="AD164" s="404">
        <f t="shared" si="20"/>
        <v>2.0000000000000001E-4</v>
      </c>
      <c r="AE164" s="404">
        <v>1.7000000000000001E-2</v>
      </c>
      <c r="AF164" s="404">
        <v>1.7000000000000001E-2</v>
      </c>
      <c r="AG164" s="404">
        <v>1.7000000000000001E-2</v>
      </c>
      <c r="AH164" s="461">
        <v>1.7000000000000001E-2</v>
      </c>
      <c r="AI164" s="404">
        <f t="shared" si="21"/>
        <v>2.0000000000000001E-4</v>
      </c>
      <c r="AJ164" s="404">
        <f t="shared" si="21"/>
        <v>2.0000000000000001E-4</v>
      </c>
      <c r="AK164" s="404">
        <f t="shared" si="21"/>
        <v>2.0000000000000001E-4</v>
      </c>
      <c r="AL164" s="404">
        <f t="shared" si="21"/>
        <v>2.0000000000000001E-4</v>
      </c>
      <c r="AM164" s="404">
        <f t="shared" si="21"/>
        <v>2.0000000000000001E-4</v>
      </c>
      <c r="AN164" s="404">
        <f t="shared" si="21"/>
        <v>2.0000000000000001E-4</v>
      </c>
      <c r="AO164" s="404">
        <v>1.7000000000000001E-2</v>
      </c>
      <c r="AP164" s="404">
        <v>1.7000000000000001E-2</v>
      </c>
      <c r="AQ164" s="404">
        <v>1.7000000000000001E-2</v>
      </c>
      <c r="AR164" s="461">
        <v>1.7000000000000001E-2</v>
      </c>
      <c r="AS164" s="404">
        <f t="shared" si="22"/>
        <v>2.0000000000000001E-4</v>
      </c>
      <c r="AT164" s="404">
        <f t="shared" si="22"/>
        <v>2.0000000000000001E-4</v>
      </c>
      <c r="AU164" s="404">
        <f t="shared" si="22"/>
        <v>2.0000000000000001E-4</v>
      </c>
      <c r="AV164" s="404">
        <f t="shared" si="22"/>
        <v>2.0000000000000001E-4</v>
      </c>
      <c r="AW164" s="404">
        <f t="shared" si="22"/>
        <v>2.0000000000000001E-4</v>
      </c>
      <c r="AX164" s="404">
        <f t="shared" si="22"/>
        <v>2.0000000000000001E-4</v>
      </c>
      <c r="AY164" s="404">
        <v>1.7000000000000001E-2</v>
      </c>
      <c r="AZ164" s="404">
        <v>1.7000000000000001E-2</v>
      </c>
      <c r="BA164" s="404">
        <v>1.7000000000000001E-2</v>
      </c>
      <c r="BB164" s="461">
        <v>1.7000000000000001E-2</v>
      </c>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row>
    <row r="165" spans="1:74" s="488" customFormat="1" ht="15.75" customHeight="1" outlineLevel="1" x14ac:dyDescent="0.25">
      <c r="A165" s="767"/>
      <c r="B165" s="404" t="s">
        <v>344</v>
      </c>
      <c r="C165" s="498"/>
      <c r="D165" s="404" t="e">
        <f t="shared" ca="1" si="15"/>
        <v>#NAME?</v>
      </c>
      <c r="E165" s="404">
        <f t="shared" si="16"/>
        <v>0.16039999999999999</v>
      </c>
      <c r="F165" s="404">
        <f t="shared" si="16"/>
        <v>0.16039999999999999</v>
      </c>
      <c r="G165" s="404">
        <f t="shared" si="16"/>
        <v>0.16039999999999999</v>
      </c>
      <c r="H165" s="404">
        <f t="shared" si="17"/>
        <v>0.16039999999999999</v>
      </c>
      <c r="I165" s="404">
        <f t="shared" si="17"/>
        <v>0.16039999999999999</v>
      </c>
      <c r="J165" s="404">
        <f t="shared" si="17"/>
        <v>0.16039999999999999</v>
      </c>
      <c r="K165" s="404">
        <f t="shared" si="17"/>
        <v>0.16039999999999999</v>
      </c>
      <c r="L165" s="404">
        <f t="shared" si="17"/>
        <v>0.16039999999999999</v>
      </c>
      <c r="M165" s="575">
        <v>0.16039999999999999</v>
      </c>
      <c r="N165" s="575">
        <v>28.62</v>
      </c>
      <c r="O165" s="404">
        <f t="shared" si="18"/>
        <v>0.16039999999999999</v>
      </c>
      <c r="P165" s="404">
        <f t="shared" si="18"/>
        <v>0.16039999999999999</v>
      </c>
      <c r="Q165" s="404">
        <f t="shared" si="18"/>
        <v>0.16039999999999999</v>
      </c>
      <c r="R165" s="404">
        <f t="shared" si="19"/>
        <v>0.16039999999999999</v>
      </c>
      <c r="S165" s="404">
        <f t="shared" si="19"/>
        <v>0.16039999999999999</v>
      </c>
      <c r="T165" s="404">
        <f t="shared" si="19"/>
        <v>0.16039999999999999</v>
      </c>
      <c r="U165" s="404">
        <v>28.62</v>
      </c>
      <c r="V165" s="404">
        <v>28.62</v>
      </c>
      <c r="W165" s="404">
        <v>28.62</v>
      </c>
      <c r="X165" s="461">
        <v>28.62</v>
      </c>
      <c r="Y165" s="404">
        <f t="shared" si="20"/>
        <v>0.16039999999999999</v>
      </c>
      <c r="Z165" s="404">
        <f t="shared" si="20"/>
        <v>0.16039999999999999</v>
      </c>
      <c r="AA165" s="404">
        <f t="shared" si="20"/>
        <v>0.16039999999999999</v>
      </c>
      <c r="AB165" s="404">
        <f t="shared" si="20"/>
        <v>0.16039999999999999</v>
      </c>
      <c r="AC165" s="404">
        <f t="shared" si="20"/>
        <v>0.16039999999999999</v>
      </c>
      <c r="AD165" s="404">
        <f t="shared" si="20"/>
        <v>0.16039999999999999</v>
      </c>
      <c r="AE165" s="404">
        <v>28.62</v>
      </c>
      <c r="AF165" s="404">
        <v>28.62</v>
      </c>
      <c r="AG165" s="404">
        <v>28.62</v>
      </c>
      <c r="AH165" s="461">
        <v>28.62</v>
      </c>
      <c r="AI165" s="404">
        <f t="shared" si="21"/>
        <v>0.16039999999999999</v>
      </c>
      <c r="AJ165" s="404">
        <f t="shared" si="21"/>
        <v>0.16039999999999999</v>
      </c>
      <c r="AK165" s="404">
        <f t="shared" si="21"/>
        <v>0.16039999999999999</v>
      </c>
      <c r="AL165" s="404">
        <f t="shared" si="21"/>
        <v>0.16039999999999999</v>
      </c>
      <c r="AM165" s="404">
        <f t="shared" si="21"/>
        <v>0.16039999999999999</v>
      </c>
      <c r="AN165" s="404">
        <f t="shared" si="21"/>
        <v>0.16039999999999999</v>
      </c>
      <c r="AO165" s="404">
        <v>28.62</v>
      </c>
      <c r="AP165" s="404">
        <v>28.62</v>
      </c>
      <c r="AQ165" s="404">
        <v>28.62</v>
      </c>
      <c r="AR165" s="461">
        <v>28.62</v>
      </c>
      <c r="AS165" s="404">
        <f t="shared" si="22"/>
        <v>0.16039999999999999</v>
      </c>
      <c r="AT165" s="404">
        <f t="shared" si="22"/>
        <v>0.16039999999999999</v>
      </c>
      <c r="AU165" s="404">
        <f t="shared" si="22"/>
        <v>0.16039999999999999</v>
      </c>
      <c r="AV165" s="404">
        <f t="shared" si="22"/>
        <v>0.16039999999999999</v>
      </c>
      <c r="AW165" s="404">
        <f t="shared" si="22"/>
        <v>0.16039999999999999</v>
      </c>
      <c r="AX165" s="404">
        <f t="shared" si="22"/>
        <v>0.16039999999999999</v>
      </c>
      <c r="AY165" s="404">
        <v>28.62</v>
      </c>
      <c r="AZ165" s="404">
        <v>28.62</v>
      </c>
      <c r="BA165" s="404">
        <v>28.62</v>
      </c>
      <c r="BB165" s="461">
        <v>28.62</v>
      </c>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row>
    <row r="166" spans="1:74" s="488" customFormat="1" ht="15.75" customHeight="1" outlineLevel="1" x14ac:dyDescent="0.25">
      <c r="A166" s="767"/>
      <c r="B166" s="404" t="s">
        <v>323</v>
      </c>
      <c r="C166" s="498"/>
      <c r="D166" s="404" t="e">
        <f t="shared" ca="1" si="15"/>
        <v>#NAME?</v>
      </c>
      <c r="E166" s="404">
        <f t="shared" si="16"/>
        <v>7.6E-3</v>
      </c>
      <c r="F166" s="404">
        <f t="shared" si="16"/>
        <v>7.6E-3</v>
      </c>
      <c r="G166" s="404">
        <f t="shared" si="16"/>
        <v>7.6E-3</v>
      </c>
      <c r="H166" s="404">
        <f t="shared" si="17"/>
        <v>7.6E-3</v>
      </c>
      <c r="I166" s="404">
        <f t="shared" si="17"/>
        <v>7.6E-3</v>
      </c>
      <c r="J166" s="404">
        <f t="shared" si="17"/>
        <v>7.6E-3</v>
      </c>
      <c r="K166" s="404">
        <f t="shared" si="17"/>
        <v>7.6E-3</v>
      </c>
      <c r="L166" s="404">
        <f t="shared" si="17"/>
        <v>7.6E-3</v>
      </c>
      <c r="M166" s="575">
        <v>7.6E-3</v>
      </c>
      <c r="N166" s="575">
        <v>3.6</v>
      </c>
      <c r="O166" s="404">
        <f t="shared" si="18"/>
        <v>7.6E-3</v>
      </c>
      <c r="P166" s="404">
        <f t="shared" si="18"/>
        <v>7.6E-3</v>
      </c>
      <c r="Q166" s="404">
        <f t="shared" si="18"/>
        <v>7.6E-3</v>
      </c>
      <c r="R166" s="404">
        <f t="shared" si="19"/>
        <v>7.6E-3</v>
      </c>
      <c r="S166" s="404">
        <f t="shared" si="19"/>
        <v>7.6E-3</v>
      </c>
      <c r="T166" s="404">
        <f t="shared" si="19"/>
        <v>7.6E-3</v>
      </c>
      <c r="U166" s="404">
        <v>3.6</v>
      </c>
      <c r="V166" s="404">
        <v>3.6</v>
      </c>
      <c r="W166" s="404">
        <v>3.6</v>
      </c>
      <c r="X166" s="461">
        <v>3.6</v>
      </c>
      <c r="Y166" s="404">
        <f t="shared" si="20"/>
        <v>7.6E-3</v>
      </c>
      <c r="Z166" s="404">
        <f t="shared" si="20"/>
        <v>7.6E-3</v>
      </c>
      <c r="AA166" s="404">
        <f t="shared" si="20"/>
        <v>7.6E-3</v>
      </c>
      <c r="AB166" s="404">
        <f t="shared" si="20"/>
        <v>7.6E-3</v>
      </c>
      <c r="AC166" s="404">
        <f t="shared" si="20"/>
        <v>7.6E-3</v>
      </c>
      <c r="AD166" s="404">
        <f t="shared" si="20"/>
        <v>7.6E-3</v>
      </c>
      <c r="AE166" s="404">
        <v>3.6</v>
      </c>
      <c r="AF166" s="404">
        <v>3.6</v>
      </c>
      <c r="AG166" s="404">
        <v>3.6</v>
      </c>
      <c r="AH166" s="461">
        <v>3.6</v>
      </c>
      <c r="AI166" s="404">
        <f t="shared" si="21"/>
        <v>7.6E-3</v>
      </c>
      <c r="AJ166" s="404">
        <f t="shared" si="21"/>
        <v>7.6E-3</v>
      </c>
      <c r="AK166" s="404">
        <f t="shared" si="21"/>
        <v>7.6E-3</v>
      </c>
      <c r="AL166" s="404">
        <f t="shared" si="21"/>
        <v>7.6E-3</v>
      </c>
      <c r="AM166" s="404">
        <f t="shared" si="21"/>
        <v>7.6E-3</v>
      </c>
      <c r="AN166" s="404">
        <f t="shared" si="21"/>
        <v>7.6E-3</v>
      </c>
      <c r="AO166" s="404">
        <v>3.6</v>
      </c>
      <c r="AP166" s="404">
        <v>3.6</v>
      </c>
      <c r="AQ166" s="404">
        <v>3.6</v>
      </c>
      <c r="AR166" s="461">
        <v>3.6</v>
      </c>
      <c r="AS166" s="404">
        <f t="shared" si="22"/>
        <v>7.6E-3</v>
      </c>
      <c r="AT166" s="404">
        <f t="shared" si="22"/>
        <v>7.6E-3</v>
      </c>
      <c r="AU166" s="404">
        <f t="shared" si="22"/>
        <v>7.6E-3</v>
      </c>
      <c r="AV166" s="404">
        <f t="shared" si="22"/>
        <v>7.6E-3</v>
      </c>
      <c r="AW166" s="404">
        <f t="shared" si="22"/>
        <v>7.6E-3</v>
      </c>
      <c r="AX166" s="404">
        <f t="shared" si="22"/>
        <v>7.6E-3</v>
      </c>
      <c r="AY166" s="404">
        <v>3.6</v>
      </c>
      <c r="AZ166" s="404">
        <v>3.6</v>
      </c>
      <c r="BA166" s="404">
        <v>3.6</v>
      </c>
      <c r="BB166" s="461">
        <v>3.6</v>
      </c>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row>
    <row r="167" spans="1:74" s="488" customFormat="1" ht="15.75" customHeight="1" outlineLevel="1" x14ac:dyDescent="0.25">
      <c r="A167" s="767"/>
      <c r="B167" s="404" t="s">
        <v>369</v>
      </c>
      <c r="C167" s="498"/>
      <c r="D167" s="404" t="e">
        <f t="shared" ca="1" si="15"/>
        <v>#NAME?</v>
      </c>
      <c r="E167" s="404">
        <f t="shared" ref="E167:L179" si="23">$M167</f>
        <v>1.4E-3</v>
      </c>
      <c r="F167" s="404">
        <f t="shared" si="23"/>
        <v>1.4E-3</v>
      </c>
      <c r="G167" s="404">
        <f t="shared" si="23"/>
        <v>1.4E-3</v>
      </c>
      <c r="H167" s="404">
        <f t="shared" si="23"/>
        <v>1.4E-3</v>
      </c>
      <c r="I167" s="404">
        <f t="shared" si="23"/>
        <v>1.4E-3</v>
      </c>
      <c r="J167" s="404">
        <f t="shared" si="23"/>
        <v>1.4E-3</v>
      </c>
      <c r="K167" s="404">
        <f t="shared" si="23"/>
        <v>1.4E-3</v>
      </c>
      <c r="L167" s="404">
        <f t="shared" si="23"/>
        <v>1.4E-3</v>
      </c>
      <c r="M167" s="575">
        <v>1.4E-3</v>
      </c>
      <c r="N167" s="575">
        <v>2.19</v>
      </c>
      <c r="O167" s="404">
        <f t="shared" ref="O167:T179" si="24">$M167</f>
        <v>1.4E-3</v>
      </c>
      <c r="P167" s="404">
        <f t="shared" si="24"/>
        <v>1.4E-3</v>
      </c>
      <c r="Q167" s="404">
        <f t="shared" si="24"/>
        <v>1.4E-3</v>
      </c>
      <c r="R167" s="404">
        <f t="shared" si="24"/>
        <v>1.4E-3</v>
      </c>
      <c r="S167" s="404">
        <f t="shared" si="24"/>
        <v>1.4E-3</v>
      </c>
      <c r="T167" s="404">
        <f t="shared" si="24"/>
        <v>1.4E-3</v>
      </c>
      <c r="U167" s="404">
        <v>2.19</v>
      </c>
      <c r="V167" s="404">
        <v>2.19</v>
      </c>
      <c r="W167" s="404">
        <v>2.19</v>
      </c>
      <c r="X167" s="461">
        <v>2.19</v>
      </c>
      <c r="Y167" s="404">
        <f t="shared" si="20"/>
        <v>1.4E-3</v>
      </c>
      <c r="Z167" s="404">
        <f t="shared" si="20"/>
        <v>1.4E-3</v>
      </c>
      <c r="AA167" s="404">
        <f t="shared" si="20"/>
        <v>1.4E-3</v>
      </c>
      <c r="AB167" s="404">
        <f t="shared" si="20"/>
        <v>1.4E-3</v>
      </c>
      <c r="AC167" s="404">
        <f t="shared" si="20"/>
        <v>1.4E-3</v>
      </c>
      <c r="AD167" s="404">
        <f t="shared" si="20"/>
        <v>1.4E-3</v>
      </c>
      <c r="AE167" s="404">
        <v>2.19</v>
      </c>
      <c r="AF167" s="404">
        <v>2.19</v>
      </c>
      <c r="AG167" s="404">
        <v>2.19</v>
      </c>
      <c r="AH167" s="461">
        <v>2.19</v>
      </c>
      <c r="AI167" s="404">
        <f t="shared" si="21"/>
        <v>1.4E-3</v>
      </c>
      <c r="AJ167" s="404">
        <f t="shared" si="21"/>
        <v>1.4E-3</v>
      </c>
      <c r="AK167" s="404">
        <f t="shared" si="21"/>
        <v>1.4E-3</v>
      </c>
      <c r="AL167" s="404">
        <f t="shared" si="21"/>
        <v>1.4E-3</v>
      </c>
      <c r="AM167" s="404">
        <f t="shared" si="21"/>
        <v>1.4E-3</v>
      </c>
      <c r="AN167" s="404">
        <f t="shared" si="21"/>
        <v>1.4E-3</v>
      </c>
      <c r="AO167" s="404">
        <v>2.19</v>
      </c>
      <c r="AP167" s="404">
        <v>2.19</v>
      </c>
      <c r="AQ167" s="404">
        <v>2.19</v>
      </c>
      <c r="AR167" s="461">
        <v>2.19</v>
      </c>
      <c r="AS167" s="404">
        <f t="shared" si="22"/>
        <v>1.4E-3</v>
      </c>
      <c r="AT167" s="404">
        <f t="shared" si="22"/>
        <v>1.4E-3</v>
      </c>
      <c r="AU167" s="404">
        <f t="shared" si="22"/>
        <v>1.4E-3</v>
      </c>
      <c r="AV167" s="404">
        <f t="shared" si="22"/>
        <v>1.4E-3</v>
      </c>
      <c r="AW167" s="404">
        <f t="shared" si="22"/>
        <v>1.4E-3</v>
      </c>
      <c r="AX167" s="404">
        <f t="shared" si="22"/>
        <v>1.4E-3</v>
      </c>
      <c r="AY167" s="404">
        <v>2.19</v>
      </c>
      <c r="AZ167" s="404">
        <v>2.19</v>
      </c>
      <c r="BA167" s="404">
        <v>2.19</v>
      </c>
      <c r="BB167" s="461">
        <v>2.19</v>
      </c>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row>
    <row r="168" spans="1:74" s="488" customFormat="1" ht="15.75" customHeight="1" outlineLevel="1" x14ac:dyDescent="0.25">
      <c r="A168" s="767"/>
      <c r="B168" s="404" t="s">
        <v>335</v>
      </c>
      <c r="C168" s="498"/>
      <c r="D168" s="404" t="e">
        <f t="shared" ca="1" si="15"/>
        <v>#NAME?</v>
      </c>
      <c r="E168" s="404">
        <f>$M168</f>
        <v>1E-4</v>
      </c>
      <c r="F168" s="404">
        <f>$M168</f>
        <v>1E-4</v>
      </c>
      <c r="G168" s="404">
        <f>$M168</f>
        <v>1E-4</v>
      </c>
      <c r="H168" s="404">
        <f t="shared" si="23"/>
        <v>1E-4</v>
      </c>
      <c r="I168" s="404">
        <f t="shared" si="23"/>
        <v>1E-4</v>
      </c>
      <c r="J168" s="404">
        <f t="shared" si="23"/>
        <v>1E-4</v>
      </c>
      <c r="K168" s="404">
        <f t="shared" si="23"/>
        <v>1E-4</v>
      </c>
      <c r="L168" s="404">
        <f t="shared" si="23"/>
        <v>1E-4</v>
      </c>
      <c r="M168" s="575">
        <v>1E-4</v>
      </c>
      <c r="N168" s="575">
        <v>0.33</v>
      </c>
      <c r="O168" s="404">
        <f>$M168</f>
        <v>1E-4</v>
      </c>
      <c r="P168" s="404">
        <f>$M168</f>
        <v>1E-4</v>
      </c>
      <c r="Q168" s="404">
        <f>$M168</f>
        <v>1E-4</v>
      </c>
      <c r="R168" s="404">
        <f t="shared" si="24"/>
        <v>1E-4</v>
      </c>
      <c r="S168" s="404">
        <f t="shared" si="24"/>
        <v>1E-4</v>
      </c>
      <c r="T168" s="404">
        <f t="shared" si="24"/>
        <v>1E-4</v>
      </c>
      <c r="U168" s="404">
        <v>0.33</v>
      </c>
      <c r="V168" s="404">
        <v>0.33</v>
      </c>
      <c r="W168" s="404">
        <v>0.33</v>
      </c>
      <c r="X168" s="461">
        <v>0.33</v>
      </c>
      <c r="Y168" s="404">
        <f>$M168</f>
        <v>1E-4</v>
      </c>
      <c r="Z168" s="404">
        <f>$M168</f>
        <v>1E-4</v>
      </c>
      <c r="AA168" s="404">
        <f>$M168</f>
        <v>1E-4</v>
      </c>
      <c r="AB168" s="404">
        <f t="shared" si="20"/>
        <v>1E-4</v>
      </c>
      <c r="AC168" s="404">
        <f t="shared" si="20"/>
        <v>1E-4</v>
      </c>
      <c r="AD168" s="404">
        <f t="shared" si="20"/>
        <v>1E-4</v>
      </c>
      <c r="AE168" s="404">
        <v>0.33</v>
      </c>
      <c r="AF168" s="404">
        <v>0.33</v>
      </c>
      <c r="AG168" s="404">
        <v>0.33</v>
      </c>
      <c r="AH168" s="461">
        <v>0.33</v>
      </c>
      <c r="AI168" s="404">
        <f>$M168</f>
        <v>1E-4</v>
      </c>
      <c r="AJ168" s="404">
        <f>$M168</f>
        <v>1E-4</v>
      </c>
      <c r="AK168" s="404">
        <f>$M168</f>
        <v>1E-4</v>
      </c>
      <c r="AL168" s="404">
        <f t="shared" si="21"/>
        <v>1E-4</v>
      </c>
      <c r="AM168" s="404">
        <f t="shared" si="21"/>
        <v>1E-4</v>
      </c>
      <c r="AN168" s="404">
        <f t="shared" si="21"/>
        <v>1E-4</v>
      </c>
      <c r="AO168" s="404">
        <v>0.33</v>
      </c>
      <c r="AP168" s="404">
        <v>0.33</v>
      </c>
      <c r="AQ168" s="404">
        <v>0.33</v>
      </c>
      <c r="AR168" s="461">
        <v>0.33</v>
      </c>
      <c r="AS168" s="404">
        <f>$M168</f>
        <v>1E-4</v>
      </c>
      <c r="AT168" s="404">
        <f>$M168</f>
        <v>1E-4</v>
      </c>
      <c r="AU168" s="404">
        <f>$M168</f>
        <v>1E-4</v>
      </c>
      <c r="AV168" s="404">
        <f t="shared" si="22"/>
        <v>1E-4</v>
      </c>
      <c r="AW168" s="404">
        <f t="shared" si="22"/>
        <v>1E-4</v>
      </c>
      <c r="AX168" s="404">
        <f t="shared" si="22"/>
        <v>1E-4</v>
      </c>
      <c r="AY168" s="404">
        <v>0.33</v>
      </c>
      <c r="AZ168" s="404">
        <v>0.33</v>
      </c>
      <c r="BA168" s="404">
        <v>0.33</v>
      </c>
      <c r="BB168" s="461">
        <v>0.33</v>
      </c>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row>
    <row r="169" spans="1:74" s="488" customFormat="1" ht="15.75" customHeight="1" outlineLevel="1" x14ac:dyDescent="0.25">
      <c r="A169" s="767"/>
      <c r="B169" s="404" t="s">
        <v>304</v>
      </c>
      <c r="C169" s="498"/>
      <c r="D169" s="404" t="e">
        <f t="shared" ca="1" si="15"/>
        <v>#NAME?</v>
      </c>
      <c r="E169" s="404">
        <f t="shared" si="23"/>
        <v>2.0000000000000001E-4</v>
      </c>
      <c r="F169" s="404">
        <f t="shared" si="23"/>
        <v>2.0000000000000001E-4</v>
      </c>
      <c r="G169" s="404">
        <f t="shared" si="23"/>
        <v>2.0000000000000001E-4</v>
      </c>
      <c r="H169" s="404">
        <f t="shared" si="23"/>
        <v>2.0000000000000001E-4</v>
      </c>
      <c r="I169" s="404">
        <f t="shared" si="23"/>
        <v>2.0000000000000001E-4</v>
      </c>
      <c r="J169" s="404">
        <f t="shared" si="23"/>
        <v>2.0000000000000001E-4</v>
      </c>
      <c r="K169" s="404">
        <f t="shared" si="23"/>
        <v>2.0000000000000001E-4</v>
      </c>
      <c r="L169" s="404">
        <f t="shared" si="23"/>
        <v>2.0000000000000001E-4</v>
      </c>
      <c r="M169" s="575">
        <v>2.0000000000000001E-4</v>
      </c>
      <c r="N169" s="575">
        <v>0.76</v>
      </c>
      <c r="O169" s="404">
        <f t="shared" si="24"/>
        <v>2.0000000000000001E-4</v>
      </c>
      <c r="P169" s="404">
        <f t="shared" si="24"/>
        <v>2.0000000000000001E-4</v>
      </c>
      <c r="Q169" s="404">
        <f t="shared" si="24"/>
        <v>2.0000000000000001E-4</v>
      </c>
      <c r="R169" s="404">
        <f t="shared" si="24"/>
        <v>2.0000000000000001E-4</v>
      </c>
      <c r="S169" s="404">
        <f t="shared" si="24"/>
        <v>2.0000000000000001E-4</v>
      </c>
      <c r="T169" s="404">
        <f t="shared" si="24"/>
        <v>2.0000000000000001E-4</v>
      </c>
      <c r="U169" s="404">
        <v>0.76</v>
      </c>
      <c r="V169" s="404">
        <v>0.76</v>
      </c>
      <c r="W169" s="404">
        <v>0.76</v>
      </c>
      <c r="X169" s="461">
        <v>0.76</v>
      </c>
      <c r="Y169" s="404">
        <f t="shared" si="20"/>
        <v>2.0000000000000001E-4</v>
      </c>
      <c r="Z169" s="404">
        <f t="shared" si="20"/>
        <v>2.0000000000000001E-4</v>
      </c>
      <c r="AA169" s="404">
        <f t="shared" si="20"/>
        <v>2.0000000000000001E-4</v>
      </c>
      <c r="AB169" s="404">
        <f t="shared" si="20"/>
        <v>2.0000000000000001E-4</v>
      </c>
      <c r="AC169" s="404">
        <f t="shared" si="20"/>
        <v>2.0000000000000001E-4</v>
      </c>
      <c r="AD169" s="404">
        <f t="shared" si="20"/>
        <v>2.0000000000000001E-4</v>
      </c>
      <c r="AE169" s="404">
        <v>0.76</v>
      </c>
      <c r="AF169" s="404">
        <v>0.76</v>
      </c>
      <c r="AG169" s="404">
        <v>0.76</v>
      </c>
      <c r="AH169" s="461">
        <v>0.76</v>
      </c>
      <c r="AI169" s="404">
        <f t="shared" si="21"/>
        <v>2.0000000000000001E-4</v>
      </c>
      <c r="AJ169" s="404">
        <f t="shared" si="21"/>
        <v>2.0000000000000001E-4</v>
      </c>
      <c r="AK169" s="404">
        <f t="shared" si="21"/>
        <v>2.0000000000000001E-4</v>
      </c>
      <c r="AL169" s="404">
        <f t="shared" si="21"/>
        <v>2.0000000000000001E-4</v>
      </c>
      <c r="AM169" s="404">
        <f t="shared" si="21"/>
        <v>2.0000000000000001E-4</v>
      </c>
      <c r="AN169" s="404">
        <f t="shared" si="21"/>
        <v>2.0000000000000001E-4</v>
      </c>
      <c r="AO169" s="404">
        <v>0.76</v>
      </c>
      <c r="AP169" s="404">
        <v>0.76</v>
      </c>
      <c r="AQ169" s="404">
        <v>0.76</v>
      </c>
      <c r="AR169" s="461">
        <v>0.76</v>
      </c>
      <c r="AS169" s="404">
        <f t="shared" si="22"/>
        <v>2.0000000000000001E-4</v>
      </c>
      <c r="AT169" s="404">
        <f t="shared" si="22"/>
        <v>2.0000000000000001E-4</v>
      </c>
      <c r="AU169" s="404">
        <f t="shared" si="22"/>
        <v>2.0000000000000001E-4</v>
      </c>
      <c r="AV169" s="404">
        <f t="shared" si="22"/>
        <v>2.0000000000000001E-4</v>
      </c>
      <c r="AW169" s="404">
        <f t="shared" si="22"/>
        <v>2.0000000000000001E-4</v>
      </c>
      <c r="AX169" s="404">
        <f t="shared" si="22"/>
        <v>2.0000000000000001E-4</v>
      </c>
      <c r="AY169" s="404">
        <v>0.76</v>
      </c>
      <c r="AZ169" s="404">
        <v>0.76</v>
      </c>
      <c r="BA169" s="404">
        <v>0.76</v>
      </c>
      <c r="BB169" s="461">
        <v>0.76</v>
      </c>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row>
    <row r="170" spans="1:74" s="488" customFormat="1" ht="15.75" customHeight="1" outlineLevel="1" x14ac:dyDescent="0.25">
      <c r="A170" s="767"/>
      <c r="B170" s="404" t="s">
        <v>338</v>
      </c>
      <c r="C170" s="498"/>
      <c r="D170" s="404" t="e">
        <f t="shared" ca="1" si="15"/>
        <v>#NAME?</v>
      </c>
      <c r="E170" s="404">
        <f t="shared" ref="E170:G179" si="25">$M170</f>
        <v>0</v>
      </c>
      <c r="F170" s="404">
        <f t="shared" si="25"/>
        <v>0</v>
      </c>
      <c r="G170" s="404">
        <f t="shared" si="25"/>
        <v>0</v>
      </c>
      <c r="H170" s="404">
        <f t="shared" si="23"/>
        <v>0</v>
      </c>
      <c r="I170" s="404">
        <f t="shared" si="23"/>
        <v>0</v>
      </c>
      <c r="J170" s="404">
        <f t="shared" si="23"/>
        <v>0</v>
      </c>
      <c r="K170" s="404">
        <f t="shared" si="23"/>
        <v>0</v>
      </c>
      <c r="L170" s="404">
        <f t="shared" si="23"/>
        <v>0</v>
      </c>
      <c r="M170" s="575">
        <v>0</v>
      </c>
      <c r="N170" s="575">
        <v>0.17</v>
      </c>
      <c r="O170" s="404">
        <f t="shared" ref="O170:Q179" si="26">$M170</f>
        <v>0</v>
      </c>
      <c r="P170" s="404">
        <f t="shared" si="26"/>
        <v>0</v>
      </c>
      <c r="Q170" s="404">
        <f t="shared" si="26"/>
        <v>0</v>
      </c>
      <c r="R170" s="404">
        <f t="shared" si="24"/>
        <v>0</v>
      </c>
      <c r="S170" s="404">
        <f t="shared" si="24"/>
        <v>0</v>
      </c>
      <c r="T170" s="404">
        <f t="shared" si="24"/>
        <v>0</v>
      </c>
      <c r="U170" s="404">
        <v>0.17</v>
      </c>
      <c r="V170" s="404">
        <v>0.17</v>
      </c>
      <c r="W170" s="404">
        <v>0.17</v>
      </c>
      <c r="X170" s="461">
        <v>0.17</v>
      </c>
      <c r="Y170" s="404">
        <f t="shared" si="20"/>
        <v>0</v>
      </c>
      <c r="Z170" s="404">
        <f t="shared" si="20"/>
        <v>0</v>
      </c>
      <c r="AA170" s="404">
        <f t="shared" si="20"/>
        <v>0</v>
      </c>
      <c r="AB170" s="404">
        <f t="shared" si="20"/>
        <v>0</v>
      </c>
      <c r="AC170" s="404">
        <f t="shared" si="20"/>
        <v>0</v>
      </c>
      <c r="AD170" s="404">
        <f t="shared" si="20"/>
        <v>0</v>
      </c>
      <c r="AE170" s="404">
        <v>0.17</v>
      </c>
      <c r="AF170" s="404">
        <v>0.17</v>
      </c>
      <c r="AG170" s="404">
        <v>0.17</v>
      </c>
      <c r="AH170" s="461">
        <v>0.17</v>
      </c>
      <c r="AI170" s="404">
        <f t="shared" si="21"/>
        <v>0</v>
      </c>
      <c r="AJ170" s="404">
        <f t="shared" si="21"/>
        <v>0</v>
      </c>
      <c r="AK170" s="404">
        <f t="shared" si="21"/>
        <v>0</v>
      </c>
      <c r="AL170" s="404">
        <f t="shared" si="21"/>
        <v>0</v>
      </c>
      <c r="AM170" s="404">
        <f t="shared" si="21"/>
        <v>0</v>
      </c>
      <c r="AN170" s="404">
        <f t="shared" si="21"/>
        <v>0</v>
      </c>
      <c r="AO170" s="404">
        <v>0.17</v>
      </c>
      <c r="AP170" s="404">
        <v>0.17</v>
      </c>
      <c r="AQ170" s="404">
        <v>0.17</v>
      </c>
      <c r="AR170" s="461">
        <v>0.17</v>
      </c>
      <c r="AS170" s="404">
        <f t="shared" si="22"/>
        <v>0</v>
      </c>
      <c r="AT170" s="404">
        <f t="shared" si="22"/>
        <v>0</v>
      </c>
      <c r="AU170" s="404">
        <f t="shared" si="22"/>
        <v>0</v>
      </c>
      <c r="AV170" s="404">
        <f t="shared" si="22"/>
        <v>0</v>
      </c>
      <c r="AW170" s="404">
        <f t="shared" si="22"/>
        <v>0</v>
      </c>
      <c r="AX170" s="404">
        <f t="shared" si="22"/>
        <v>0</v>
      </c>
      <c r="AY170" s="404">
        <v>0.17</v>
      </c>
      <c r="AZ170" s="404">
        <v>0.17</v>
      </c>
      <c r="BA170" s="404">
        <v>0.17</v>
      </c>
      <c r="BB170" s="461">
        <v>0.17</v>
      </c>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row>
    <row r="171" spans="1:74" s="488" customFormat="1" ht="15.75" customHeight="1" outlineLevel="1" x14ac:dyDescent="0.25">
      <c r="A171" s="767"/>
      <c r="B171" s="625" t="s">
        <v>366</v>
      </c>
      <c r="C171" s="498"/>
      <c r="D171" s="404" t="e">
        <f t="shared" ca="1" si="15"/>
        <v>#NAME?</v>
      </c>
      <c r="E171" s="404">
        <f t="shared" si="25"/>
        <v>1E-4</v>
      </c>
      <c r="F171" s="404">
        <f t="shared" si="25"/>
        <v>1E-4</v>
      </c>
      <c r="G171" s="404">
        <f t="shared" si="25"/>
        <v>1E-4</v>
      </c>
      <c r="H171" s="404">
        <f t="shared" si="23"/>
        <v>1E-4</v>
      </c>
      <c r="I171" s="404">
        <f t="shared" si="23"/>
        <v>1E-4</v>
      </c>
      <c r="J171" s="404">
        <f t="shared" si="23"/>
        <v>1E-4</v>
      </c>
      <c r="K171" s="404">
        <f t="shared" si="23"/>
        <v>1E-4</v>
      </c>
      <c r="L171" s="404">
        <f t="shared" si="23"/>
        <v>1E-4</v>
      </c>
      <c r="M171" s="575">
        <v>1E-4</v>
      </c>
      <c r="N171" s="575">
        <v>0.43</v>
      </c>
      <c r="O171" s="404">
        <f t="shared" si="26"/>
        <v>1E-4</v>
      </c>
      <c r="P171" s="404">
        <f t="shared" si="26"/>
        <v>1E-4</v>
      </c>
      <c r="Q171" s="404">
        <f t="shared" si="26"/>
        <v>1E-4</v>
      </c>
      <c r="R171" s="404">
        <f t="shared" si="24"/>
        <v>1E-4</v>
      </c>
      <c r="S171" s="404">
        <f t="shared" si="24"/>
        <v>1E-4</v>
      </c>
      <c r="T171" s="404">
        <f t="shared" si="24"/>
        <v>1E-4</v>
      </c>
      <c r="U171" s="404">
        <v>0.43</v>
      </c>
      <c r="V171" s="404">
        <v>0.43</v>
      </c>
      <c r="W171" s="404">
        <v>0.43</v>
      </c>
      <c r="X171" s="461">
        <v>0.43</v>
      </c>
      <c r="Y171" s="404">
        <f t="shared" si="20"/>
        <v>1E-4</v>
      </c>
      <c r="Z171" s="404">
        <f t="shared" si="20"/>
        <v>1E-4</v>
      </c>
      <c r="AA171" s="404">
        <f t="shared" si="20"/>
        <v>1E-4</v>
      </c>
      <c r="AB171" s="404">
        <f t="shared" si="20"/>
        <v>1E-4</v>
      </c>
      <c r="AC171" s="404">
        <f t="shared" si="20"/>
        <v>1E-4</v>
      </c>
      <c r="AD171" s="404">
        <f t="shared" si="20"/>
        <v>1E-4</v>
      </c>
      <c r="AE171" s="404">
        <v>0.43</v>
      </c>
      <c r="AF171" s="404">
        <v>0.43</v>
      </c>
      <c r="AG171" s="404">
        <v>0.43</v>
      </c>
      <c r="AH171" s="461">
        <v>0.43</v>
      </c>
      <c r="AI171" s="404">
        <f t="shared" si="21"/>
        <v>1E-4</v>
      </c>
      <c r="AJ171" s="404">
        <f t="shared" si="21"/>
        <v>1E-4</v>
      </c>
      <c r="AK171" s="404">
        <f t="shared" si="21"/>
        <v>1E-4</v>
      </c>
      <c r="AL171" s="404">
        <f t="shared" si="21"/>
        <v>1E-4</v>
      </c>
      <c r="AM171" s="404">
        <f t="shared" si="21"/>
        <v>1E-4</v>
      </c>
      <c r="AN171" s="404">
        <f t="shared" si="21"/>
        <v>1E-4</v>
      </c>
      <c r="AO171" s="404">
        <v>0.43</v>
      </c>
      <c r="AP171" s="404">
        <v>0.43</v>
      </c>
      <c r="AQ171" s="404">
        <v>0.43</v>
      </c>
      <c r="AR171" s="461">
        <v>0.43</v>
      </c>
      <c r="AS171" s="404">
        <f t="shared" si="22"/>
        <v>1E-4</v>
      </c>
      <c r="AT171" s="404">
        <f t="shared" si="22"/>
        <v>1E-4</v>
      </c>
      <c r="AU171" s="404">
        <f t="shared" si="22"/>
        <v>1E-4</v>
      </c>
      <c r="AV171" s="404">
        <f t="shared" si="22"/>
        <v>1E-4</v>
      </c>
      <c r="AW171" s="404">
        <f t="shared" si="22"/>
        <v>1E-4</v>
      </c>
      <c r="AX171" s="404">
        <f t="shared" si="22"/>
        <v>1E-4</v>
      </c>
      <c r="AY171" s="404">
        <v>0.43</v>
      </c>
      <c r="AZ171" s="404">
        <v>0.43</v>
      </c>
      <c r="BA171" s="404">
        <v>0.43</v>
      </c>
      <c r="BB171" s="461">
        <v>0.43</v>
      </c>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row>
    <row r="172" spans="1:74" s="488" customFormat="1" ht="15.75" customHeight="1" outlineLevel="1" x14ac:dyDescent="0.25">
      <c r="A172" s="767"/>
      <c r="B172" s="404" t="s">
        <v>316</v>
      </c>
      <c r="C172" s="498"/>
      <c r="D172" s="404" t="e">
        <f t="shared" ca="1" si="15"/>
        <v>#NAME?</v>
      </c>
      <c r="E172" s="404">
        <f t="shared" si="25"/>
        <v>0</v>
      </c>
      <c r="F172" s="404">
        <f t="shared" si="25"/>
        <v>0</v>
      </c>
      <c r="G172" s="404">
        <f t="shared" si="25"/>
        <v>0</v>
      </c>
      <c r="H172" s="404">
        <f t="shared" si="23"/>
        <v>0</v>
      </c>
      <c r="I172" s="404">
        <f t="shared" si="23"/>
        <v>0</v>
      </c>
      <c r="J172" s="404">
        <f t="shared" si="23"/>
        <v>0</v>
      </c>
      <c r="K172" s="404">
        <f t="shared" si="23"/>
        <v>0</v>
      </c>
      <c r="L172" s="404">
        <f t="shared" si="23"/>
        <v>0</v>
      </c>
      <c r="M172" s="575">
        <v>0</v>
      </c>
      <c r="N172" s="575">
        <v>0.02</v>
      </c>
      <c r="O172" s="404">
        <f t="shared" si="26"/>
        <v>0</v>
      </c>
      <c r="P172" s="404">
        <f t="shared" si="26"/>
        <v>0</v>
      </c>
      <c r="Q172" s="404">
        <f t="shared" si="26"/>
        <v>0</v>
      </c>
      <c r="R172" s="404">
        <f t="shared" si="24"/>
        <v>0</v>
      </c>
      <c r="S172" s="404">
        <f t="shared" si="24"/>
        <v>0</v>
      </c>
      <c r="T172" s="404">
        <f t="shared" si="24"/>
        <v>0</v>
      </c>
      <c r="U172" s="404">
        <v>0.02</v>
      </c>
      <c r="V172" s="404">
        <v>0.02</v>
      </c>
      <c r="W172" s="404">
        <v>0.02</v>
      </c>
      <c r="X172" s="461">
        <v>0.02</v>
      </c>
      <c r="Y172" s="404">
        <f t="shared" si="20"/>
        <v>0</v>
      </c>
      <c r="Z172" s="404">
        <f t="shared" si="20"/>
        <v>0</v>
      </c>
      <c r="AA172" s="404">
        <f t="shared" si="20"/>
        <v>0</v>
      </c>
      <c r="AB172" s="404">
        <f t="shared" si="20"/>
        <v>0</v>
      </c>
      <c r="AC172" s="404">
        <f t="shared" si="20"/>
        <v>0</v>
      </c>
      <c r="AD172" s="404">
        <f t="shared" si="20"/>
        <v>0</v>
      </c>
      <c r="AE172" s="404">
        <v>0.02</v>
      </c>
      <c r="AF172" s="404">
        <v>0.02</v>
      </c>
      <c r="AG172" s="404">
        <v>0.02</v>
      </c>
      <c r="AH172" s="461">
        <v>0.02</v>
      </c>
      <c r="AI172" s="404">
        <f t="shared" si="21"/>
        <v>0</v>
      </c>
      <c r="AJ172" s="404">
        <f t="shared" si="21"/>
        <v>0</v>
      </c>
      <c r="AK172" s="404">
        <f t="shared" si="21"/>
        <v>0</v>
      </c>
      <c r="AL172" s="404">
        <f t="shared" si="21"/>
        <v>0</v>
      </c>
      <c r="AM172" s="404">
        <f t="shared" si="21"/>
        <v>0</v>
      </c>
      <c r="AN172" s="404">
        <f t="shared" si="21"/>
        <v>0</v>
      </c>
      <c r="AO172" s="404">
        <v>0.02</v>
      </c>
      <c r="AP172" s="404">
        <v>0.02</v>
      </c>
      <c r="AQ172" s="404">
        <v>0.02</v>
      </c>
      <c r="AR172" s="461">
        <v>0.02</v>
      </c>
      <c r="AS172" s="404">
        <f t="shared" si="22"/>
        <v>0</v>
      </c>
      <c r="AT172" s="404">
        <f t="shared" si="22"/>
        <v>0</v>
      </c>
      <c r="AU172" s="404">
        <f t="shared" si="22"/>
        <v>0</v>
      </c>
      <c r="AV172" s="404">
        <f t="shared" si="22"/>
        <v>0</v>
      </c>
      <c r="AW172" s="404">
        <f t="shared" si="22"/>
        <v>0</v>
      </c>
      <c r="AX172" s="404">
        <f t="shared" si="22"/>
        <v>0</v>
      </c>
      <c r="AY172" s="404">
        <v>0.02</v>
      </c>
      <c r="AZ172" s="404">
        <v>0.02</v>
      </c>
      <c r="BA172" s="404">
        <v>0.02</v>
      </c>
      <c r="BB172" s="461">
        <v>0.02</v>
      </c>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row>
    <row r="173" spans="1:74" s="488" customFormat="1" ht="15.75" customHeight="1" outlineLevel="1" x14ac:dyDescent="0.25">
      <c r="A173" s="767"/>
      <c r="B173" s="404" t="s">
        <v>418</v>
      </c>
      <c r="C173" s="498"/>
      <c r="D173" s="404" t="e">
        <f t="shared" ca="1" si="15"/>
        <v>#NAME?</v>
      </c>
      <c r="E173" s="404">
        <f t="shared" si="25"/>
        <v>0</v>
      </c>
      <c r="F173" s="404">
        <f t="shared" si="25"/>
        <v>0</v>
      </c>
      <c r="G173" s="404">
        <f t="shared" si="25"/>
        <v>0</v>
      </c>
      <c r="H173" s="404">
        <f t="shared" si="23"/>
        <v>0</v>
      </c>
      <c r="I173" s="404">
        <f t="shared" si="23"/>
        <v>0</v>
      </c>
      <c r="J173" s="404">
        <f t="shared" si="23"/>
        <v>0</v>
      </c>
      <c r="K173" s="404">
        <f t="shared" si="23"/>
        <v>0</v>
      </c>
      <c r="L173" s="404">
        <f t="shared" si="23"/>
        <v>0</v>
      </c>
      <c r="M173" s="575">
        <v>0</v>
      </c>
      <c r="N173" s="575">
        <v>0.04</v>
      </c>
      <c r="O173" s="404">
        <f t="shared" si="26"/>
        <v>0</v>
      </c>
      <c r="P173" s="404">
        <f t="shared" si="26"/>
        <v>0</v>
      </c>
      <c r="Q173" s="404">
        <f t="shared" si="26"/>
        <v>0</v>
      </c>
      <c r="R173" s="404">
        <f t="shared" si="24"/>
        <v>0</v>
      </c>
      <c r="S173" s="404">
        <f t="shared" si="24"/>
        <v>0</v>
      </c>
      <c r="T173" s="404">
        <f t="shared" si="24"/>
        <v>0</v>
      </c>
      <c r="U173" s="404">
        <v>0.04</v>
      </c>
      <c r="V173" s="404">
        <v>0.04</v>
      </c>
      <c r="W173" s="404">
        <v>0.04</v>
      </c>
      <c r="X173" s="461">
        <v>0.04</v>
      </c>
      <c r="Y173" s="404">
        <f t="shared" si="20"/>
        <v>0</v>
      </c>
      <c r="Z173" s="404">
        <f t="shared" si="20"/>
        <v>0</v>
      </c>
      <c r="AA173" s="404">
        <f t="shared" si="20"/>
        <v>0</v>
      </c>
      <c r="AB173" s="404">
        <f t="shared" si="20"/>
        <v>0</v>
      </c>
      <c r="AC173" s="404">
        <f t="shared" si="20"/>
        <v>0</v>
      </c>
      <c r="AD173" s="404">
        <f t="shared" si="20"/>
        <v>0</v>
      </c>
      <c r="AE173" s="404">
        <v>0.04</v>
      </c>
      <c r="AF173" s="404">
        <v>0.04</v>
      </c>
      <c r="AG173" s="404">
        <v>0.04</v>
      </c>
      <c r="AH173" s="461">
        <v>0.04</v>
      </c>
      <c r="AI173" s="404">
        <f t="shared" si="21"/>
        <v>0</v>
      </c>
      <c r="AJ173" s="404">
        <f t="shared" si="21"/>
        <v>0</v>
      </c>
      <c r="AK173" s="404">
        <f t="shared" si="21"/>
        <v>0</v>
      </c>
      <c r="AL173" s="404">
        <f t="shared" si="21"/>
        <v>0</v>
      </c>
      <c r="AM173" s="404">
        <f t="shared" si="21"/>
        <v>0</v>
      </c>
      <c r="AN173" s="404">
        <f t="shared" si="21"/>
        <v>0</v>
      </c>
      <c r="AO173" s="404">
        <v>0.04</v>
      </c>
      <c r="AP173" s="404">
        <v>0.04</v>
      </c>
      <c r="AQ173" s="404">
        <v>0.04</v>
      </c>
      <c r="AR173" s="461">
        <v>0.04</v>
      </c>
      <c r="AS173" s="404">
        <f t="shared" si="22"/>
        <v>0</v>
      </c>
      <c r="AT173" s="404">
        <f t="shared" si="22"/>
        <v>0</v>
      </c>
      <c r="AU173" s="404">
        <f t="shared" si="22"/>
        <v>0</v>
      </c>
      <c r="AV173" s="404">
        <f t="shared" si="22"/>
        <v>0</v>
      </c>
      <c r="AW173" s="404">
        <f t="shared" si="22"/>
        <v>0</v>
      </c>
      <c r="AX173" s="404">
        <f t="shared" si="22"/>
        <v>0</v>
      </c>
      <c r="AY173" s="404">
        <v>0.04</v>
      </c>
      <c r="AZ173" s="404">
        <v>0.04</v>
      </c>
      <c r="BA173" s="404">
        <v>0.04</v>
      </c>
      <c r="BB173" s="461">
        <v>0.04</v>
      </c>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row>
    <row r="174" spans="1:74" s="488" customFormat="1" ht="15.75" customHeight="1" outlineLevel="1" x14ac:dyDescent="0.25">
      <c r="A174" s="767"/>
      <c r="B174" s="404" t="s">
        <v>321</v>
      </c>
      <c r="C174" s="498"/>
      <c r="D174" s="404" t="e">
        <f t="shared" ca="1" si="15"/>
        <v>#NAME?</v>
      </c>
      <c r="E174" s="404">
        <f t="shared" si="25"/>
        <v>0</v>
      </c>
      <c r="F174" s="404">
        <f t="shared" si="25"/>
        <v>0</v>
      </c>
      <c r="G174" s="404">
        <f t="shared" si="25"/>
        <v>0</v>
      </c>
      <c r="H174" s="404">
        <f t="shared" si="23"/>
        <v>0</v>
      </c>
      <c r="I174" s="404">
        <f t="shared" si="23"/>
        <v>0</v>
      </c>
      <c r="J174" s="404">
        <f t="shared" si="23"/>
        <v>0</v>
      </c>
      <c r="K174" s="404">
        <f t="shared" si="23"/>
        <v>0</v>
      </c>
      <c r="L174" s="404">
        <f t="shared" si="23"/>
        <v>0</v>
      </c>
      <c r="M174" s="575">
        <v>0</v>
      </c>
      <c r="N174" s="575">
        <v>0.01</v>
      </c>
      <c r="O174" s="404">
        <f t="shared" si="26"/>
        <v>0</v>
      </c>
      <c r="P174" s="404">
        <f t="shared" si="26"/>
        <v>0</v>
      </c>
      <c r="Q174" s="404">
        <f t="shared" si="26"/>
        <v>0</v>
      </c>
      <c r="R174" s="404">
        <f t="shared" si="24"/>
        <v>0</v>
      </c>
      <c r="S174" s="404">
        <f t="shared" si="24"/>
        <v>0</v>
      </c>
      <c r="T174" s="404">
        <f t="shared" si="24"/>
        <v>0</v>
      </c>
      <c r="U174" s="404">
        <v>0.01</v>
      </c>
      <c r="V174" s="404">
        <v>0.01</v>
      </c>
      <c r="W174" s="404">
        <v>0.01</v>
      </c>
      <c r="X174" s="461">
        <v>0.01</v>
      </c>
      <c r="Y174" s="404">
        <f t="shared" si="20"/>
        <v>0</v>
      </c>
      <c r="Z174" s="404">
        <f t="shared" si="20"/>
        <v>0</v>
      </c>
      <c r="AA174" s="404">
        <f t="shared" si="20"/>
        <v>0</v>
      </c>
      <c r="AB174" s="404">
        <f t="shared" si="20"/>
        <v>0</v>
      </c>
      <c r="AC174" s="404">
        <f t="shared" si="20"/>
        <v>0</v>
      </c>
      <c r="AD174" s="404">
        <f t="shared" si="20"/>
        <v>0</v>
      </c>
      <c r="AE174" s="404">
        <v>0.01</v>
      </c>
      <c r="AF174" s="404">
        <v>0.01</v>
      </c>
      <c r="AG174" s="404">
        <v>0.01</v>
      </c>
      <c r="AH174" s="461">
        <v>0.01</v>
      </c>
      <c r="AI174" s="404">
        <f t="shared" si="21"/>
        <v>0</v>
      </c>
      <c r="AJ174" s="404">
        <f t="shared" si="21"/>
        <v>0</v>
      </c>
      <c r="AK174" s="404">
        <f t="shared" si="21"/>
        <v>0</v>
      </c>
      <c r="AL174" s="404">
        <f t="shared" si="21"/>
        <v>0</v>
      </c>
      <c r="AM174" s="404">
        <f t="shared" si="21"/>
        <v>0</v>
      </c>
      <c r="AN174" s="404">
        <f t="shared" si="21"/>
        <v>0</v>
      </c>
      <c r="AO174" s="404">
        <v>0.01</v>
      </c>
      <c r="AP174" s="404">
        <v>0.01</v>
      </c>
      <c r="AQ174" s="404">
        <v>0.01</v>
      </c>
      <c r="AR174" s="461">
        <v>0.01</v>
      </c>
      <c r="AS174" s="404">
        <f t="shared" si="22"/>
        <v>0</v>
      </c>
      <c r="AT174" s="404">
        <f t="shared" si="22"/>
        <v>0</v>
      </c>
      <c r="AU174" s="404">
        <f t="shared" si="22"/>
        <v>0</v>
      </c>
      <c r="AV174" s="404">
        <f t="shared" si="22"/>
        <v>0</v>
      </c>
      <c r="AW174" s="404">
        <f t="shared" si="22"/>
        <v>0</v>
      </c>
      <c r="AX174" s="404">
        <f t="shared" si="22"/>
        <v>0</v>
      </c>
      <c r="AY174" s="404">
        <v>0.01</v>
      </c>
      <c r="AZ174" s="404">
        <v>0.01</v>
      </c>
      <c r="BA174" s="404">
        <v>0.01</v>
      </c>
      <c r="BB174" s="461">
        <v>0.01</v>
      </c>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row>
    <row r="175" spans="1:74" s="488" customFormat="1" ht="15.75" customHeight="1" outlineLevel="1" x14ac:dyDescent="0.25">
      <c r="A175" s="767"/>
      <c r="B175" s="404" t="s">
        <v>356</v>
      </c>
      <c r="C175" s="498"/>
      <c r="D175" s="404" t="e">
        <f t="shared" ca="1" si="15"/>
        <v>#NAME?</v>
      </c>
      <c r="E175" s="404">
        <f>$M175</f>
        <v>0</v>
      </c>
      <c r="F175" s="404">
        <f t="shared" si="25"/>
        <v>0</v>
      </c>
      <c r="G175" s="404">
        <f t="shared" si="25"/>
        <v>0</v>
      </c>
      <c r="H175" s="404">
        <f t="shared" si="23"/>
        <v>0</v>
      </c>
      <c r="I175" s="404">
        <f t="shared" si="23"/>
        <v>0</v>
      </c>
      <c r="J175" s="404">
        <f t="shared" si="23"/>
        <v>0</v>
      </c>
      <c r="K175" s="404">
        <f t="shared" si="23"/>
        <v>0</v>
      </c>
      <c r="L175" s="404">
        <f t="shared" si="23"/>
        <v>0</v>
      </c>
      <c r="M175" s="575">
        <v>0</v>
      </c>
      <c r="N175" s="575">
        <f>SUM(N161:N174)</f>
        <v>90.187000000000012</v>
      </c>
      <c r="O175" s="404">
        <f t="shared" si="26"/>
        <v>0</v>
      </c>
      <c r="P175" s="404">
        <f t="shared" si="26"/>
        <v>0</v>
      </c>
      <c r="Q175" s="404">
        <f t="shared" si="26"/>
        <v>0</v>
      </c>
      <c r="R175" s="404">
        <f t="shared" si="24"/>
        <v>0</v>
      </c>
      <c r="S175" s="404">
        <f t="shared" si="24"/>
        <v>0</v>
      </c>
      <c r="T175" s="404">
        <f t="shared" si="24"/>
        <v>0</v>
      </c>
      <c r="U175" s="404">
        <v>-4.7963516483516697</v>
      </c>
      <c r="V175" s="404">
        <v>-4.7963516483516697</v>
      </c>
      <c r="W175" s="404">
        <v>-4.7963516483516697</v>
      </c>
      <c r="X175" s="461">
        <v>-4.7963516483516697</v>
      </c>
      <c r="Y175" s="404">
        <f t="shared" si="20"/>
        <v>0</v>
      </c>
      <c r="Z175" s="404">
        <f t="shared" si="20"/>
        <v>0</v>
      </c>
      <c r="AA175" s="404">
        <f t="shared" si="20"/>
        <v>0</v>
      </c>
      <c r="AB175" s="404">
        <f t="shared" si="20"/>
        <v>0</v>
      </c>
      <c r="AC175" s="404">
        <f t="shared" si="20"/>
        <v>0</v>
      </c>
      <c r="AD175" s="404">
        <f t="shared" si="20"/>
        <v>0</v>
      </c>
      <c r="AE175" s="404">
        <v>-4.7963516483516697</v>
      </c>
      <c r="AF175" s="404">
        <v>-4.7963516483516697</v>
      </c>
      <c r="AG175" s="404">
        <v>-4.7963516483516697</v>
      </c>
      <c r="AH175" s="461">
        <v>-4.7963516483516697</v>
      </c>
      <c r="AI175" s="404">
        <f t="shared" si="21"/>
        <v>0</v>
      </c>
      <c r="AJ175" s="404">
        <f t="shared" si="21"/>
        <v>0</v>
      </c>
      <c r="AK175" s="404">
        <f t="shared" si="21"/>
        <v>0</v>
      </c>
      <c r="AL175" s="404">
        <f t="shared" si="21"/>
        <v>0</v>
      </c>
      <c r="AM175" s="404">
        <f t="shared" si="21"/>
        <v>0</v>
      </c>
      <c r="AN175" s="404">
        <f t="shared" si="21"/>
        <v>0</v>
      </c>
      <c r="AO175" s="404">
        <v>-4.7963516483516697</v>
      </c>
      <c r="AP175" s="404">
        <v>-4.7963516483516697</v>
      </c>
      <c r="AQ175" s="404">
        <v>-4.7963516483516697</v>
      </c>
      <c r="AR175" s="461">
        <v>-4.7963516483516697</v>
      </c>
      <c r="AS175" s="404">
        <f t="shared" si="22"/>
        <v>0</v>
      </c>
      <c r="AT175" s="404">
        <f t="shared" si="22"/>
        <v>0</v>
      </c>
      <c r="AU175" s="404">
        <f t="shared" si="22"/>
        <v>0</v>
      </c>
      <c r="AV175" s="404">
        <f t="shared" si="22"/>
        <v>0</v>
      </c>
      <c r="AW175" s="404">
        <f t="shared" si="22"/>
        <v>0</v>
      </c>
      <c r="AX175" s="404">
        <f t="shared" si="22"/>
        <v>0</v>
      </c>
      <c r="AY175" s="404">
        <v>-4.7963516483516697</v>
      </c>
      <c r="AZ175" s="404">
        <v>-4.7963516483516697</v>
      </c>
      <c r="BA175" s="404">
        <v>-4.7963516483516697</v>
      </c>
      <c r="BB175" s="461">
        <v>-4.7963516483516697</v>
      </c>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row>
    <row r="176" spans="1:74" s="488" customFormat="1" ht="15.75" customHeight="1" outlineLevel="1" x14ac:dyDescent="0.25">
      <c r="A176" s="767"/>
      <c r="B176" s="625" t="s">
        <v>363</v>
      </c>
      <c r="C176" s="498"/>
      <c r="D176" s="404" t="e">
        <f t="shared" ca="1" si="15"/>
        <v>#NAME?</v>
      </c>
      <c r="E176" s="404">
        <f>$M176</f>
        <v>0</v>
      </c>
      <c r="F176" s="404">
        <f t="shared" si="25"/>
        <v>0</v>
      </c>
      <c r="G176" s="404">
        <f t="shared" si="25"/>
        <v>0</v>
      </c>
      <c r="H176" s="404">
        <f t="shared" si="23"/>
        <v>0</v>
      </c>
      <c r="I176" s="404">
        <f t="shared" si="23"/>
        <v>0</v>
      </c>
      <c r="J176" s="404">
        <f t="shared" si="23"/>
        <v>0</v>
      </c>
      <c r="K176" s="404">
        <f t="shared" si="23"/>
        <v>0</v>
      </c>
      <c r="L176" s="404">
        <f t="shared" si="23"/>
        <v>0</v>
      </c>
      <c r="M176" s="575">
        <v>0</v>
      </c>
      <c r="N176" s="575">
        <v>100.27</v>
      </c>
      <c r="O176" s="404">
        <f t="shared" si="26"/>
        <v>0</v>
      </c>
      <c r="P176" s="404">
        <f t="shared" si="26"/>
        <v>0</v>
      </c>
      <c r="Q176" s="404">
        <f t="shared" si="26"/>
        <v>0</v>
      </c>
      <c r="R176" s="404">
        <f t="shared" si="24"/>
        <v>0</v>
      </c>
      <c r="S176" s="404">
        <f t="shared" si="24"/>
        <v>0</v>
      </c>
      <c r="T176" s="404">
        <f t="shared" si="24"/>
        <v>0</v>
      </c>
      <c r="U176" s="404">
        <v>-6.38850329670327</v>
      </c>
      <c r="V176" s="404">
        <v>-6.38850329670327</v>
      </c>
      <c r="W176" s="404">
        <v>-6.38850329670327</v>
      </c>
      <c r="X176" s="461">
        <v>-6.38850329670327</v>
      </c>
      <c r="Y176" s="404">
        <f t="shared" si="20"/>
        <v>0</v>
      </c>
      <c r="Z176" s="404">
        <f t="shared" si="20"/>
        <v>0</v>
      </c>
      <c r="AA176" s="404">
        <f t="shared" si="20"/>
        <v>0</v>
      </c>
      <c r="AB176" s="404">
        <f t="shared" si="20"/>
        <v>0</v>
      </c>
      <c r="AC176" s="404">
        <f t="shared" si="20"/>
        <v>0</v>
      </c>
      <c r="AD176" s="404">
        <f t="shared" si="20"/>
        <v>0</v>
      </c>
      <c r="AE176" s="404">
        <v>-6.38850329670327</v>
      </c>
      <c r="AF176" s="404">
        <v>-6.38850329670327</v>
      </c>
      <c r="AG176" s="404">
        <v>-6.38850329670327</v>
      </c>
      <c r="AH176" s="461">
        <v>-6.38850329670327</v>
      </c>
      <c r="AI176" s="404">
        <f t="shared" si="21"/>
        <v>0</v>
      </c>
      <c r="AJ176" s="404">
        <f t="shared" si="21"/>
        <v>0</v>
      </c>
      <c r="AK176" s="404">
        <f t="shared" si="21"/>
        <v>0</v>
      </c>
      <c r="AL176" s="404">
        <f t="shared" si="21"/>
        <v>0</v>
      </c>
      <c r="AM176" s="404">
        <f t="shared" si="21"/>
        <v>0</v>
      </c>
      <c r="AN176" s="404">
        <f t="shared" si="21"/>
        <v>0</v>
      </c>
      <c r="AO176" s="404">
        <v>-6.38850329670327</v>
      </c>
      <c r="AP176" s="404">
        <v>-6.38850329670327</v>
      </c>
      <c r="AQ176" s="404">
        <v>-6.38850329670327</v>
      </c>
      <c r="AR176" s="461">
        <v>-6.38850329670327</v>
      </c>
      <c r="AS176" s="404">
        <f t="shared" si="22"/>
        <v>0</v>
      </c>
      <c r="AT176" s="404">
        <f t="shared" si="22"/>
        <v>0</v>
      </c>
      <c r="AU176" s="404">
        <f t="shared" si="22"/>
        <v>0</v>
      </c>
      <c r="AV176" s="404">
        <f t="shared" si="22"/>
        <v>0</v>
      </c>
      <c r="AW176" s="404">
        <f t="shared" si="22"/>
        <v>0</v>
      </c>
      <c r="AX176" s="404">
        <f t="shared" si="22"/>
        <v>0</v>
      </c>
      <c r="AY176" s="404">
        <v>-6.38850329670327</v>
      </c>
      <c r="AZ176" s="404">
        <v>-6.38850329670327</v>
      </c>
      <c r="BA176" s="404">
        <v>-6.38850329670327</v>
      </c>
      <c r="BB176" s="461">
        <v>-6.38850329670327</v>
      </c>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row>
    <row r="177" spans="1:74" s="488" customFormat="1" ht="15.75" customHeight="1" outlineLevel="1" x14ac:dyDescent="0.25">
      <c r="A177" s="767"/>
      <c r="B177" s="404" t="s">
        <v>306</v>
      </c>
      <c r="C177" s="498"/>
      <c r="D177" s="404" t="e">
        <f t="shared" ca="1" si="15"/>
        <v>#NAME?</v>
      </c>
      <c r="E177" s="404">
        <f t="shared" si="25"/>
        <v>0</v>
      </c>
      <c r="F177" s="404">
        <f t="shared" si="25"/>
        <v>0</v>
      </c>
      <c r="G177" s="404">
        <f t="shared" si="25"/>
        <v>0</v>
      </c>
      <c r="H177" s="404">
        <f t="shared" si="23"/>
        <v>0</v>
      </c>
      <c r="I177" s="404">
        <f t="shared" si="23"/>
        <v>0</v>
      </c>
      <c r="J177" s="404">
        <f t="shared" si="23"/>
        <v>0</v>
      </c>
      <c r="K177" s="404">
        <f t="shared" si="23"/>
        <v>0</v>
      </c>
      <c r="L177" s="404">
        <f t="shared" si="23"/>
        <v>0</v>
      </c>
      <c r="M177" s="575">
        <v>0</v>
      </c>
      <c r="N177" s="575">
        <v>63.6</v>
      </c>
      <c r="O177" s="404">
        <f t="shared" si="26"/>
        <v>0</v>
      </c>
      <c r="P177" s="404">
        <f t="shared" si="26"/>
        <v>0</v>
      </c>
      <c r="Q177" s="404">
        <f t="shared" si="26"/>
        <v>0</v>
      </c>
      <c r="R177" s="404">
        <f t="shared" si="24"/>
        <v>0</v>
      </c>
      <c r="S177" s="404">
        <f t="shared" si="24"/>
        <v>0</v>
      </c>
      <c r="T177" s="404">
        <f t="shared" si="24"/>
        <v>0</v>
      </c>
      <c r="U177" s="404">
        <v>-7.9806549450549698</v>
      </c>
      <c r="V177" s="404">
        <v>-7.9806549450549698</v>
      </c>
      <c r="W177" s="404">
        <v>-7.9806549450549698</v>
      </c>
      <c r="X177" s="461">
        <v>-7.9806549450549698</v>
      </c>
      <c r="Y177" s="404">
        <f t="shared" ref="Y177:AD179" si="27">$M177</f>
        <v>0</v>
      </c>
      <c r="Z177" s="404">
        <f t="shared" si="27"/>
        <v>0</v>
      </c>
      <c r="AA177" s="404">
        <f t="shared" si="27"/>
        <v>0</v>
      </c>
      <c r="AB177" s="404">
        <f t="shared" si="27"/>
        <v>0</v>
      </c>
      <c r="AC177" s="404">
        <f t="shared" si="27"/>
        <v>0</v>
      </c>
      <c r="AD177" s="404">
        <f t="shared" si="27"/>
        <v>0</v>
      </c>
      <c r="AE177" s="404">
        <v>-7.9806549450549698</v>
      </c>
      <c r="AF177" s="404">
        <v>-7.9806549450549698</v>
      </c>
      <c r="AG177" s="404">
        <v>-7.9806549450549698</v>
      </c>
      <c r="AH177" s="461">
        <v>-7.9806549450549698</v>
      </c>
      <c r="AI177" s="404">
        <f t="shared" ref="AI177:AN179" si="28">$M177</f>
        <v>0</v>
      </c>
      <c r="AJ177" s="404">
        <f t="shared" si="28"/>
        <v>0</v>
      </c>
      <c r="AK177" s="404">
        <f t="shared" si="28"/>
        <v>0</v>
      </c>
      <c r="AL177" s="404">
        <f t="shared" si="28"/>
        <v>0</v>
      </c>
      <c r="AM177" s="404">
        <f t="shared" si="28"/>
        <v>0</v>
      </c>
      <c r="AN177" s="404">
        <f t="shared" si="28"/>
        <v>0</v>
      </c>
      <c r="AO177" s="404">
        <v>-7.9806549450549698</v>
      </c>
      <c r="AP177" s="404">
        <v>-7.9806549450549698</v>
      </c>
      <c r="AQ177" s="404">
        <v>-7.9806549450549698</v>
      </c>
      <c r="AR177" s="461">
        <v>-7.9806549450549698</v>
      </c>
      <c r="AS177" s="404">
        <f t="shared" ref="AS177:AX179" si="29">$M177</f>
        <v>0</v>
      </c>
      <c r="AT177" s="404">
        <f t="shared" si="29"/>
        <v>0</v>
      </c>
      <c r="AU177" s="404">
        <f t="shared" si="29"/>
        <v>0</v>
      </c>
      <c r="AV177" s="404">
        <f t="shared" si="29"/>
        <v>0</v>
      </c>
      <c r="AW177" s="404">
        <f t="shared" si="29"/>
        <v>0</v>
      </c>
      <c r="AX177" s="404">
        <f t="shared" si="29"/>
        <v>0</v>
      </c>
      <c r="AY177" s="404">
        <v>-7.9806549450549698</v>
      </c>
      <c r="AZ177" s="404">
        <v>-7.9806549450549698</v>
      </c>
      <c r="BA177" s="404">
        <v>-7.9806549450549698</v>
      </c>
      <c r="BB177" s="461">
        <v>-7.9806549450549698</v>
      </c>
      <c r="BC177" s="468"/>
      <c r="BD177" s="468"/>
      <c r="BE177" s="468"/>
      <c r="BF177" s="468"/>
      <c r="BG177" s="468"/>
      <c r="BH177" s="468"/>
      <c r="BI177" s="468"/>
      <c r="BJ177" s="468"/>
      <c r="BK177" s="468"/>
      <c r="BL177" s="468"/>
      <c r="BM177" s="468"/>
      <c r="BN177" s="468"/>
      <c r="BO177" s="468"/>
      <c r="BP177" s="468"/>
      <c r="BQ177" s="468"/>
      <c r="BR177" s="468"/>
      <c r="BS177" s="468"/>
      <c r="BT177" s="468"/>
      <c r="BU177" s="468"/>
      <c r="BV177" s="468"/>
    </row>
    <row r="178" spans="1:74" s="488" customFormat="1" ht="15.75" customHeight="1" outlineLevel="1" x14ac:dyDescent="0.25">
      <c r="A178" s="767"/>
      <c r="B178" s="404" t="s">
        <v>419</v>
      </c>
      <c r="C178" s="498"/>
      <c r="D178" s="404" t="e">
        <f t="shared" ca="1" si="15"/>
        <v>#NAME?</v>
      </c>
      <c r="E178" s="404">
        <f t="shared" si="25"/>
        <v>0</v>
      </c>
      <c r="F178" s="404">
        <f t="shared" si="25"/>
        <v>0</v>
      </c>
      <c r="G178" s="404">
        <f t="shared" si="25"/>
        <v>0</v>
      </c>
      <c r="H178" s="404">
        <f t="shared" si="23"/>
        <v>0</v>
      </c>
      <c r="I178" s="404">
        <f t="shared" si="23"/>
        <v>0</v>
      </c>
      <c r="J178" s="404">
        <f t="shared" si="23"/>
        <v>0</v>
      </c>
      <c r="K178" s="404"/>
      <c r="L178" s="404"/>
      <c r="M178" s="575">
        <v>0</v>
      </c>
      <c r="N178" s="575"/>
      <c r="O178" s="404">
        <f t="shared" si="26"/>
        <v>0</v>
      </c>
      <c r="P178" s="404">
        <f t="shared" si="26"/>
        <v>0</v>
      </c>
      <c r="Q178" s="404">
        <f t="shared" si="26"/>
        <v>0</v>
      </c>
      <c r="R178" s="404">
        <f t="shared" si="24"/>
        <v>0</v>
      </c>
      <c r="S178" s="404">
        <f t="shared" si="24"/>
        <v>0</v>
      </c>
      <c r="T178" s="404">
        <f t="shared" si="24"/>
        <v>0</v>
      </c>
      <c r="U178" s="404">
        <v>-9.57280659340657</v>
      </c>
      <c r="V178" s="404">
        <v>-9.57280659340657</v>
      </c>
      <c r="W178" s="404">
        <v>-9.57280659340657</v>
      </c>
      <c r="X178" s="461">
        <v>-9.57280659340657</v>
      </c>
      <c r="Y178" s="404">
        <f t="shared" si="27"/>
        <v>0</v>
      </c>
      <c r="Z178" s="404">
        <f t="shared" si="27"/>
        <v>0</v>
      </c>
      <c r="AA178" s="404">
        <f t="shared" si="27"/>
        <v>0</v>
      </c>
      <c r="AB178" s="404">
        <f t="shared" si="27"/>
        <v>0</v>
      </c>
      <c r="AC178" s="404">
        <f t="shared" si="27"/>
        <v>0</v>
      </c>
      <c r="AD178" s="404">
        <f t="shared" si="27"/>
        <v>0</v>
      </c>
      <c r="AE178" s="404">
        <v>-9.57280659340657</v>
      </c>
      <c r="AF178" s="404">
        <v>-9.57280659340657</v>
      </c>
      <c r="AG178" s="404">
        <v>-9.57280659340657</v>
      </c>
      <c r="AH178" s="461">
        <v>-9.57280659340657</v>
      </c>
      <c r="AI178" s="404">
        <f t="shared" si="28"/>
        <v>0</v>
      </c>
      <c r="AJ178" s="404">
        <f t="shared" si="28"/>
        <v>0</v>
      </c>
      <c r="AK178" s="404">
        <f t="shared" si="28"/>
        <v>0</v>
      </c>
      <c r="AL178" s="404">
        <f t="shared" si="28"/>
        <v>0</v>
      </c>
      <c r="AM178" s="404">
        <f t="shared" si="28"/>
        <v>0</v>
      </c>
      <c r="AN178" s="404">
        <f t="shared" si="28"/>
        <v>0</v>
      </c>
      <c r="AO178" s="404">
        <v>-9.57280659340657</v>
      </c>
      <c r="AP178" s="404">
        <v>-9.57280659340657</v>
      </c>
      <c r="AQ178" s="404">
        <v>-9.57280659340657</v>
      </c>
      <c r="AR178" s="461">
        <v>-9.57280659340657</v>
      </c>
      <c r="AS178" s="404">
        <f t="shared" si="29"/>
        <v>0</v>
      </c>
      <c r="AT178" s="404">
        <f t="shared" si="29"/>
        <v>0</v>
      </c>
      <c r="AU178" s="404">
        <f t="shared" si="29"/>
        <v>0</v>
      </c>
      <c r="AV178" s="404">
        <f t="shared" si="29"/>
        <v>0</v>
      </c>
      <c r="AW178" s="404">
        <f t="shared" si="29"/>
        <v>0</v>
      </c>
      <c r="AX178" s="404">
        <f t="shared" si="29"/>
        <v>0</v>
      </c>
      <c r="AY178" s="404">
        <v>-9.57280659340657</v>
      </c>
      <c r="AZ178" s="404">
        <v>-9.57280659340657</v>
      </c>
      <c r="BA178" s="404">
        <v>-9.57280659340657</v>
      </c>
      <c r="BB178" s="461">
        <v>-9.57280659340657</v>
      </c>
      <c r="BC178" s="468"/>
      <c r="BD178" s="468"/>
      <c r="BE178" s="468"/>
      <c r="BF178" s="468"/>
      <c r="BG178" s="468"/>
      <c r="BH178" s="468"/>
      <c r="BI178" s="468"/>
      <c r="BJ178" s="468"/>
      <c r="BK178" s="468"/>
      <c r="BL178" s="468"/>
      <c r="BM178" s="468"/>
      <c r="BN178" s="468"/>
      <c r="BO178" s="468"/>
      <c r="BP178" s="468"/>
      <c r="BQ178" s="468"/>
      <c r="BR178" s="468"/>
      <c r="BS178" s="468"/>
      <c r="BT178" s="468"/>
      <c r="BU178" s="468"/>
      <c r="BV178" s="468"/>
    </row>
    <row r="179" spans="1:74" s="488" customFormat="1" ht="15.75" customHeight="1" outlineLevel="1" thickBot="1" x14ac:dyDescent="0.3">
      <c r="A179" s="767"/>
      <c r="B179" s="404" t="s">
        <v>302</v>
      </c>
      <c r="C179" s="498"/>
      <c r="D179" s="404" t="e">
        <f t="shared" ca="1" si="15"/>
        <v>#NAME?</v>
      </c>
      <c r="E179" s="404">
        <f t="shared" si="25"/>
        <v>0</v>
      </c>
      <c r="F179" s="404">
        <f t="shared" si="25"/>
        <v>0</v>
      </c>
      <c r="G179" s="404">
        <f t="shared" si="25"/>
        <v>0</v>
      </c>
      <c r="H179" s="404">
        <f t="shared" si="23"/>
        <v>0</v>
      </c>
      <c r="I179" s="404">
        <f t="shared" si="23"/>
        <v>0</v>
      </c>
      <c r="J179" s="404">
        <f t="shared" si="23"/>
        <v>0</v>
      </c>
      <c r="K179" s="404"/>
      <c r="L179" s="404"/>
      <c r="M179" s="575"/>
      <c r="N179" s="575"/>
      <c r="O179" s="404">
        <f t="shared" si="26"/>
        <v>0</v>
      </c>
      <c r="P179" s="404">
        <f t="shared" si="26"/>
        <v>0</v>
      </c>
      <c r="Q179" s="404">
        <f t="shared" si="26"/>
        <v>0</v>
      </c>
      <c r="R179" s="404">
        <f t="shared" si="24"/>
        <v>0</v>
      </c>
      <c r="S179" s="404">
        <f t="shared" si="24"/>
        <v>0</v>
      </c>
      <c r="T179" s="404">
        <f t="shared" si="24"/>
        <v>0</v>
      </c>
      <c r="U179" s="404">
        <v>-11.164958241758301</v>
      </c>
      <c r="V179" s="404">
        <v>-11.164958241758301</v>
      </c>
      <c r="W179" s="404">
        <v>-11.164958241758301</v>
      </c>
      <c r="X179" s="461">
        <v>-11.164958241758301</v>
      </c>
      <c r="Y179" s="404">
        <f t="shared" si="27"/>
        <v>0</v>
      </c>
      <c r="Z179" s="404">
        <f t="shared" si="27"/>
        <v>0</v>
      </c>
      <c r="AA179" s="404">
        <f t="shared" si="27"/>
        <v>0</v>
      </c>
      <c r="AB179" s="404">
        <f t="shared" si="27"/>
        <v>0</v>
      </c>
      <c r="AC179" s="404">
        <f t="shared" si="27"/>
        <v>0</v>
      </c>
      <c r="AD179" s="404">
        <f t="shared" si="27"/>
        <v>0</v>
      </c>
      <c r="AE179" s="404">
        <v>-11.164958241758301</v>
      </c>
      <c r="AF179" s="404">
        <v>-11.164958241758301</v>
      </c>
      <c r="AG179" s="404">
        <v>-11.164958241758301</v>
      </c>
      <c r="AH179" s="461">
        <v>-11.164958241758301</v>
      </c>
      <c r="AI179" s="404">
        <f t="shared" si="28"/>
        <v>0</v>
      </c>
      <c r="AJ179" s="404">
        <f t="shared" si="28"/>
        <v>0</v>
      </c>
      <c r="AK179" s="404">
        <f t="shared" si="28"/>
        <v>0</v>
      </c>
      <c r="AL179" s="404">
        <f t="shared" si="28"/>
        <v>0</v>
      </c>
      <c r="AM179" s="404">
        <f t="shared" si="28"/>
        <v>0</v>
      </c>
      <c r="AN179" s="404">
        <f t="shared" si="28"/>
        <v>0</v>
      </c>
      <c r="AO179" s="404">
        <v>-11.164958241758301</v>
      </c>
      <c r="AP179" s="404">
        <v>-11.164958241758301</v>
      </c>
      <c r="AQ179" s="404">
        <v>-11.164958241758301</v>
      </c>
      <c r="AR179" s="461">
        <v>-11.164958241758301</v>
      </c>
      <c r="AS179" s="404">
        <f t="shared" si="29"/>
        <v>0</v>
      </c>
      <c r="AT179" s="404">
        <f t="shared" si="29"/>
        <v>0</v>
      </c>
      <c r="AU179" s="404">
        <f t="shared" si="29"/>
        <v>0</v>
      </c>
      <c r="AV179" s="404">
        <f t="shared" si="29"/>
        <v>0</v>
      </c>
      <c r="AW179" s="404">
        <f t="shared" si="29"/>
        <v>0</v>
      </c>
      <c r="AX179" s="404">
        <f t="shared" si="29"/>
        <v>0</v>
      </c>
      <c r="AY179" s="404">
        <v>-11.164958241758301</v>
      </c>
      <c r="AZ179" s="404">
        <v>-11.164958241758301</v>
      </c>
      <c r="BA179" s="404">
        <v>-11.164958241758301</v>
      </c>
      <c r="BB179" s="461">
        <v>-11.164958241758301</v>
      </c>
      <c r="BC179" s="468"/>
      <c r="BD179" s="468"/>
      <c r="BE179" s="468"/>
      <c r="BF179" s="468"/>
      <c r="BG179" s="468"/>
      <c r="BH179" s="468"/>
      <c r="BI179" s="468"/>
      <c r="BJ179" s="468"/>
      <c r="BK179" s="468"/>
      <c r="BL179" s="468"/>
      <c r="BM179" s="468"/>
      <c r="BN179" s="468"/>
      <c r="BO179" s="468"/>
      <c r="BP179" s="468"/>
      <c r="BQ179" s="468"/>
      <c r="BR179" s="468"/>
      <c r="BS179" s="468"/>
      <c r="BT179" s="468"/>
      <c r="BU179" s="468"/>
      <c r="BV179" s="468"/>
    </row>
    <row r="180" spans="1:74" ht="15.75" customHeight="1" x14ac:dyDescent="0.25">
      <c r="A180" s="767"/>
      <c r="B180" s="762" t="s">
        <v>623</v>
      </c>
      <c r="C180" s="379"/>
      <c r="D180" s="398"/>
      <c r="E180" s="379"/>
      <c r="F180" s="379"/>
      <c r="G180" s="379"/>
      <c r="H180" s="379"/>
      <c r="I180" s="379"/>
      <c r="J180" s="379"/>
      <c r="K180" s="379"/>
      <c r="L180" s="379"/>
      <c r="M180" s="379"/>
      <c r="N180" s="379"/>
      <c r="O180" s="500"/>
      <c r="P180" s="379"/>
      <c r="Q180" s="379"/>
      <c r="R180" s="379"/>
      <c r="S180" s="379"/>
      <c r="T180" s="379"/>
      <c r="U180" s="379"/>
      <c r="V180" s="379"/>
      <c r="W180" s="379"/>
      <c r="X180" s="380"/>
      <c r="Y180" s="500"/>
      <c r="Z180" s="379"/>
      <c r="AA180" s="379"/>
      <c r="AB180" s="379"/>
      <c r="AC180" s="379"/>
      <c r="AD180" s="379"/>
      <c r="AE180" s="379"/>
      <c r="AF180" s="379"/>
      <c r="AG180" s="379"/>
      <c r="AH180" s="380"/>
      <c r="AI180" s="500"/>
      <c r="AJ180" s="379"/>
      <c r="AK180" s="379"/>
      <c r="AL180" s="379"/>
      <c r="AM180" s="379"/>
      <c r="AN180" s="379"/>
      <c r="AO180" s="379"/>
      <c r="AP180" s="379"/>
      <c r="AQ180" s="379"/>
      <c r="AR180" s="380"/>
      <c r="AS180" s="500"/>
      <c r="AT180" s="379"/>
      <c r="AU180" s="379"/>
      <c r="AV180" s="379"/>
      <c r="AW180" s="379"/>
      <c r="AX180" s="379"/>
      <c r="AY180" s="379"/>
      <c r="AZ180" s="379"/>
      <c r="BA180" s="379"/>
      <c r="BB180" s="380"/>
    </row>
    <row r="181" spans="1:74" ht="15.75" customHeight="1" thickBot="1" x14ac:dyDescent="0.3">
      <c r="A181" s="767"/>
      <c r="B181" s="764"/>
      <c r="C181" s="381"/>
      <c r="D181" s="400"/>
      <c r="E181" s="381"/>
      <c r="F181" s="381"/>
      <c r="G181" s="381"/>
      <c r="H181" s="381"/>
      <c r="I181" s="381"/>
      <c r="J181" s="381"/>
      <c r="K181" s="381"/>
      <c r="L181" s="381"/>
      <c r="M181" s="381"/>
      <c r="N181" s="381"/>
      <c r="O181" s="501"/>
      <c r="P181" s="381"/>
      <c r="Q181" s="381"/>
      <c r="R181" s="381"/>
      <c r="S181" s="381"/>
      <c r="T181" s="381"/>
      <c r="U181" s="381"/>
      <c r="V181" s="381"/>
      <c r="W181" s="381"/>
      <c r="X181" s="382"/>
      <c r="Y181" s="501"/>
      <c r="Z181" s="381"/>
      <c r="AA181" s="381"/>
      <c r="AB181" s="381"/>
      <c r="AC181" s="381"/>
      <c r="AD181" s="381"/>
      <c r="AE181" s="381"/>
      <c r="AF181" s="381"/>
      <c r="AG181" s="381"/>
      <c r="AH181" s="382"/>
      <c r="AI181" s="501"/>
      <c r="AJ181" s="381"/>
      <c r="AK181" s="381"/>
      <c r="AL181" s="381"/>
      <c r="AM181" s="381"/>
      <c r="AN181" s="381"/>
      <c r="AO181" s="381"/>
      <c r="AP181" s="381"/>
      <c r="AQ181" s="381"/>
      <c r="AR181" s="382"/>
      <c r="AS181" s="501"/>
      <c r="AT181" s="381"/>
      <c r="AU181" s="381"/>
      <c r="AV181" s="381"/>
      <c r="AW181" s="381"/>
      <c r="AX181" s="381"/>
      <c r="AY181" s="381"/>
      <c r="AZ181" s="381"/>
      <c r="BA181" s="381"/>
      <c r="BB181" s="382"/>
    </row>
    <row r="182" spans="1:74" ht="15.75" customHeight="1" x14ac:dyDescent="0.25">
      <c r="A182" s="767"/>
      <c r="B182" s="379" t="s">
        <v>624</v>
      </c>
      <c r="C182" s="379"/>
      <c r="D182" s="398"/>
      <c r="E182" s="379"/>
      <c r="F182" s="379"/>
      <c r="G182" s="379"/>
      <c r="H182" s="379"/>
      <c r="I182" s="379"/>
      <c r="J182" s="379"/>
      <c r="K182" s="379"/>
      <c r="L182" s="379"/>
      <c r="M182" s="379"/>
      <c r="N182" s="379"/>
      <c r="O182" s="500"/>
      <c r="P182" s="379"/>
      <c r="Q182" s="379"/>
      <c r="R182" s="379"/>
      <c r="S182" s="379"/>
      <c r="T182" s="379"/>
      <c r="U182" s="379"/>
      <c r="V182" s="379"/>
      <c r="W182" s="379"/>
      <c r="X182" s="380"/>
      <c r="Y182" s="500"/>
      <c r="Z182" s="379"/>
      <c r="AA182" s="379"/>
      <c r="AB182" s="379"/>
      <c r="AC182" s="379"/>
      <c r="AD182" s="379"/>
      <c r="AE182" s="379"/>
      <c r="AF182" s="379"/>
      <c r="AG182" s="379"/>
      <c r="AH182" s="380"/>
      <c r="AI182" s="500"/>
      <c r="AJ182" s="379"/>
      <c r="AK182" s="379"/>
      <c r="AL182" s="379"/>
      <c r="AM182" s="379"/>
      <c r="AN182" s="379"/>
      <c r="AO182" s="379"/>
      <c r="AP182" s="379"/>
      <c r="AQ182" s="379"/>
      <c r="AR182" s="380"/>
      <c r="AS182" s="500"/>
      <c r="AT182" s="379"/>
      <c r="AU182" s="379"/>
      <c r="AV182" s="379"/>
      <c r="AW182" s="379"/>
      <c r="AX182" s="379"/>
      <c r="AY182" s="379"/>
      <c r="AZ182" s="379"/>
      <c r="BA182" s="379"/>
      <c r="BB182" s="380"/>
    </row>
    <row r="183" spans="1:74" ht="15.75" customHeight="1" outlineLevel="1" x14ac:dyDescent="0.25">
      <c r="A183" s="767"/>
      <c r="B183" s="547" t="s">
        <v>282</v>
      </c>
      <c r="C183" s="375" t="s">
        <v>796</v>
      </c>
      <c r="D183" s="479" t="s">
        <v>283</v>
      </c>
      <c r="E183" s="479">
        <v>68790.706093328423</v>
      </c>
      <c r="F183" s="479">
        <v>73884.996076795403</v>
      </c>
      <c r="G183" s="479">
        <v>83034.010060797737</v>
      </c>
      <c r="H183" s="479">
        <v>86516.849245517878</v>
      </c>
      <c r="I183" s="479">
        <v>89999.688430238049</v>
      </c>
      <c r="J183" s="479"/>
      <c r="K183" s="479"/>
      <c r="L183" s="479"/>
      <c r="M183" s="479"/>
      <c r="N183" s="479"/>
      <c r="O183" s="502">
        <v>68790.706093328423</v>
      </c>
      <c r="P183" s="487">
        <v>73884.996076795403</v>
      </c>
      <c r="Q183" s="487">
        <v>83034.010060797737</v>
      </c>
      <c r="R183" s="487">
        <v>86516.849245517878</v>
      </c>
      <c r="S183" s="487">
        <v>89999.688430238049</v>
      </c>
      <c r="T183" s="487"/>
      <c r="U183" s="487"/>
      <c r="V183" s="487"/>
      <c r="W183" s="487"/>
      <c r="X183" s="503"/>
      <c r="Y183" s="480">
        <v>68790.706093328423</v>
      </c>
      <c r="Z183" s="479">
        <v>73884.996076795403</v>
      </c>
      <c r="AA183" s="479">
        <v>83034.010060797737</v>
      </c>
      <c r="AB183" s="479">
        <v>86516.849245517878</v>
      </c>
      <c r="AC183" s="479">
        <v>89999.688430238049</v>
      </c>
      <c r="AD183" s="479"/>
      <c r="AE183" s="479"/>
      <c r="AF183" s="479"/>
      <c r="AG183" s="479"/>
      <c r="AH183" s="481"/>
      <c r="AI183" s="480">
        <v>68790.706093328423</v>
      </c>
      <c r="AJ183" s="479">
        <v>73884.996076795403</v>
      </c>
      <c r="AK183" s="479">
        <v>83034.010060797737</v>
      </c>
      <c r="AL183" s="479">
        <v>86516.849245517878</v>
      </c>
      <c r="AM183" s="479">
        <v>89999.688430238049</v>
      </c>
      <c r="AN183" s="479"/>
      <c r="AO183" s="479"/>
      <c r="AP183" s="479"/>
      <c r="AQ183" s="479"/>
      <c r="AR183" s="481"/>
      <c r="AS183" s="480">
        <v>68790.706093328423</v>
      </c>
      <c r="AT183" s="479">
        <v>73884.996076795403</v>
      </c>
      <c r="AU183" s="479">
        <v>83034.010060797737</v>
      </c>
      <c r="AV183" s="479">
        <v>86516.849245517878</v>
      </c>
      <c r="AW183" s="479">
        <v>89999.688430238049</v>
      </c>
      <c r="AX183" s="479" t="str">
        <f t="shared" ref="Y183:BB183" si="30">IF(AX193="","",((AX193*AX$154*60*2*PI()*($E$155/12000)^3)/AX187))</f>
        <v/>
      </c>
      <c r="AY183" s="479" t="str">
        <f t="shared" si="30"/>
        <v/>
      </c>
      <c r="AZ183" s="479" t="str">
        <f t="shared" si="30"/>
        <v/>
      </c>
      <c r="BA183" s="479" t="str">
        <f t="shared" si="30"/>
        <v/>
      </c>
      <c r="BB183" s="481" t="str">
        <f t="shared" si="30"/>
        <v/>
      </c>
    </row>
    <row r="184" spans="1:74" ht="15.75" customHeight="1" outlineLevel="1" x14ac:dyDescent="0.25">
      <c r="A184" s="767"/>
      <c r="B184" s="547" t="s">
        <v>676</v>
      </c>
      <c r="C184" s="375" t="s">
        <v>797</v>
      </c>
      <c r="D184" s="479" t="s">
        <v>555</v>
      </c>
      <c r="E184" s="479">
        <v>11193.612000000001</v>
      </c>
      <c r="F184" s="479">
        <v>12022.554</v>
      </c>
      <c r="G184" s="479">
        <v>13511.279999999999</v>
      </c>
      <c r="H184" s="479">
        <v>14078.006999999998</v>
      </c>
      <c r="I184" s="479">
        <v>14644.733999999999</v>
      </c>
      <c r="J184" s="479"/>
      <c r="K184" s="479"/>
      <c r="L184" s="479"/>
      <c r="M184" s="479"/>
      <c r="N184" s="479"/>
      <c r="O184" s="502">
        <v>11193.612000000001</v>
      </c>
      <c r="P184" s="487">
        <v>12022.554</v>
      </c>
      <c r="Q184" s="487">
        <v>13511.279999999999</v>
      </c>
      <c r="R184" s="487">
        <v>14078.006999999998</v>
      </c>
      <c r="S184" s="487">
        <v>14644.733999999999</v>
      </c>
      <c r="T184" s="487"/>
      <c r="U184" s="487"/>
      <c r="V184" s="487"/>
      <c r="W184" s="487"/>
      <c r="X184" s="503"/>
      <c r="Y184" s="480">
        <v>11193.612000000001</v>
      </c>
      <c r="Z184" s="479">
        <v>12022.554</v>
      </c>
      <c r="AA184" s="479">
        <v>13511.279999999999</v>
      </c>
      <c r="AB184" s="479">
        <v>14078.006999999998</v>
      </c>
      <c r="AC184" s="479">
        <v>14644.733999999999</v>
      </c>
      <c r="AD184" s="479"/>
      <c r="AE184" s="479"/>
      <c r="AF184" s="479"/>
      <c r="AG184" s="479"/>
      <c r="AH184" s="481"/>
      <c r="AI184" s="480">
        <v>11193.612000000001</v>
      </c>
      <c r="AJ184" s="479">
        <v>12022.554</v>
      </c>
      <c r="AK184" s="479">
        <v>13511.279999999999</v>
      </c>
      <c r="AL184" s="479">
        <v>14078.006999999998</v>
      </c>
      <c r="AM184" s="479">
        <v>14644.733999999999</v>
      </c>
      <c r="AN184" s="479"/>
      <c r="AO184" s="479"/>
      <c r="AP184" s="479"/>
      <c r="AQ184" s="479"/>
      <c r="AR184" s="481"/>
      <c r="AS184" s="480">
        <v>11193.612000000001</v>
      </c>
      <c r="AT184" s="479">
        <v>12022.554</v>
      </c>
      <c r="AU184" s="479">
        <v>13511.279999999999</v>
      </c>
      <c r="AV184" s="479">
        <v>14078.006999999998</v>
      </c>
      <c r="AW184" s="479">
        <v>14644.733999999999</v>
      </c>
      <c r="AX184" s="479" t="str">
        <f t="shared" ref="Y184:BB184" si="31">IF(AX183="","",AX183*AX187)</f>
        <v/>
      </c>
      <c r="AY184" s="479" t="str">
        <f t="shared" si="31"/>
        <v/>
      </c>
      <c r="AZ184" s="479" t="str">
        <f t="shared" si="31"/>
        <v/>
      </c>
      <c r="BA184" s="479" t="str">
        <f t="shared" si="31"/>
        <v/>
      </c>
      <c r="BB184" s="481" t="str">
        <f t="shared" si="31"/>
        <v/>
      </c>
    </row>
    <row r="185" spans="1:74" s="488" customFormat="1" ht="15.75" customHeight="1" outlineLevel="1" x14ac:dyDescent="0.25">
      <c r="A185" s="767"/>
      <c r="B185" s="554" t="s">
        <v>509</v>
      </c>
      <c r="C185" s="486" t="s">
        <v>798</v>
      </c>
      <c r="D185" s="487" t="s">
        <v>290</v>
      </c>
      <c r="E185" s="482">
        <f>273.15+40</f>
        <v>313.14999999999998</v>
      </c>
      <c r="F185" s="482">
        <v>313.14999999999998</v>
      </c>
      <c r="G185" s="482">
        <v>313.14999999999998</v>
      </c>
      <c r="H185" s="482">
        <v>313.14999999999998</v>
      </c>
      <c r="I185" s="482">
        <v>313.14999999999998</v>
      </c>
      <c r="J185" s="482"/>
      <c r="K185" s="482"/>
      <c r="L185" s="482"/>
      <c r="M185" s="482"/>
      <c r="N185" s="482"/>
      <c r="O185" s="483">
        <v>313.14999999999998</v>
      </c>
      <c r="P185" s="482">
        <v>313.14999999999998</v>
      </c>
      <c r="Q185" s="482">
        <v>313.14999999999998</v>
      </c>
      <c r="R185" s="482">
        <v>313.14999999999998</v>
      </c>
      <c r="S185" s="482">
        <v>313.14999999999998</v>
      </c>
      <c r="T185" s="482"/>
      <c r="U185" s="482"/>
      <c r="V185" s="482"/>
      <c r="W185" s="482"/>
      <c r="X185" s="484"/>
      <c r="Y185" s="483">
        <v>313.14999999999998</v>
      </c>
      <c r="Z185" s="482">
        <v>313.14999999999998</v>
      </c>
      <c r="AA185" s="482">
        <v>313.14999999999998</v>
      </c>
      <c r="AB185" s="482">
        <v>313.14999999999998</v>
      </c>
      <c r="AC185" s="482">
        <v>313.14999999999998</v>
      </c>
      <c r="AD185" s="482"/>
      <c r="AE185" s="482"/>
      <c r="AF185" s="482"/>
      <c r="AG185" s="482"/>
      <c r="AH185" s="484"/>
      <c r="AI185" s="483">
        <v>313.14999999999998</v>
      </c>
      <c r="AJ185" s="482">
        <v>313.14999999999998</v>
      </c>
      <c r="AK185" s="482">
        <v>313.14999999999998</v>
      </c>
      <c r="AL185" s="482">
        <v>313.14999999999998</v>
      </c>
      <c r="AM185" s="482">
        <v>313.14999999999998</v>
      </c>
      <c r="AN185" s="482"/>
      <c r="AO185" s="482"/>
      <c r="AP185" s="482"/>
      <c r="AQ185" s="482"/>
      <c r="AR185" s="484"/>
      <c r="AS185" s="483">
        <v>313.14999999999998</v>
      </c>
      <c r="AT185" s="482">
        <v>313.14999999999998</v>
      </c>
      <c r="AU185" s="482">
        <v>313.14999999999998</v>
      </c>
      <c r="AV185" s="482">
        <v>313.14999999999998</v>
      </c>
      <c r="AW185" s="482">
        <v>313.14999999999998</v>
      </c>
      <c r="AX185" s="482"/>
      <c r="AY185" s="482"/>
      <c r="AZ185" s="482"/>
      <c r="BA185" s="482"/>
      <c r="BB185" s="484"/>
      <c r="BC185" s="468"/>
      <c r="BD185" s="468"/>
      <c r="BE185" s="468"/>
      <c r="BF185" s="468"/>
      <c r="BG185" s="468"/>
      <c r="BH185" s="468"/>
      <c r="BI185" s="468"/>
      <c r="BJ185" s="468"/>
      <c r="BK185" s="468"/>
      <c r="BL185" s="468"/>
      <c r="BM185" s="468"/>
      <c r="BN185" s="468"/>
      <c r="BO185" s="468"/>
      <c r="BP185" s="468"/>
      <c r="BQ185" s="468"/>
      <c r="BR185" s="468"/>
      <c r="BS185" s="468"/>
      <c r="BT185" s="468"/>
      <c r="BU185" s="468"/>
      <c r="BV185" s="468"/>
    </row>
    <row r="186" spans="1:74" ht="15.75" customHeight="1" outlineLevel="1" x14ac:dyDescent="0.25">
      <c r="A186" s="767"/>
      <c r="B186" s="547" t="s">
        <v>510</v>
      </c>
      <c r="C186" s="375" t="s">
        <v>799</v>
      </c>
      <c r="D186" s="479" t="s">
        <v>505</v>
      </c>
      <c r="E186" s="482">
        <v>0.4</v>
      </c>
      <c r="F186" s="482">
        <v>0.4</v>
      </c>
      <c r="G186" s="482">
        <v>0.4</v>
      </c>
      <c r="H186" s="482">
        <v>0.4</v>
      </c>
      <c r="I186" s="482">
        <v>0.4</v>
      </c>
      <c r="J186" s="482"/>
      <c r="K186" s="482"/>
      <c r="L186" s="482"/>
      <c r="M186" s="482"/>
      <c r="N186" s="482"/>
      <c r="O186" s="482">
        <v>0.4</v>
      </c>
      <c r="P186" s="482">
        <v>0.4</v>
      </c>
      <c r="Q186" s="482">
        <v>0.4</v>
      </c>
      <c r="R186" s="482">
        <v>0.4</v>
      </c>
      <c r="S186" s="482">
        <v>0.4</v>
      </c>
      <c r="T186" s="482"/>
      <c r="U186" s="482"/>
      <c r="V186" s="482"/>
      <c r="W186" s="482"/>
      <c r="X186" s="484"/>
      <c r="Y186" s="482">
        <v>0.4</v>
      </c>
      <c r="Z186" s="482">
        <v>0.4</v>
      </c>
      <c r="AA186" s="482">
        <v>0.4</v>
      </c>
      <c r="AB186" s="482">
        <v>0.4</v>
      </c>
      <c r="AC186" s="482">
        <v>0.4</v>
      </c>
      <c r="AD186" s="482"/>
      <c r="AE186" s="482"/>
      <c r="AF186" s="482"/>
      <c r="AG186" s="482"/>
      <c r="AH186" s="484"/>
      <c r="AI186" s="483">
        <v>0.4</v>
      </c>
      <c r="AJ186" s="482">
        <v>0.4</v>
      </c>
      <c r="AK186" s="482">
        <v>0.4</v>
      </c>
      <c r="AL186" s="482">
        <v>0.4</v>
      </c>
      <c r="AM186" s="482">
        <v>0.4</v>
      </c>
      <c r="AN186" s="482"/>
      <c r="AO186" s="482"/>
      <c r="AP186" s="482"/>
      <c r="AQ186" s="482"/>
      <c r="AR186" s="484"/>
      <c r="AS186" s="483">
        <v>0.4</v>
      </c>
      <c r="AT186" s="482">
        <v>0.4</v>
      </c>
      <c r="AU186" s="482">
        <v>0.4</v>
      </c>
      <c r="AV186" s="482">
        <v>0.4</v>
      </c>
      <c r="AW186" s="482">
        <v>0.4</v>
      </c>
      <c r="AX186" s="482"/>
      <c r="AY186" s="482"/>
      <c r="AZ186" s="482"/>
      <c r="BA186" s="482"/>
      <c r="BB186" s="484"/>
    </row>
    <row r="187" spans="1:74" s="488" customFormat="1" ht="15.75" customHeight="1" outlineLevel="1" x14ac:dyDescent="0.25">
      <c r="A187" s="767"/>
      <c r="B187" s="554" t="s">
        <v>511</v>
      </c>
      <c r="C187" s="486" t="s">
        <v>800</v>
      </c>
      <c r="D187" s="487" t="s">
        <v>507</v>
      </c>
      <c r="E187" s="487">
        <v>0.1627198299842077</v>
      </c>
      <c r="F187" s="487">
        <v>0.1627198299842077</v>
      </c>
      <c r="G187" s="487">
        <v>0.1627198299842077</v>
      </c>
      <c r="H187" s="487">
        <v>0.1627198299842077</v>
      </c>
      <c r="I187" s="487">
        <v>0.1627198299842077</v>
      </c>
      <c r="J187" s="487"/>
      <c r="K187" s="487"/>
      <c r="L187" s="487"/>
      <c r="M187" s="487"/>
      <c r="N187" s="487"/>
      <c r="O187" s="480">
        <v>0.1627198299842077</v>
      </c>
      <c r="P187" s="479">
        <v>0.1627198299842077</v>
      </c>
      <c r="Q187" s="479">
        <v>0.1627198299842077</v>
      </c>
      <c r="R187" s="479">
        <v>0.1627198299842077</v>
      </c>
      <c r="S187" s="479">
        <v>0.1627198299842077</v>
      </c>
      <c r="T187" s="479"/>
      <c r="U187" s="479"/>
      <c r="V187" s="479"/>
      <c r="W187" s="479"/>
      <c r="X187" s="481"/>
      <c r="Y187" s="502">
        <v>0.1627198299842077</v>
      </c>
      <c r="Z187" s="487">
        <v>0.1627198299842077</v>
      </c>
      <c r="AA187" s="487">
        <v>0.1627198299842077</v>
      </c>
      <c r="AB187" s="487">
        <v>0.1627198299842077</v>
      </c>
      <c r="AC187" s="487">
        <v>0.1627198299842077</v>
      </c>
      <c r="AD187" s="487"/>
      <c r="AE187" s="487"/>
      <c r="AF187" s="487"/>
      <c r="AG187" s="487"/>
      <c r="AH187" s="503"/>
      <c r="AI187" s="502">
        <v>0.1627198299842077</v>
      </c>
      <c r="AJ187" s="487">
        <v>0.1627198299842077</v>
      </c>
      <c r="AK187" s="487">
        <v>0.1627198299842077</v>
      </c>
      <c r="AL187" s="487">
        <v>0.1627198299842077</v>
      </c>
      <c r="AM187" s="487">
        <v>0.1627198299842077</v>
      </c>
      <c r="AN187" s="487"/>
      <c r="AO187" s="487"/>
      <c r="AP187" s="487"/>
      <c r="AQ187" s="487"/>
      <c r="AR187" s="503"/>
      <c r="AS187" s="502">
        <v>0.1627198299842077</v>
      </c>
      <c r="AT187" s="487">
        <v>0.1627198299842077</v>
      </c>
      <c r="AU187" s="487">
        <v>0.1627198299842077</v>
      </c>
      <c r="AV187" s="487">
        <v>0.1627198299842077</v>
      </c>
      <c r="AW187" s="487">
        <v>0.1627198299842077</v>
      </c>
      <c r="AX187" s="487"/>
      <c r="AY187" s="487"/>
      <c r="AZ187" s="487"/>
      <c r="BA187" s="487"/>
      <c r="BB187" s="503"/>
      <c r="BC187" s="468"/>
      <c r="BD187" s="468"/>
      <c r="BE187" s="468"/>
      <c r="BF187" s="468"/>
      <c r="BG187" s="468"/>
      <c r="BH187" s="468"/>
      <c r="BI187" s="468"/>
      <c r="BJ187" s="468"/>
      <c r="BK187" s="468"/>
      <c r="BL187" s="468"/>
      <c r="BM187" s="468"/>
      <c r="BN187" s="468"/>
      <c r="BO187" s="468"/>
      <c r="BP187" s="468"/>
      <c r="BQ187" s="468"/>
      <c r="BR187" s="468"/>
      <c r="BS187" s="468"/>
      <c r="BT187" s="468"/>
      <c r="BU187" s="468"/>
      <c r="BV187" s="468"/>
    </row>
    <row r="188" spans="1:74" ht="15.75" customHeight="1" outlineLevel="1" x14ac:dyDescent="0.25">
      <c r="A188" s="767"/>
      <c r="B188" s="547" t="s">
        <v>515</v>
      </c>
      <c r="C188" s="375" t="s">
        <v>801</v>
      </c>
      <c r="D188" s="479" t="s">
        <v>277</v>
      </c>
      <c r="E188" s="504">
        <v>0.98537469202681716</v>
      </c>
      <c r="F188" s="504">
        <v>0.98537469202681716</v>
      </c>
      <c r="G188" s="504">
        <v>0.98537469202681716</v>
      </c>
      <c r="H188" s="504">
        <v>0.98537469202681716</v>
      </c>
      <c r="I188" s="504">
        <v>0.98537469202681716</v>
      </c>
      <c r="J188" s="504"/>
      <c r="K188" s="504"/>
      <c r="L188" s="504"/>
      <c r="M188" s="504"/>
      <c r="N188" s="504"/>
      <c r="O188" s="505">
        <v>0.98537469202681716</v>
      </c>
      <c r="P188" s="504">
        <v>0.98537469202681716</v>
      </c>
      <c r="Q188" s="504">
        <v>0.98537469202681716</v>
      </c>
      <c r="R188" s="504">
        <v>0.98537469202681716</v>
      </c>
      <c r="S188" s="504">
        <v>0.98537469202681716</v>
      </c>
      <c r="T188" s="504"/>
      <c r="U188" s="504"/>
      <c r="V188" s="504"/>
      <c r="W188" s="504"/>
      <c r="X188" s="506"/>
      <c r="Y188" s="505">
        <v>0.98537469202681716</v>
      </c>
      <c r="Z188" s="504">
        <v>0.98537469202681716</v>
      </c>
      <c r="AA188" s="504">
        <v>0.98537469202681716</v>
      </c>
      <c r="AB188" s="504">
        <v>0.98537469202681716</v>
      </c>
      <c r="AC188" s="504">
        <v>0.98537469202681716</v>
      </c>
      <c r="AD188" s="504"/>
      <c r="AE188" s="504"/>
      <c r="AF188" s="504"/>
      <c r="AG188" s="504"/>
      <c r="AH188" s="506"/>
      <c r="AI188" s="505">
        <v>0.98537469202681716</v>
      </c>
      <c r="AJ188" s="504">
        <v>0.98537469202681716</v>
      </c>
      <c r="AK188" s="504">
        <v>0.98537469202681716</v>
      </c>
      <c r="AL188" s="504">
        <v>0.98537469202681716</v>
      </c>
      <c r="AM188" s="504">
        <v>0.98537469202681716</v>
      </c>
      <c r="AN188" s="504"/>
      <c r="AO188" s="504"/>
      <c r="AP188" s="504"/>
      <c r="AQ188" s="504"/>
      <c r="AR188" s="506"/>
      <c r="AS188" s="505">
        <v>0.98537469202681716</v>
      </c>
      <c r="AT188" s="504">
        <v>0.98537469202681716</v>
      </c>
      <c r="AU188" s="504">
        <v>0.98537469202681716</v>
      </c>
      <c r="AV188" s="504">
        <v>0.98537469202681716</v>
      </c>
      <c r="AW188" s="504">
        <v>0.98537469202681716</v>
      </c>
      <c r="AX188" s="504"/>
      <c r="AY188" s="504"/>
      <c r="AZ188" s="504"/>
      <c r="BA188" s="504"/>
      <c r="BB188" s="506"/>
    </row>
    <row r="189" spans="1:74" s="488" customFormat="1" ht="15.75" customHeight="1" outlineLevel="1" x14ac:dyDescent="0.25">
      <c r="A189" s="767"/>
      <c r="B189" s="554" t="s">
        <v>514</v>
      </c>
      <c r="C189" s="486" t="s">
        <v>802</v>
      </c>
      <c r="D189" s="487" t="s">
        <v>517</v>
      </c>
      <c r="E189" s="487">
        <v>545.41547095914746</v>
      </c>
      <c r="F189" s="487">
        <v>545.41547095914746</v>
      </c>
      <c r="G189" s="487">
        <v>545.41547095914746</v>
      </c>
      <c r="H189" s="487">
        <v>545.41547095914746</v>
      </c>
      <c r="I189" s="487">
        <v>545.41547095914746</v>
      </c>
      <c r="J189" s="487"/>
      <c r="K189" s="487"/>
      <c r="L189" s="487"/>
      <c r="M189" s="487"/>
      <c r="N189" s="487"/>
      <c r="O189" s="502">
        <v>545.41547095914746</v>
      </c>
      <c r="P189" s="487">
        <v>545.41547095914746</v>
      </c>
      <c r="Q189" s="487">
        <v>545.41547095914746</v>
      </c>
      <c r="R189" s="487">
        <v>545.41547095914746</v>
      </c>
      <c r="S189" s="487">
        <v>545.41547095914746</v>
      </c>
      <c r="T189" s="487"/>
      <c r="U189" s="487"/>
      <c r="V189" s="487"/>
      <c r="W189" s="487"/>
      <c r="X189" s="503"/>
      <c r="Y189" s="502">
        <v>545.41547095914746</v>
      </c>
      <c r="Z189" s="487">
        <v>545.41547095914746</v>
      </c>
      <c r="AA189" s="487">
        <v>545.41547095914746</v>
      </c>
      <c r="AB189" s="487">
        <v>545.41547095914746</v>
      </c>
      <c r="AC189" s="487">
        <v>545.41547095914746</v>
      </c>
      <c r="AD189" s="487"/>
      <c r="AE189" s="487"/>
      <c r="AF189" s="487"/>
      <c r="AG189" s="487"/>
      <c r="AH189" s="503"/>
      <c r="AI189" s="502">
        <v>545.41547095914746</v>
      </c>
      <c r="AJ189" s="487">
        <v>545.41547095914746</v>
      </c>
      <c r="AK189" s="487">
        <v>545.41547095914746</v>
      </c>
      <c r="AL189" s="487">
        <v>545.41547095914746</v>
      </c>
      <c r="AM189" s="487">
        <v>545.41547095914746</v>
      </c>
      <c r="AN189" s="487"/>
      <c r="AO189" s="487"/>
      <c r="AP189" s="487"/>
      <c r="AQ189" s="487"/>
      <c r="AR189" s="503"/>
      <c r="AS189" s="502">
        <v>545.41547095914746</v>
      </c>
      <c r="AT189" s="487">
        <v>545.41547095914746</v>
      </c>
      <c r="AU189" s="487">
        <v>545.41547095914746</v>
      </c>
      <c r="AV189" s="487">
        <v>545.41547095914746</v>
      </c>
      <c r="AW189" s="487">
        <v>545.41547095914746</v>
      </c>
      <c r="AX189" s="487"/>
      <c r="AY189" s="487"/>
      <c r="AZ189" s="487"/>
      <c r="BA189" s="487"/>
      <c r="BB189" s="503"/>
      <c r="BC189" s="468"/>
      <c r="BD189" s="468"/>
      <c r="BE189" s="468"/>
      <c r="BF189" s="468"/>
      <c r="BG189" s="468"/>
      <c r="BH189" s="468"/>
      <c r="BI189" s="468"/>
      <c r="BJ189" s="468"/>
      <c r="BK189" s="468"/>
      <c r="BL189" s="468"/>
      <c r="BM189" s="468"/>
      <c r="BN189" s="468"/>
      <c r="BO189" s="468"/>
      <c r="BP189" s="468"/>
      <c r="BQ189" s="468"/>
      <c r="BR189" s="468"/>
      <c r="BS189" s="468"/>
      <c r="BT189" s="468"/>
      <c r="BU189" s="468"/>
      <c r="BV189" s="468"/>
    </row>
    <row r="190" spans="1:74" ht="15.75" customHeight="1" outlineLevel="1" x14ac:dyDescent="0.25">
      <c r="A190" s="767"/>
      <c r="B190" s="547" t="s">
        <v>516</v>
      </c>
      <c r="C190" s="375" t="s">
        <v>803</v>
      </c>
      <c r="D190" s="479" t="s">
        <v>518</v>
      </c>
      <c r="E190" s="479">
        <v>2.8553395374408432</v>
      </c>
      <c r="F190" s="479">
        <v>2.8553395374408432</v>
      </c>
      <c r="G190" s="479">
        <v>2.8553395374408432</v>
      </c>
      <c r="H190" s="479">
        <v>2.8553395374408432</v>
      </c>
      <c r="I190" s="479">
        <v>2.8553395374408432</v>
      </c>
      <c r="J190" s="479"/>
      <c r="K190" s="479"/>
      <c r="L190" s="479"/>
      <c r="M190" s="479"/>
      <c r="N190" s="479"/>
      <c r="O190" s="480">
        <v>2.8553395374408432</v>
      </c>
      <c r="P190" s="479">
        <v>2.8553395374408432</v>
      </c>
      <c r="Q190" s="479">
        <v>2.8553395374408432</v>
      </c>
      <c r="R190" s="479">
        <v>2.8553395374408432</v>
      </c>
      <c r="S190" s="479">
        <v>2.8553395374408432</v>
      </c>
      <c r="T190" s="479"/>
      <c r="U190" s="479"/>
      <c r="V190" s="479"/>
      <c r="W190" s="479"/>
      <c r="X190" s="481"/>
      <c r="Y190" s="480">
        <v>2.8553395374408432</v>
      </c>
      <c r="Z190" s="479">
        <v>2.8553395374408432</v>
      </c>
      <c r="AA190" s="479">
        <v>2.8553395374408432</v>
      </c>
      <c r="AB190" s="479">
        <v>2.8553395374408432</v>
      </c>
      <c r="AC190" s="479">
        <v>2.8553395374408432</v>
      </c>
      <c r="AD190" s="479"/>
      <c r="AE190" s="479"/>
      <c r="AF190" s="479"/>
      <c r="AG190" s="479"/>
      <c r="AH190" s="481"/>
      <c r="AI190" s="480">
        <v>2.8553395374408432</v>
      </c>
      <c r="AJ190" s="479">
        <v>2.8553395374408432</v>
      </c>
      <c r="AK190" s="479">
        <v>2.8553395374408432</v>
      </c>
      <c r="AL190" s="479">
        <v>2.8553395374408432</v>
      </c>
      <c r="AM190" s="479">
        <v>2.8553395374408432</v>
      </c>
      <c r="AN190" s="479"/>
      <c r="AO190" s="479"/>
      <c r="AP190" s="479"/>
      <c r="AQ190" s="479"/>
      <c r="AR190" s="481"/>
      <c r="AS190" s="480">
        <v>2.8553395374408432</v>
      </c>
      <c r="AT190" s="479">
        <v>2.8553395374408432</v>
      </c>
      <c r="AU190" s="479">
        <v>2.8553395374408432</v>
      </c>
      <c r="AV190" s="479">
        <v>2.8553395374408432</v>
      </c>
      <c r="AW190" s="479">
        <v>2.8553395374408432</v>
      </c>
      <c r="AX190" s="479"/>
      <c r="AY190" s="479"/>
      <c r="AZ190" s="479"/>
      <c r="BA190" s="479"/>
      <c r="BB190" s="481"/>
    </row>
    <row r="191" spans="1:74" s="488" customFormat="1" ht="15.75" customHeight="1" outlineLevel="1" x14ac:dyDescent="0.25">
      <c r="A191" s="767"/>
      <c r="B191" s="554" t="s">
        <v>540</v>
      </c>
      <c r="C191" s="486" t="s">
        <v>804</v>
      </c>
      <c r="D191" s="487" t="s">
        <v>542</v>
      </c>
      <c r="E191" s="486"/>
      <c r="F191" s="486"/>
      <c r="G191" s="486"/>
      <c r="H191" s="486"/>
      <c r="I191" s="486"/>
      <c r="J191" s="486"/>
      <c r="K191" s="486"/>
      <c r="L191" s="486"/>
      <c r="M191" s="486"/>
      <c r="N191" s="486"/>
      <c r="O191" s="502"/>
      <c r="P191" s="487"/>
      <c r="Q191" s="487"/>
      <c r="R191" s="487"/>
      <c r="S191" s="487"/>
      <c r="T191" s="487"/>
      <c r="U191" s="487"/>
      <c r="V191" s="487"/>
      <c r="W191" s="487"/>
      <c r="X191" s="503"/>
      <c r="Y191" s="507"/>
      <c r="Z191" s="486"/>
      <c r="AA191" s="486"/>
      <c r="AB191" s="486"/>
      <c r="AC191" s="486"/>
      <c r="AD191" s="486"/>
      <c r="AE191" s="486"/>
      <c r="AF191" s="486"/>
      <c r="AG191" s="486"/>
      <c r="AH191" s="508"/>
      <c r="AI191" s="507"/>
      <c r="AJ191" s="486"/>
      <c r="AK191" s="486"/>
      <c r="AL191" s="486"/>
      <c r="AM191" s="486"/>
      <c r="AN191" s="486"/>
      <c r="AO191" s="486"/>
      <c r="AP191" s="486"/>
      <c r="AQ191" s="486"/>
      <c r="AR191" s="508"/>
      <c r="AS191" s="507"/>
      <c r="AT191" s="486"/>
      <c r="AU191" s="486"/>
      <c r="AV191" s="486"/>
      <c r="AW191" s="486"/>
      <c r="AX191" s="486"/>
      <c r="AY191" s="486"/>
      <c r="AZ191" s="486"/>
      <c r="BA191" s="486"/>
      <c r="BB191" s="508"/>
      <c r="BC191" s="468"/>
      <c r="BD191" s="468"/>
      <c r="BE191" s="468"/>
      <c r="BF191" s="468"/>
      <c r="BG191" s="468"/>
      <c r="BH191" s="468"/>
      <c r="BI191" s="468"/>
      <c r="BJ191" s="468"/>
      <c r="BK191" s="468"/>
      <c r="BL191" s="468"/>
      <c r="BM191" s="468"/>
      <c r="BN191" s="468"/>
      <c r="BO191" s="468"/>
      <c r="BP191" s="468"/>
      <c r="BQ191" s="468"/>
      <c r="BR191" s="468"/>
      <c r="BS191" s="468"/>
      <c r="BT191" s="468"/>
      <c r="BU191" s="468"/>
      <c r="BV191" s="468"/>
    </row>
    <row r="192" spans="1:74" ht="15.75" customHeight="1" outlineLevel="1" x14ac:dyDescent="0.25">
      <c r="A192" s="767"/>
      <c r="B192" s="547" t="s">
        <v>677</v>
      </c>
      <c r="C192" s="509" t="s">
        <v>805</v>
      </c>
      <c r="D192" s="479" t="s">
        <v>543</v>
      </c>
      <c r="E192" s="375"/>
      <c r="F192" s="375"/>
      <c r="G192" s="375"/>
      <c r="H192" s="375"/>
      <c r="I192" s="375"/>
      <c r="J192" s="375"/>
      <c r="K192" s="375"/>
      <c r="L192" s="375"/>
      <c r="M192" s="375"/>
      <c r="N192" s="375"/>
      <c r="O192" s="480"/>
      <c r="P192" s="479"/>
      <c r="Q192" s="479"/>
      <c r="R192" s="479"/>
      <c r="S192" s="479"/>
      <c r="T192" s="479"/>
      <c r="U192" s="479"/>
      <c r="V192" s="479"/>
      <c r="W192" s="479"/>
      <c r="X192" s="481"/>
      <c r="Y192" s="510"/>
      <c r="Z192" s="375"/>
      <c r="AA192" s="375"/>
      <c r="AB192" s="375"/>
      <c r="AC192" s="375"/>
      <c r="AD192" s="375"/>
      <c r="AE192" s="375"/>
      <c r="AF192" s="375"/>
      <c r="AG192" s="375"/>
      <c r="AH192" s="511"/>
      <c r="AI192" s="510"/>
      <c r="AJ192" s="375"/>
      <c r="AK192" s="375"/>
      <c r="AL192" s="375"/>
      <c r="AM192" s="375"/>
      <c r="AN192" s="375"/>
      <c r="AO192" s="375"/>
      <c r="AP192" s="375"/>
      <c r="AQ192" s="375"/>
      <c r="AR192" s="511"/>
      <c r="AS192" s="510"/>
      <c r="AT192" s="375"/>
      <c r="AU192" s="375"/>
      <c r="AV192" s="375"/>
      <c r="AW192" s="375"/>
      <c r="AX192" s="375"/>
      <c r="AY192" s="375"/>
      <c r="AZ192" s="375"/>
      <c r="BA192" s="375"/>
      <c r="BB192" s="511"/>
    </row>
    <row r="193" spans="1:74" s="488" customFormat="1" ht="15.75" customHeight="1" outlineLevel="1" x14ac:dyDescent="0.25">
      <c r="A193" s="767"/>
      <c r="B193" s="554" t="s">
        <v>534</v>
      </c>
      <c r="C193" s="489" t="s">
        <v>806</v>
      </c>
      <c r="D193" s="486" t="s">
        <v>277</v>
      </c>
      <c r="E193" s="486"/>
      <c r="F193" s="486"/>
      <c r="G193" s="486"/>
      <c r="H193" s="486"/>
      <c r="I193" s="486"/>
      <c r="J193" s="486"/>
      <c r="K193" s="486"/>
      <c r="L193" s="486"/>
      <c r="M193" s="486"/>
      <c r="N193" s="486"/>
      <c r="O193" s="502"/>
      <c r="P193" s="487"/>
      <c r="Q193" s="487"/>
      <c r="R193" s="487"/>
      <c r="S193" s="487"/>
      <c r="T193" s="487"/>
      <c r="U193" s="487"/>
      <c r="V193" s="487"/>
      <c r="W193" s="487"/>
      <c r="X193" s="503"/>
      <c r="Y193" s="507"/>
      <c r="Z193" s="486"/>
      <c r="AA193" s="486"/>
      <c r="AB193" s="486"/>
      <c r="AC193" s="486"/>
      <c r="AD193" s="486"/>
      <c r="AE193" s="486"/>
      <c r="AF193" s="486"/>
      <c r="AG193" s="486"/>
      <c r="AH193" s="508"/>
      <c r="AI193" s="507"/>
      <c r="AJ193" s="486"/>
      <c r="AK193" s="486"/>
      <c r="AL193" s="486"/>
      <c r="AM193" s="486"/>
      <c r="AN193" s="486"/>
      <c r="AO193" s="486"/>
      <c r="AP193" s="486"/>
      <c r="AQ193" s="486"/>
      <c r="AR193" s="508"/>
      <c r="AS193" s="507"/>
      <c r="AT193" s="486"/>
      <c r="AU193" s="486"/>
      <c r="AV193" s="486"/>
      <c r="AW193" s="486"/>
      <c r="AX193" s="486"/>
      <c r="AY193" s="486"/>
      <c r="AZ193" s="486"/>
      <c r="BA193" s="486"/>
      <c r="BB193" s="508"/>
      <c r="BC193" s="468"/>
      <c r="BD193" s="468"/>
      <c r="BE193" s="468"/>
      <c r="BF193" s="468"/>
      <c r="BG193" s="468"/>
      <c r="BH193" s="468"/>
      <c r="BI193" s="468"/>
      <c r="BJ193" s="468"/>
      <c r="BK193" s="468"/>
      <c r="BL193" s="468"/>
      <c r="BM193" s="468"/>
      <c r="BN193" s="468"/>
      <c r="BO193" s="468"/>
      <c r="BP193" s="468"/>
      <c r="BQ193" s="468"/>
      <c r="BR193" s="468"/>
      <c r="BS193" s="468"/>
      <c r="BT193" s="468"/>
      <c r="BU193" s="468"/>
      <c r="BV193" s="468"/>
    </row>
    <row r="194" spans="1:74" ht="15.75" customHeight="1" outlineLevel="1" x14ac:dyDescent="0.25">
      <c r="A194" s="767"/>
      <c r="B194" s="547" t="s">
        <v>535</v>
      </c>
      <c r="C194" s="512" t="s">
        <v>807</v>
      </c>
      <c r="D194" s="375" t="s">
        <v>277</v>
      </c>
      <c r="E194" s="375"/>
      <c r="F194" s="375"/>
      <c r="G194" s="375"/>
      <c r="H194" s="375"/>
      <c r="I194" s="375"/>
      <c r="J194" s="375"/>
      <c r="K194" s="375"/>
      <c r="L194" s="375"/>
      <c r="M194" s="375"/>
      <c r="N194" s="375"/>
      <c r="O194" s="480"/>
      <c r="P194" s="479"/>
      <c r="Q194" s="479"/>
      <c r="R194" s="479"/>
      <c r="S194" s="479"/>
      <c r="T194" s="479"/>
      <c r="U194" s="479"/>
      <c r="V194" s="479"/>
      <c r="W194" s="479"/>
      <c r="X194" s="481"/>
      <c r="Y194" s="510"/>
      <c r="Z194" s="375"/>
      <c r="AA194" s="375"/>
      <c r="AB194" s="375"/>
      <c r="AC194" s="375"/>
      <c r="AD194" s="375"/>
      <c r="AE194" s="375"/>
      <c r="AF194" s="375"/>
      <c r="AG194" s="375"/>
      <c r="AH194" s="511"/>
      <c r="AI194" s="510"/>
      <c r="AJ194" s="375"/>
      <c r="AK194" s="375"/>
      <c r="AL194" s="375"/>
      <c r="AM194" s="375"/>
      <c r="AN194" s="375"/>
      <c r="AO194" s="375"/>
      <c r="AP194" s="375"/>
      <c r="AQ194" s="375"/>
      <c r="AR194" s="511"/>
      <c r="AS194" s="510"/>
      <c r="AT194" s="375"/>
      <c r="AU194" s="375"/>
      <c r="AV194" s="375"/>
      <c r="AW194" s="375"/>
      <c r="AX194" s="375"/>
      <c r="AY194" s="375"/>
      <c r="AZ194" s="375"/>
      <c r="BA194" s="375"/>
      <c r="BB194" s="511"/>
    </row>
    <row r="195" spans="1:74" s="488" customFormat="1" ht="15.75" customHeight="1" outlineLevel="1" x14ac:dyDescent="0.25">
      <c r="A195" s="767"/>
      <c r="B195" s="554" t="s">
        <v>536</v>
      </c>
      <c r="C195" s="486" t="s">
        <v>808</v>
      </c>
      <c r="D195" s="486" t="s">
        <v>277</v>
      </c>
      <c r="E195" s="487"/>
      <c r="F195" s="487"/>
      <c r="G195" s="487"/>
      <c r="H195" s="487"/>
      <c r="I195" s="487"/>
      <c r="J195" s="487"/>
      <c r="K195" s="487"/>
      <c r="L195" s="487"/>
      <c r="M195" s="487"/>
      <c r="N195" s="487"/>
      <c r="O195" s="502"/>
      <c r="P195" s="487"/>
      <c r="Q195" s="487"/>
      <c r="R195" s="487"/>
      <c r="S195" s="487"/>
      <c r="T195" s="487"/>
      <c r="U195" s="487"/>
      <c r="V195" s="487"/>
      <c r="W195" s="487"/>
      <c r="X195" s="503"/>
      <c r="Y195" s="502"/>
      <c r="Z195" s="487"/>
      <c r="AA195" s="487"/>
      <c r="AB195" s="487"/>
      <c r="AC195" s="487"/>
      <c r="AD195" s="487"/>
      <c r="AE195" s="487"/>
      <c r="AF195" s="487"/>
      <c r="AG195" s="487"/>
      <c r="AH195" s="503"/>
      <c r="AI195" s="502"/>
      <c r="AJ195" s="487"/>
      <c r="AK195" s="487"/>
      <c r="AL195" s="487"/>
      <c r="AM195" s="487"/>
      <c r="AN195" s="487"/>
      <c r="AO195" s="487"/>
      <c r="AP195" s="487"/>
      <c r="AQ195" s="487"/>
      <c r="AR195" s="503"/>
      <c r="AS195" s="502"/>
      <c r="AT195" s="487"/>
      <c r="AU195" s="487"/>
      <c r="AV195" s="487"/>
      <c r="AW195" s="487"/>
      <c r="AX195" s="487"/>
      <c r="AY195" s="487"/>
      <c r="AZ195" s="487"/>
      <c r="BA195" s="487"/>
      <c r="BB195" s="503"/>
      <c r="BC195" s="468"/>
      <c r="BD195" s="468"/>
      <c r="BE195" s="468"/>
      <c r="BF195" s="468"/>
      <c r="BG195" s="468"/>
      <c r="BH195" s="468"/>
      <c r="BI195" s="468"/>
      <c r="BJ195" s="468"/>
      <c r="BK195" s="468"/>
      <c r="BL195" s="468"/>
      <c r="BM195" s="468"/>
      <c r="BN195" s="468"/>
      <c r="BO195" s="468"/>
      <c r="BP195" s="468"/>
      <c r="BQ195" s="468"/>
      <c r="BR195" s="468"/>
      <c r="BS195" s="468"/>
      <c r="BT195" s="468"/>
      <c r="BU195" s="468"/>
      <c r="BV195" s="468"/>
    </row>
    <row r="196" spans="1:74" ht="15.75" customHeight="1" outlineLevel="1" x14ac:dyDescent="0.25">
      <c r="A196" s="767"/>
      <c r="B196" s="547" t="s">
        <v>537</v>
      </c>
      <c r="C196" s="375" t="s">
        <v>809</v>
      </c>
      <c r="D196" s="375" t="s">
        <v>277</v>
      </c>
      <c r="E196" s="375"/>
      <c r="F196" s="375"/>
      <c r="G196" s="375"/>
      <c r="H196" s="375"/>
      <c r="I196" s="375"/>
      <c r="J196" s="375"/>
      <c r="K196" s="375"/>
      <c r="L196" s="375"/>
      <c r="M196" s="375"/>
      <c r="N196" s="375"/>
      <c r="O196" s="480"/>
      <c r="P196" s="479"/>
      <c r="Q196" s="479"/>
      <c r="R196" s="479"/>
      <c r="S196" s="479"/>
      <c r="T196" s="479"/>
      <c r="U196" s="479"/>
      <c r="V196" s="479"/>
      <c r="W196" s="479"/>
      <c r="X196" s="481"/>
      <c r="Y196" s="510"/>
      <c r="Z196" s="375"/>
      <c r="AA196" s="375"/>
      <c r="AB196" s="375"/>
      <c r="AC196" s="375"/>
      <c r="AD196" s="375"/>
      <c r="AE196" s="375"/>
      <c r="AF196" s="375"/>
      <c r="AG196" s="375"/>
      <c r="AH196" s="511"/>
      <c r="AI196" s="510"/>
      <c r="AJ196" s="375"/>
      <c r="AK196" s="375"/>
      <c r="AL196" s="375"/>
      <c r="AM196" s="375"/>
      <c r="AN196" s="375"/>
      <c r="AO196" s="375"/>
      <c r="AP196" s="375"/>
      <c r="AQ196" s="375"/>
      <c r="AR196" s="511"/>
      <c r="AS196" s="510"/>
      <c r="AT196" s="375"/>
      <c r="AU196" s="375"/>
      <c r="AV196" s="375"/>
      <c r="AW196" s="375"/>
      <c r="AX196" s="375"/>
      <c r="AY196" s="375"/>
      <c r="AZ196" s="375"/>
      <c r="BA196" s="375"/>
      <c r="BB196" s="511"/>
    </row>
    <row r="197" spans="1:74" s="488" customFormat="1" ht="15.75" customHeight="1" outlineLevel="1" thickBot="1" x14ac:dyDescent="0.3">
      <c r="A197" s="767"/>
      <c r="B197" s="554" t="s">
        <v>556</v>
      </c>
      <c r="C197" s="486" t="s">
        <v>810</v>
      </c>
      <c r="D197" s="486" t="s">
        <v>557</v>
      </c>
      <c r="E197" s="486"/>
      <c r="F197" s="486"/>
      <c r="G197" s="486"/>
      <c r="H197" s="486"/>
      <c r="I197" s="486"/>
      <c r="J197" s="486"/>
      <c r="K197" s="486"/>
      <c r="L197" s="486"/>
      <c r="M197" s="486"/>
      <c r="N197" s="556"/>
      <c r="O197" s="507"/>
      <c r="P197" s="486"/>
      <c r="Q197" s="486"/>
      <c r="R197" s="486"/>
      <c r="S197" s="486"/>
      <c r="T197" s="486"/>
      <c r="U197" s="486"/>
      <c r="V197" s="486"/>
      <c r="W197" s="486"/>
      <c r="X197" s="557"/>
      <c r="Y197" s="507"/>
      <c r="Z197" s="486"/>
      <c r="AA197" s="486"/>
      <c r="AB197" s="486"/>
      <c r="AC197" s="486"/>
      <c r="AD197" s="486"/>
      <c r="AE197" s="486"/>
      <c r="AF197" s="486"/>
      <c r="AG197" s="486"/>
      <c r="AH197" s="557"/>
      <c r="AI197" s="507"/>
      <c r="AJ197" s="486"/>
      <c r="AK197" s="486"/>
      <c r="AL197" s="486"/>
      <c r="AM197" s="486"/>
      <c r="AN197" s="486"/>
      <c r="AO197" s="486"/>
      <c r="AP197" s="486"/>
      <c r="AQ197" s="486"/>
      <c r="AR197" s="557"/>
      <c r="AS197" s="507"/>
      <c r="AT197" s="486"/>
      <c r="AU197" s="486"/>
      <c r="AV197" s="486"/>
      <c r="AW197" s="486"/>
      <c r="AX197" s="486"/>
      <c r="AY197" s="486"/>
      <c r="AZ197" s="486"/>
      <c r="BA197" s="486"/>
      <c r="BB197" s="557"/>
      <c r="BC197" s="468"/>
      <c r="BD197" s="468"/>
      <c r="BE197" s="468"/>
      <c r="BF197" s="468"/>
      <c r="BG197" s="468"/>
      <c r="BH197" s="468"/>
      <c r="BI197" s="468"/>
      <c r="BJ197" s="468"/>
      <c r="BK197" s="468"/>
      <c r="BL197" s="468"/>
      <c r="BM197" s="468"/>
      <c r="BN197" s="468"/>
      <c r="BO197" s="468"/>
      <c r="BP197" s="468"/>
      <c r="BQ197" s="468"/>
      <c r="BR197" s="468"/>
      <c r="BS197" s="468"/>
      <c r="BT197" s="468"/>
      <c r="BU197" s="468"/>
      <c r="BV197" s="468"/>
    </row>
    <row r="198" spans="1:74" ht="15.75" customHeight="1" x14ac:dyDescent="0.25">
      <c r="A198" s="767"/>
      <c r="B198" s="385" t="s">
        <v>628</v>
      </c>
      <c r="C198" s="514"/>
      <c r="D198" s="514"/>
      <c r="E198" s="514"/>
      <c r="F198" s="514"/>
      <c r="G198" s="514"/>
      <c r="H198" s="514"/>
      <c r="I198" s="514"/>
      <c r="J198" s="514"/>
      <c r="K198" s="514"/>
      <c r="L198" s="514"/>
      <c r="M198" s="514"/>
      <c r="N198" s="514"/>
      <c r="O198" s="515"/>
      <c r="P198" s="514"/>
      <c r="Q198" s="514"/>
      <c r="R198" s="514"/>
      <c r="S198" s="514"/>
      <c r="T198" s="514"/>
      <c r="U198" s="514"/>
      <c r="V198" s="514"/>
      <c r="W198" s="514"/>
      <c r="X198" s="516"/>
      <c r="Y198" s="515"/>
      <c r="Z198" s="514"/>
      <c r="AA198" s="514"/>
      <c r="AB198" s="514"/>
      <c r="AC198" s="514"/>
      <c r="AD198" s="514"/>
      <c r="AE198" s="514"/>
      <c r="AF198" s="514"/>
      <c r="AG198" s="514"/>
      <c r="AH198" s="516"/>
      <c r="AI198" s="515"/>
      <c r="AJ198" s="514"/>
      <c r="AK198" s="514"/>
      <c r="AL198" s="514"/>
      <c r="AM198" s="514"/>
      <c r="AN198" s="514"/>
      <c r="AO198" s="514"/>
      <c r="AP198" s="514"/>
      <c r="AQ198" s="514"/>
      <c r="AR198" s="516"/>
      <c r="AS198" s="515"/>
      <c r="AT198" s="514"/>
      <c r="AU198" s="514"/>
      <c r="AV198" s="514"/>
      <c r="AW198" s="514"/>
      <c r="AX198" s="514"/>
      <c r="AY198" s="514"/>
      <c r="AZ198" s="514"/>
      <c r="BA198" s="514"/>
      <c r="BB198" s="516"/>
    </row>
    <row r="199" spans="1:74" ht="15.75" customHeight="1" outlineLevel="1" x14ac:dyDescent="0.25">
      <c r="A199" s="767"/>
      <c r="B199" s="547" t="s">
        <v>282</v>
      </c>
      <c r="C199" s="375" t="s">
        <v>811</v>
      </c>
      <c r="D199" s="517" t="s">
        <v>283</v>
      </c>
      <c r="E199" s="479"/>
      <c r="F199" s="479"/>
      <c r="G199" s="479"/>
      <c r="H199" s="479"/>
      <c r="I199" s="479"/>
      <c r="J199" s="479"/>
      <c r="K199" s="479"/>
      <c r="L199" s="479"/>
      <c r="M199" s="479"/>
      <c r="N199" s="479"/>
      <c r="O199" s="480"/>
      <c r="P199" s="479"/>
      <c r="Q199" s="479"/>
      <c r="R199" s="479"/>
      <c r="S199" s="479"/>
      <c r="T199" s="479"/>
      <c r="U199" s="479"/>
      <c r="V199" s="479"/>
      <c r="W199" s="479"/>
      <c r="X199" s="481"/>
      <c r="Y199" s="480"/>
      <c r="Z199" s="479"/>
      <c r="AA199" s="479"/>
      <c r="AB199" s="479"/>
      <c r="AC199" s="479"/>
      <c r="AD199" s="479"/>
      <c r="AE199" s="479"/>
      <c r="AF199" s="479"/>
      <c r="AG199" s="479"/>
      <c r="AH199" s="481"/>
      <c r="AI199" s="480"/>
      <c r="AJ199" s="479"/>
      <c r="AK199" s="479"/>
      <c r="AL199" s="479"/>
      <c r="AM199" s="479"/>
      <c r="AN199" s="479"/>
      <c r="AO199" s="479"/>
      <c r="AP199" s="479"/>
      <c r="AQ199" s="479"/>
      <c r="AR199" s="481"/>
      <c r="AS199" s="480"/>
      <c r="AT199" s="479"/>
      <c r="AU199" s="479"/>
      <c r="AV199" s="479"/>
      <c r="AW199" s="479"/>
      <c r="AX199" s="479"/>
      <c r="AY199" s="479"/>
      <c r="AZ199" s="479"/>
      <c r="BA199" s="479"/>
      <c r="BB199" s="481"/>
    </row>
    <row r="200" spans="1:74" ht="15.75" customHeight="1" outlineLevel="1" x14ac:dyDescent="0.25">
      <c r="A200" s="767"/>
      <c r="B200" s="547" t="s">
        <v>676</v>
      </c>
      <c r="C200" s="375" t="s">
        <v>812</v>
      </c>
      <c r="D200" s="479" t="s">
        <v>555</v>
      </c>
      <c r="E200" s="479"/>
      <c r="F200" s="479"/>
      <c r="G200" s="479"/>
      <c r="H200" s="479"/>
      <c r="I200" s="479"/>
      <c r="J200" s="479"/>
      <c r="K200" s="479"/>
      <c r="L200" s="479"/>
      <c r="M200" s="479"/>
      <c r="N200" s="479"/>
      <c r="O200" s="480"/>
      <c r="P200" s="479"/>
      <c r="Q200" s="479"/>
      <c r="R200" s="479"/>
      <c r="S200" s="479"/>
      <c r="T200" s="479"/>
      <c r="U200" s="479"/>
      <c r="V200" s="479"/>
      <c r="W200" s="479"/>
      <c r="X200" s="481"/>
      <c r="Y200" s="480"/>
      <c r="Z200" s="479"/>
      <c r="AA200" s="479"/>
      <c r="AB200" s="479"/>
      <c r="AC200" s="479"/>
      <c r="AD200" s="479"/>
      <c r="AE200" s="479"/>
      <c r="AF200" s="479"/>
      <c r="AG200" s="479"/>
      <c r="AH200" s="481"/>
      <c r="AI200" s="480"/>
      <c r="AJ200" s="479"/>
      <c r="AK200" s="479"/>
      <c r="AL200" s="479"/>
      <c r="AM200" s="479"/>
      <c r="AN200" s="479"/>
      <c r="AO200" s="479"/>
      <c r="AP200" s="479"/>
      <c r="AQ200" s="479"/>
      <c r="AR200" s="481"/>
      <c r="AS200" s="480"/>
      <c r="AT200" s="479"/>
      <c r="AU200" s="479"/>
      <c r="AV200" s="479"/>
      <c r="AW200" s="479"/>
      <c r="AX200" s="479"/>
      <c r="AY200" s="479"/>
      <c r="AZ200" s="479"/>
      <c r="BA200" s="479"/>
      <c r="BB200" s="481"/>
    </row>
    <row r="201" spans="1:74" s="488" customFormat="1" ht="15.75" customHeight="1" outlineLevel="1" x14ac:dyDescent="0.25">
      <c r="A201" s="767"/>
      <c r="B201" s="554" t="s">
        <v>509</v>
      </c>
      <c r="C201" s="486" t="s">
        <v>813</v>
      </c>
      <c r="D201" s="518" t="s">
        <v>290</v>
      </c>
      <c r="E201" s="487">
        <v>394.99853539827996</v>
      </c>
      <c r="F201" s="487">
        <v>392.85196686477354</v>
      </c>
      <c r="G201" s="487">
        <v>387.47450352758449</v>
      </c>
      <c r="H201" s="487">
        <v>384.7726044032018</v>
      </c>
      <c r="I201" s="487">
        <v>381.84555820569625</v>
      </c>
      <c r="J201" s="487"/>
      <c r="K201" s="487"/>
      <c r="L201" s="487"/>
      <c r="M201" s="487"/>
      <c r="N201" s="487"/>
      <c r="O201" s="502">
        <v>394.99853539827996</v>
      </c>
      <c r="P201" s="487">
        <v>392.85196686477354</v>
      </c>
      <c r="Q201" s="487">
        <v>387.47450352758449</v>
      </c>
      <c r="R201" s="487">
        <v>384.7726044032018</v>
      </c>
      <c r="S201" s="487">
        <v>381.84555820569625</v>
      </c>
      <c r="T201" s="487"/>
      <c r="U201" s="487"/>
      <c r="V201" s="487"/>
      <c r="W201" s="487"/>
      <c r="X201" s="487"/>
      <c r="Y201" s="487">
        <v>394.99853539827996</v>
      </c>
      <c r="Z201" s="487">
        <v>392.85196686477354</v>
      </c>
      <c r="AA201" s="487">
        <v>387.47450352758449</v>
      </c>
      <c r="AB201" s="487">
        <v>384.7726044032018</v>
      </c>
      <c r="AC201" s="487">
        <v>381.84555820569625</v>
      </c>
      <c r="AD201" s="487"/>
      <c r="AE201" s="487"/>
      <c r="AF201" s="487"/>
      <c r="AG201" s="487"/>
      <c r="AH201" s="487"/>
      <c r="AI201" s="487">
        <v>394.99853539827996</v>
      </c>
      <c r="AJ201" s="487">
        <v>392.85196686477354</v>
      </c>
      <c r="AK201" s="487">
        <v>387.47450352758449</v>
      </c>
      <c r="AL201" s="487">
        <v>384.7726044032018</v>
      </c>
      <c r="AM201" s="487">
        <v>381.84555820569625</v>
      </c>
      <c r="AN201" s="487"/>
      <c r="AO201" s="487"/>
      <c r="AP201" s="487"/>
      <c r="AQ201" s="487"/>
      <c r="AR201" s="487"/>
      <c r="AS201" s="487">
        <v>394.99853539827996</v>
      </c>
      <c r="AT201" s="487">
        <v>392.85196686477354</v>
      </c>
      <c r="AU201" s="487">
        <v>387.47450352758449</v>
      </c>
      <c r="AV201" s="487">
        <v>384.7726044032018</v>
      </c>
      <c r="AW201" s="487">
        <v>381.84555820569625</v>
      </c>
      <c r="AX201" s="487"/>
      <c r="AY201" s="487"/>
      <c r="AZ201" s="487"/>
      <c r="BA201" s="487"/>
      <c r="BB201" s="487"/>
      <c r="BC201" s="468"/>
      <c r="BD201" s="468"/>
      <c r="BE201" s="468"/>
      <c r="BF201" s="468"/>
      <c r="BG201" s="468"/>
      <c r="BH201" s="468"/>
      <c r="BI201" s="468"/>
      <c r="BJ201" s="468"/>
      <c r="BK201" s="468"/>
      <c r="BL201" s="468"/>
      <c r="BM201" s="468"/>
      <c r="BN201" s="468"/>
      <c r="BO201" s="468"/>
      <c r="BP201" s="468"/>
      <c r="BQ201" s="468"/>
      <c r="BR201" s="468"/>
      <c r="BS201" s="468"/>
      <c r="BT201" s="468"/>
      <c r="BU201" s="468"/>
      <c r="BV201" s="468"/>
    </row>
    <row r="202" spans="1:74" ht="15.75" customHeight="1" outlineLevel="1" x14ac:dyDescent="0.25">
      <c r="A202" s="767"/>
      <c r="B202" s="547" t="s">
        <v>510</v>
      </c>
      <c r="C202" s="375" t="s">
        <v>814</v>
      </c>
      <c r="D202" s="517" t="s">
        <v>505</v>
      </c>
      <c r="E202" s="479">
        <v>1.0048310097589221</v>
      </c>
      <c r="F202" s="479">
        <v>0.9735227793309249</v>
      </c>
      <c r="G202" s="479">
        <v>0.88333289124172709</v>
      </c>
      <c r="H202" s="479">
        <v>0.83373244773102728</v>
      </c>
      <c r="I202" s="479">
        <v>0.78677433154914711</v>
      </c>
      <c r="J202" s="479"/>
      <c r="K202" s="479"/>
      <c r="L202" s="479"/>
      <c r="M202" s="479"/>
      <c r="N202" s="479"/>
      <c r="O202" s="480">
        <v>1.0048310097589221</v>
      </c>
      <c r="P202" s="479">
        <v>0.9735227793309249</v>
      </c>
      <c r="Q202" s="479">
        <v>0.88333289124172709</v>
      </c>
      <c r="R202" s="479">
        <v>0.83373244773102728</v>
      </c>
      <c r="S202" s="479">
        <v>0.78677433154914711</v>
      </c>
      <c r="T202" s="479"/>
      <c r="U202" s="479"/>
      <c r="V202" s="479"/>
      <c r="W202" s="479"/>
      <c r="X202" s="479"/>
      <c r="Y202" s="479">
        <v>1.0048310097589221</v>
      </c>
      <c r="Z202" s="479">
        <v>0.9735227793309249</v>
      </c>
      <c r="AA202" s="479">
        <v>0.88333289124172709</v>
      </c>
      <c r="AB202" s="479">
        <v>0.83373244773102728</v>
      </c>
      <c r="AC202" s="479">
        <v>0.78677433154914711</v>
      </c>
      <c r="AD202" s="479"/>
      <c r="AE202" s="479"/>
      <c r="AF202" s="479"/>
      <c r="AG202" s="479"/>
      <c r="AH202" s="479"/>
      <c r="AI202" s="479">
        <v>1.0048310097589221</v>
      </c>
      <c r="AJ202" s="479">
        <v>0.9735227793309249</v>
      </c>
      <c r="AK202" s="479">
        <v>0.88333289124172709</v>
      </c>
      <c r="AL202" s="479">
        <v>0.83373244773102728</v>
      </c>
      <c r="AM202" s="479">
        <v>0.78677433154914711</v>
      </c>
      <c r="AN202" s="479"/>
      <c r="AO202" s="479"/>
      <c r="AP202" s="479"/>
      <c r="AQ202" s="479"/>
      <c r="AR202" s="479"/>
      <c r="AS202" s="479">
        <v>1.0048310097589221</v>
      </c>
      <c r="AT202" s="479">
        <v>0.9735227793309249</v>
      </c>
      <c r="AU202" s="479">
        <v>0.88333289124172709</v>
      </c>
      <c r="AV202" s="479">
        <v>0.83373244773102728</v>
      </c>
      <c r="AW202" s="479">
        <v>0.78677433154914711</v>
      </c>
      <c r="AX202" s="479"/>
      <c r="AY202" s="479"/>
      <c r="AZ202" s="479"/>
      <c r="BA202" s="479"/>
      <c r="BB202" s="479"/>
    </row>
    <row r="203" spans="1:74" ht="15.75" customHeight="1" outlineLevel="1" x14ac:dyDescent="0.25">
      <c r="A203" s="767"/>
      <c r="B203" s="554" t="s">
        <v>825</v>
      </c>
      <c r="C203" s="486" t="s">
        <v>826</v>
      </c>
      <c r="D203" s="518"/>
      <c r="E203" s="487"/>
      <c r="F203" s="487"/>
      <c r="G203" s="487"/>
      <c r="H203" s="487"/>
      <c r="I203" s="487"/>
      <c r="J203" s="487"/>
      <c r="K203" s="487"/>
      <c r="L203" s="487"/>
      <c r="M203" s="487"/>
      <c r="N203" s="487"/>
      <c r="O203" s="502"/>
      <c r="P203" s="487"/>
      <c r="Q203" s="487"/>
      <c r="R203" s="487"/>
      <c r="S203" s="487"/>
      <c r="T203" s="487"/>
      <c r="U203" s="487"/>
      <c r="V203" s="487"/>
      <c r="W203" s="487"/>
      <c r="X203" s="487"/>
      <c r="Y203" s="487"/>
      <c r="Z203" s="487"/>
      <c r="AA203" s="487"/>
      <c r="AB203" s="487"/>
      <c r="AC203" s="487"/>
      <c r="AD203" s="487"/>
      <c r="AE203" s="487"/>
      <c r="AF203" s="487"/>
      <c r="AG203" s="487"/>
      <c r="AH203" s="487"/>
      <c r="AI203" s="487"/>
      <c r="AJ203" s="487"/>
      <c r="AK203" s="487"/>
      <c r="AL203" s="487"/>
      <c r="AM203" s="487"/>
      <c r="AN203" s="487"/>
      <c r="AO203" s="487"/>
      <c r="AP203" s="487"/>
      <c r="AQ203" s="487"/>
      <c r="AR203" s="487"/>
      <c r="AS203" s="487"/>
      <c r="AT203" s="487"/>
      <c r="AU203" s="487"/>
      <c r="AV203" s="487"/>
      <c r="AW203" s="487"/>
      <c r="AX203" s="487"/>
      <c r="AY203" s="487"/>
      <c r="AZ203" s="487"/>
      <c r="BA203" s="487"/>
      <c r="BB203" s="487"/>
    </row>
    <row r="204" spans="1:74" s="488" customFormat="1" ht="15.75" customHeight="1" outlineLevel="1" x14ac:dyDescent="0.25">
      <c r="A204" s="767"/>
      <c r="B204" s="554" t="s">
        <v>511</v>
      </c>
      <c r="C204" s="486" t="s">
        <v>815</v>
      </c>
      <c r="D204" s="518" t="s">
        <v>507</v>
      </c>
      <c r="E204" s="487"/>
      <c r="F204" s="487"/>
      <c r="G204" s="487"/>
      <c r="H204" s="487"/>
      <c r="I204" s="487"/>
      <c r="J204" s="487"/>
      <c r="K204" s="487"/>
      <c r="L204" s="487"/>
      <c r="M204" s="487"/>
      <c r="N204" s="487"/>
      <c r="O204" s="480"/>
      <c r="P204" s="479"/>
      <c r="Q204" s="479"/>
      <c r="R204" s="479"/>
      <c r="S204" s="479"/>
      <c r="T204" s="479"/>
      <c r="U204" s="487"/>
      <c r="V204" s="487"/>
      <c r="W204" s="487"/>
      <c r="X204" s="503"/>
      <c r="Y204" s="502"/>
      <c r="Z204" s="487"/>
      <c r="AA204" s="487"/>
      <c r="AB204" s="487"/>
      <c r="AC204" s="487"/>
      <c r="AD204" s="487"/>
      <c r="AE204" s="487"/>
      <c r="AF204" s="487"/>
      <c r="AG204" s="487"/>
      <c r="AH204" s="503"/>
      <c r="AI204" s="502"/>
      <c r="AJ204" s="487"/>
      <c r="AK204" s="487"/>
      <c r="AL204" s="487"/>
      <c r="AM204" s="487"/>
      <c r="AN204" s="487"/>
      <c r="AO204" s="487"/>
      <c r="AP204" s="487"/>
      <c r="AQ204" s="487"/>
      <c r="AR204" s="503"/>
      <c r="AS204" s="502"/>
      <c r="AT204" s="487"/>
      <c r="AU204" s="487"/>
      <c r="AV204" s="487"/>
      <c r="AW204" s="487"/>
      <c r="AX204" s="487"/>
      <c r="AY204" s="487"/>
      <c r="AZ204" s="487"/>
      <c r="BA204" s="487"/>
      <c r="BB204" s="503"/>
      <c r="BC204" s="468"/>
      <c r="BD204" s="468"/>
      <c r="BE204" s="468"/>
      <c r="BF204" s="468"/>
      <c r="BG204" s="468"/>
      <c r="BH204" s="468"/>
      <c r="BI204" s="468"/>
      <c r="BJ204" s="468"/>
      <c r="BK204" s="468"/>
      <c r="BL204" s="468"/>
      <c r="BM204" s="468"/>
      <c r="BN204" s="468"/>
      <c r="BO204" s="468"/>
      <c r="BP204" s="468"/>
      <c r="BQ204" s="468"/>
      <c r="BR204" s="468"/>
      <c r="BS204" s="468"/>
      <c r="BT204" s="468"/>
      <c r="BU204" s="468"/>
      <c r="BV204" s="468"/>
    </row>
    <row r="205" spans="1:74" ht="15.75" customHeight="1" outlineLevel="1" x14ac:dyDescent="0.25">
      <c r="A205" s="767"/>
      <c r="B205" s="547" t="s">
        <v>515</v>
      </c>
      <c r="C205" s="375" t="s">
        <v>816</v>
      </c>
      <c r="D205" s="517" t="s">
        <v>277</v>
      </c>
      <c r="E205" s="479"/>
      <c r="F205" s="479"/>
      <c r="G205" s="479"/>
      <c r="H205" s="479"/>
      <c r="I205" s="479"/>
      <c r="J205" s="479"/>
      <c r="K205" s="479"/>
      <c r="L205" s="479"/>
      <c r="M205" s="479"/>
      <c r="N205" s="479"/>
      <c r="O205" s="480"/>
      <c r="P205" s="479"/>
      <c r="Q205" s="479"/>
      <c r="R205" s="479"/>
      <c r="S205" s="479"/>
      <c r="T205" s="479"/>
      <c r="U205" s="479"/>
      <c r="V205" s="479"/>
      <c r="W205" s="479"/>
      <c r="X205" s="481"/>
      <c r="Y205" s="480"/>
      <c r="Z205" s="479"/>
      <c r="AA205" s="479"/>
      <c r="AB205" s="479"/>
      <c r="AC205" s="479"/>
      <c r="AD205" s="479"/>
      <c r="AE205" s="479"/>
      <c r="AF205" s="479"/>
      <c r="AG205" s="479"/>
      <c r="AH205" s="481"/>
      <c r="AI205" s="480"/>
      <c r="AJ205" s="479"/>
      <c r="AK205" s="479"/>
      <c r="AL205" s="479"/>
      <c r="AM205" s="479"/>
      <c r="AN205" s="479"/>
      <c r="AO205" s="479"/>
      <c r="AP205" s="479"/>
      <c r="AQ205" s="479"/>
      <c r="AR205" s="481"/>
      <c r="AS205" s="480"/>
      <c r="AT205" s="479"/>
      <c r="AU205" s="479"/>
      <c r="AV205" s="479"/>
      <c r="AW205" s="479"/>
      <c r="AX205" s="479"/>
      <c r="AY205" s="479"/>
      <c r="AZ205" s="479"/>
      <c r="BA205" s="479"/>
      <c r="BB205" s="481"/>
    </row>
    <row r="206" spans="1:74" s="488" customFormat="1" ht="15.75" customHeight="1" outlineLevel="1" x14ac:dyDescent="0.25">
      <c r="A206" s="767"/>
      <c r="B206" s="554" t="s">
        <v>514</v>
      </c>
      <c r="C206" s="486" t="s">
        <v>817</v>
      </c>
      <c r="D206" s="518" t="s">
        <v>517</v>
      </c>
      <c r="E206" s="487"/>
      <c r="F206" s="487"/>
      <c r="G206" s="487"/>
      <c r="H206" s="487"/>
      <c r="I206" s="487"/>
      <c r="J206" s="487"/>
      <c r="K206" s="487"/>
      <c r="L206" s="487"/>
      <c r="M206" s="487"/>
      <c r="N206" s="487"/>
      <c r="O206" s="502"/>
      <c r="P206" s="487"/>
      <c r="Q206" s="487"/>
      <c r="R206" s="487"/>
      <c r="S206" s="487"/>
      <c r="T206" s="487"/>
      <c r="U206" s="487"/>
      <c r="V206" s="487"/>
      <c r="W206" s="487"/>
      <c r="X206" s="503"/>
      <c r="Y206" s="502"/>
      <c r="Z206" s="487"/>
      <c r="AA206" s="487"/>
      <c r="AB206" s="487"/>
      <c r="AC206" s="487"/>
      <c r="AD206" s="487"/>
      <c r="AE206" s="487"/>
      <c r="AF206" s="487"/>
      <c r="AG206" s="487"/>
      <c r="AH206" s="503"/>
      <c r="AI206" s="502"/>
      <c r="AJ206" s="487"/>
      <c r="AK206" s="487"/>
      <c r="AL206" s="487"/>
      <c r="AM206" s="487"/>
      <c r="AN206" s="487"/>
      <c r="AO206" s="487"/>
      <c r="AP206" s="487"/>
      <c r="AQ206" s="487"/>
      <c r="AR206" s="503"/>
      <c r="AS206" s="502"/>
      <c r="AT206" s="487"/>
      <c r="AU206" s="487"/>
      <c r="AV206" s="487"/>
      <c r="AW206" s="487"/>
      <c r="AX206" s="487"/>
      <c r="AY206" s="487"/>
      <c r="AZ206" s="487"/>
      <c r="BA206" s="487"/>
      <c r="BB206" s="503"/>
      <c r="BC206" s="468"/>
      <c r="BD206" s="468"/>
      <c r="BE206" s="468"/>
      <c r="BF206" s="468"/>
      <c r="BG206" s="468"/>
      <c r="BH206" s="468"/>
      <c r="BI206" s="468"/>
      <c r="BJ206" s="468"/>
      <c r="BK206" s="468"/>
      <c r="BL206" s="468"/>
      <c r="BM206" s="468"/>
      <c r="BN206" s="468"/>
      <c r="BO206" s="468"/>
      <c r="BP206" s="468"/>
      <c r="BQ206" s="468"/>
      <c r="BR206" s="468"/>
      <c r="BS206" s="468"/>
      <c r="BT206" s="468"/>
      <c r="BU206" s="468"/>
      <c r="BV206" s="468"/>
    </row>
    <row r="207" spans="1:74" ht="15.75" customHeight="1" outlineLevel="1" x14ac:dyDescent="0.25">
      <c r="A207" s="767"/>
      <c r="B207" s="547" t="s">
        <v>516</v>
      </c>
      <c r="C207" s="375" t="s">
        <v>818</v>
      </c>
      <c r="D207" s="517" t="s">
        <v>518</v>
      </c>
      <c r="E207" s="479"/>
      <c r="F207" s="479"/>
      <c r="G207" s="479"/>
      <c r="H207" s="479"/>
      <c r="I207" s="479"/>
      <c r="J207" s="479"/>
      <c r="K207" s="479"/>
      <c r="L207" s="479"/>
      <c r="M207" s="479"/>
      <c r="N207" s="479"/>
      <c r="O207" s="480"/>
      <c r="P207" s="479"/>
      <c r="Q207" s="479"/>
      <c r="R207" s="479"/>
      <c r="S207" s="479"/>
      <c r="T207" s="479"/>
      <c r="U207" s="479"/>
      <c r="V207" s="479"/>
      <c r="W207" s="479"/>
      <c r="X207" s="481"/>
      <c r="Y207" s="480"/>
      <c r="Z207" s="479"/>
      <c r="AA207" s="479"/>
      <c r="AB207" s="479"/>
      <c r="AC207" s="479"/>
      <c r="AD207" s="479"/>
      <c r="AE207" s="479"/>
      <c r="AF207" s="479"/>
      <c r="AG207" s="479"/>
      <c r="AH207" s="481"/>
      <c r="AI207" s="480"/>
      <c r="AJ207" s="479"/>
      <c r="AK207" s="479"/>
      <c r="AL207" s="479"/>
      <c r="AM207" s="479"/>
      <c r="AN207" s="479"/>
      <c r="AO207" s="479"/>
      <c r="AP207" s="479"/>
      <c r="AQ207" s="479"/>
      <c r="AR207" s="481"/>
      <c r="AS207" s="480"/>
      <c r="AT207" s="479"/>
      <c r="AU207" s="479"/>
      <c r="AV207" s="479"/>
      <c r="AW207" s="479"/>
      <c r="AX207" s="479"/>
      <c r="AY207" s="479"/>
      <c r="AZ207" s="479"/>
      <c r="BA207" s="479"/>
      <c r="BB207" s="481"/>
    </row>
    <row r="208" spans="1:74" s="488" customFormat="1" ht="15.75" customHeight="1" outlineLevel="1" x14ac:dyDescent="0.25">
      <c r="A208" s="767"/>
      <c r="B208" s="558" t="s">
        <v>678</v>
      </c>
      <c r="C208" s="486" t="s">
        <v>819</v>
      </c>
      <c r="D208" s="520" t="s">
        <v>290</v>
      </c>
      <c r="E208" s="487"/>
      <c r="F208" s="487"/>
      <c r="G208" s="487"/>
      <c r="H208" s="487"/>
      <c r="I208" s="487"/>
      <c r="J208" s="487"/>
      <c r="K208" s="487"/>
      <c r="L208" s="487"/>
      <c r="M208" s="487"/>
      <c r="N208" s="487"/>
      <c r="O208" s="502"/>
      <c r="P208" s="487"/>
      <c r="Q208" s="487"/>
      <c r="R208" s="487"/>
      <c r="S208" s="487"/>
      <c r="T208" s="487"/>
      <c r="U208" s="487"/>
      <c r="V208" s="487"/>
      <c r="W208" s="487"/>
      <c r="X208" s="503"/>
      <c r="Y208" s="502"/>
      <c r="Z208" s="487"/>
      <c r="AA208" s="487"/>
      <c r="AB208" s="487"/>
      <c r="AC208" s="487"/>
      <c r="AD208" s="487"/>
      <c r="AE208" s="487"/>
      <c r="AF208" s="487"/>
      <c r="AG208" s="487"/>
      <c r="AH208" s="503"/>
      <c r="AI208" s="502"/>
      <c r="AJ208" s="487"/>
      <c r="AK208" s="487"/>
      <c r="AL208" s="487"/>
      <c r="AM208" s="487"/>
      <c r="AN208" s="487"/>
      <c r="AO208" s="487"/>
      <c r="AP208" s="487"/>
      <c r="AQ208" s="487"/>
      <c r="AR208" s="503"/>
      <c r="AS208" s="502"/>
      <c r="AT208" s="487"/>
      <c r="AU208" s="487"/>
      <c r="AV208" s="487"/>
      <c r="AW208" s="487"/>
      <c r="AX208" s="487"/>
      <c r="AY208" s="487"/>
      <c r="AZ208" s="487"/>
      <c r="BA208" s="487"/>
      <c r="BB208" s="503"/>
      <c r="BC208" s="468"/>
      <c r="BD208" s="468"/>
      <c r="BE208" s="468"/>
      <c r="BF208" s="468"/>
      <c r="BG208" s="468"/>
      <c r="BH208" s="468"/>
      <c r="BI208" s="468"/>
      <c r="BJ208" s="468"/>
      <c r="BK208" s="468"/>
      <c r="BL208" s="468"/>
      <c r="BM208" s="468"/>
      <c r="BN208" s="468"/>
      <c r="BO208" s="468"/>
      <c r="BP208" s="468"/>
      <c r="BQ208" s="468"/>
      <c r="BR208" s="468"/>
      <c r="BS208" s="468"/>
      <c r="BT208" s="468"/>
      <c r="BU208" s="468"/>
      <c r="BV208" s="468"/>
    </row>
    <row r="209" spans="1:74" ht="15" customHeight="1" outlineLevel="1" x14ac:dyDescent="0.25">
      <c r="A209" s="767"/>
      <c r="B209" s="547" t="s">
        <v>521</v>
      </c>
      <c r="C209" s="509" t="s">
        <v>820</v>
      </c>
      <c r="D209" s="517" t="s">
        <v>507</v>
      </c>
      <c r="E209" s="479"/>
      <c r="F209" s="479"/>
      <c r="G209" s="479"/>
      <c r="H209" s="479"/>
      <c r="I209" s="479"/>
      <c r="J209" s="479"/>
      <c r="K209" s="479"/>
      <c r="L209" s="479"/>
      <c r="M209" s="479"/>
      <c r="N209" s="479"/>
      <c r="O209" s="480"/>
      <c r="P209" s="479"/>
      <c r="Q209" s="479"/>
      <c r="R209" s="479"/>
      <c r="S209" s="479"/>
      <c r="T209" s="479"/>
      <c r="U209" s="479"/>
      <c r="V209" s="479"/>
      <c r="W209" s="479"/>
      <c r="X209" s="481"/>
      <c r="Y209" s="480"/>
      <c r="Z209" s="479"/>
      <c r="AA209" s="479"/>
      <c r="AB209" s="479"/>
      <c r="AC209" s="479"/>
      <c r="AD209" s="479"/>
      <c r="AE209" s="479"/>
      <c r="AF209" s="479"/>
      <c r="AG209" s="479"/>
      <c r="AH209" s="481"/>
      <c r="AI209" s="480"/>
      <c r="AJ209" s="479"/>
      <c r="AK209" s="479"/>
      <c r="AL209" s="479"/>
      <c r="AM209" s="479"/>
      <c r="AN209" s="479"/>
      <c r="AO209" s="479"/>
      <c r="AP209" s="479"/>
      <c r="AQ209" s="479"/>
      <c r="AR209" s="481"/>
      <c r="AS209" s="480"/>
      <c r="AT209" s="479"/>
      <c r="AU209" s="479"/>
      <c r="AV209" s="479"/>
      <c r="AW209" s="479"/>
      <c r="AX209" s="479"/>
      <c r="AY209" s="479"/>
      <c r="AZ209" s="479"/>
      <c r="BA209" s="479"/>
      <c r="BB209" s="481"/>
    </row>
    <row r="210" spans="1:74" s="488" customFormat="1" ht="15.75" customHeight="1" outlineLevel="1" thickBot="1" x14ac:dyDescent="0.3">
      <c r="A210" s="767"/>
      <c r="B210" s="554" t="s">
        <v>524</v>
      </c>
      <c r="C210" s="486" t="s">
        <v>821</v>
      </c>
      <c r="D210" s="518" t="s">
        <v>517</v>
      </c>
      <c r="E210" s="487"/>
      <c r="F210" s="487"/>
      <c r="G210" s="487"/>
      <c r="H210" s="487"/>
      <c r="I210" s="487"/>
      <c r="J210" s="487"/>
      <c r="K210" s="487"/>
      <c r="L210" s="487"/>
      <c r="M210" s="487"/>
      <c r="N210" s="487"/>
      <c r="O210" s="502"/>
      <c r="P210" s="487"/>
      <c r="Q210" s="487"/>
      <c r="R210" s="487"/>
      <c r="S210" s="487"/>
      <c r="T210" s="487"/>
      <c r="U210" s="487"/>
      <c r="V210" s="487"/>
      <c r="W210" s="487"/>
      <c r="X210" s="503"/>
      <c r="Y210" s="502"/>
      <c r="Z210" s="487"/>
      <c r="AA210" s="487"/>
      <c r="AB210" s="487"/>
      <c r="AC210" s="487"/>
      <c r="AD210" s="487"/>
      <c r="AE210" s="487"/>
      <c r="AF210" s="487"/>
      <c r="AG210" s="487"/>
      <c r="AH210" s="503"/>
      <c r="AI210" s="502"/>
      <c r="AJ210" s="487"/>
      <c r="AK210" s="487"/>
      <c r="AL210" s="487"/>
      <c r="AM210" s="487"/>
      <c r="AN210" s="487"/>
      <c r="AO210" s="487"/>
      <c r="AP210" s="487"/>
      <c r="AQ210" s="487"/>
      <c r="AR210" s="503"/>
      <c r="AS210" s="502"/>
      <c r="AT210" s="487"/>
      <c r="AU210" s="487"/>
      <c r="AV210" s="487"/>
      <c r="AW210" s="487"/>
      <c r="AX210" s="487"/>
      <c r="AY210" s="487"/>
      <c r="AZ210" s="487"/>
      <c r="BA210" s="487"/>
      <c r="BB210" s="503"/>
      <c r="BC210" s="468"/>
      <c r="BD210" s="468"/>
      <c r="BE210" s="468"/>
      <c r="BF210" s="468"/>
      <c r="BG210" s="468"/>
      <c r="BH210" s="468"/>
      <c r="BI210" s="468"/>
      <c r="BJ210" s="468"/>
      <c r="BK210" s="468"/>
      <c r="BL210" s="468"/>
      <c r="BM210" s="468"/>
      <c r="BN210" s="468"/>
      <c r="BO210" s="468"/>
      <c r="BP210" s="468"/>
      <c r="BQ210" s="468"/>
      <c r="BR210" s="468"/>
      <c r="BS210" s="468"/>
      <c r="BT210" s="468"/>
      <c r="BU210" s="468"/>
      <c r="BV210" s="468"/>
    </row>
    <row r="211" spans="1:74" ht="15.75" customHeight="1" x14ac:dyDescent="0.25">
      <c r="A211" s="767"/>
      <c r="B211" s="762" t="s">
        <v>533</v>
      </c>
      <c r="C211" s="398"/>
      <c r="D211" s="398"/>
      <c r="E211" s="379"/>
      <c r="F211" s="379"/>
      <c r="G211" s="379"/>
      <c r="H211" s="379"/>
      <c r="I211" s="379"/>
      <c r="J211" s="398"/>
      <c r="K211" s="398"/>
      <c r="L211" s="398"/>
      <c r="M211" s="398"/>
      <c r="N211" s="398"/>
      <c r="O211" s="500"/>
      <c r="P211" s="379"/>
      <c r="Q211" s="379"/>
      <c r="R211" s="379"/>
      <c r="S211" s="379"/>
      <c r="T211" s="379"/>
      <c r="U211" s="398"/>
      <c r="V211" s="398"/>
      <c r="W211" s="398"/>
      <c r="X211" s="399"/>
      <c r="Y211" s="500"/>
      <c r="Z211" s="379"/>
      <c r="AA211" s="379"/>
      <c r="AB211" s="379"/>
      <c r="AC211" s="379"/>
      <c r="AD211" s="398"/>
      <c r="AE211" s="398"/>
      <c r="AF211" s="398"/>
      <c r="AG211" s="398"/>
      <c r="AH211" s="399"/>
      <c r="AI211" s="500"/>
      <c r="AJ211" s="379"/>
      <c r="AK211" s="379"/>
      <c r="AL211" s="379"/>
      <c r="AM211" s="379"/>
      <c r="AN211" s="621"/>
      <c r="AO211" s="621"/>
      <c r="AP211" s="621"/>
      <c r="AQ211" s="621"/>
      <c r="AR211" s="622"/>
      <c r="AS211" s="500"/>
      <c r="AT211" s="379"/>
      <c r="AU211" s="379"/>
      <c r="AV211" s="379"/>
      <c r="AW211" s="379"/>
      <c r="AX211" s="398"/>
      <c r="AY211" s="398"/>
      <c r="AZ211" s="398"/>
      <c r="BA211" s="398"/>
      <c r="BB211" s="399"/>
    </row>
    <row r="212" spans="1:74" ht="15.75" customHeight="1" thickBot="1" x14ac:dyDescent="0.3">
      <c r="A212" s="767"/>
      <c r="B212" s="764"/>
      <c r="C212" s="400"/>
      <c r="D212" s="400"/>
      <c r="E212" s="381"/>
      <c r="F212" s="381"/>
      <c r="G212" s="381"/>
      <c r="H212" s="381"/>
      <c r="I212" s="381"/>
      <c r="J212" s="400"/>
      <c r="K212" s="400"/>
      <c r="L212" s="400"/>
      <c r="M212" s="400"/>
      <c r="N212" s="400"/>
      <c r="O212" s="501"/>
      <c r="P212" s="381"/>
      <c r="Q212" s="381"/>
      <c r="R212" s="381"/>
      <c r="S212" s="381"/>
      <c r="T212" s="381"/>
      <c r="U212" s="400"/>
      <c r="V212" s="400"/>
      <c r="W212" s="400"/>
      <c r="X212" s="401"/>
      <c r="Y212" s="501"/>
      <c r="Z212" s="381"/>
      <c r="AA212" s="381"/>
      <c r="AB212" s="381"/>
      <c r="AC212" s="381"/>
      <c r="AD212" s="400"/>
      <c r="AE212" s="400"/>
      <c r="AF212" s="400"/>
      <c r="AG212" s="400"/>
      <c r="AH212" s="401"/>
      <c r="AI212" s="501"/>
      <c r="AJ212" s="381"/>
      <c r="AK212" s="381"/>
      <c r="AL212" s="381"/>
      <c r="AM212" s="381"/>
      <c r="AN212" s="623"/>
      <c r="AO212" s="623"/>
      <c r="AP212" s="623"/>
      <c r="AQ212" s="623"/>
      <c r="AR212" s="401"/>
      <c r="AS212" s="501"/>
      <c r="AT212" s="381"/>
      <c r="AU212" s="381"/>
      <c r="AV212" s="381"/>
      <c r="AW212" s="381"/>
      <c r="AX212" s="400"/>
      <c r="AY212" s="400"/>
      <c r="AZ212" s="400"/>
      <c r="BA212" s="400"/>
      <c r="BB212" s="401"/>
    </row>
    <row r="213" spans="1:74" ht="15.75" customHeight="1" outlineLevel="1" x14ac:dyDescent="0.25">
      <c r="A213" s="767"/>
      <c r="B213" s="478" t="s">
        <v>522</v>
      </c>
      <c r="C213" s="375" t="s">
        <v>822</v>
      </c>
      <c r="D213" s="780" t="s">
        <v>277</v>
      </c>
      <c r="E213" s="375"/>
      <c r="F213" s="375"/>
      <c r="G213" s="375"/>
      <c r="H213" s="375"/>
      <c r="I213" s="375"/>
      <c r="J213" s="375"/>
      <c r="K213" s="375"/>
      <c r="L213" s="375"/>
      <c r="M213" s="375"/>
      <c r="N213" s="511"/>
      <c r="O213" s="510"/>
      <c r="P213" s="375"/>
      <c r="Q213" s="375"/>
      <c r="R213" s="375"/>
      <c r="S213" s="375"/>
      <c r="T213" s="375"/>
      <c r="U213" s="375"/>
      <c r="V213" s="375"/>
      <c r="W213" s="375"/>
      <c r="X213" s="511"/>
      <c r="Y213" s="510"/>
      <c r="Z213" s="375"/>
      <c r="AA213" s="375"/>
      <c r="AB213" s="375"/>
      <c r="AC213" s="375"/>
      <c r="AD213" s="375"/>
      <c r="AE213" s="375"/>
      <c r="AF213" s="375"/>
      <c r="AG213" s="375"/>
      <c r="AH213" s="511"/>
      <c r="AI213" s="510"/>
      <c r="AJ213" s="375"/>
      <c r="AK213" s="375"/>
      <c r="AL213" s="375"/>
      <c r="AM213" s="375"/>
      <c r="AN213" s="375"/>
      <c r="AO213" s="375"/>
      <c r="AP213" s="375"/>
      <c r="AQ213" s="375"/>
      <c r="AR213" s="511"/>
      <c r="AS213" s="510"/>
      <c r="AT213" s="375"/>
      <c r="AU213" s="375"/>
      <c r="AV213" s="375"/>
      <c r="AW213" s="375"/>
      <c r="AX213" s="375"/>
      <c r="AY213" s="375"/>
      <c r="AZ213" s="375"/>
      <c r="BA213" s="375"/>
      <c r="BB213" s="511"/>
    </row>
    <row r="214" spans="1:74" s="488" customFormat="1" ht="15.75" customHeight="1" outlineLevel="1" x14ac:dyDescent="0.25">
      <c r="A214" s="767"/>
      <c r="B214" s="521" t="s">
        <v>523</v>
      </c>
      <c r="C214" s="781" t="s">
        <v>823</v>
      </c>
      <c r="D214" s="518" t="s">
        <v>277</v>
      </c>
      <c r="E214" s="523"/>
      <c r="F214" s="523"/>
      <c r="G214" s="523"/>
      <c r="H214" s="523"/>
      <c r="I214" s="523"/>
      <c r="J214" s="523"/>
      <c r="K214" s="523"/>
      <c r="L214" s="523"/>
      <c r="M214" s="523"/>
      <c r="N214" s="525"/>
      <c r="O214" s="524"/>
      <c r="P214" s="523"/>
      <c r="Q214" s="523"/>
      <c r="R214" s="523"/>
      <c r="S214" s="523"/>
      <c r="T214" s="523"/>
      <c r="U214" s="523"/>
      <c r="V214" s="523"/>
      <c r="W214" s="523"/>
      <c r="X214" s="525"/>
      <c r="Y214" s="524"/>
      <c r="Z214" s="523"/>
      <c r="AA214" s="523"/>
      <c r="AB214" s="523"/>
      <c r="AC214" s="523"/>
      <c r="AD214" s="523"/>
      <c r="AE214" s="523"/>
      <c r="AF214" s="523"/>
      <c r="AG214" s="523"/>
      <c r="AH214" s="525"/>
      <c r="AI214" s="524"/>
      <c r="AJ214" s="523"/>
      <c r="AK214" s="523"/>
      <c r="AL214" s="523"/>
      <c r="AM214" s="523"/>
      <c r="AN214" s="523"/>
      <c r="AO214" s="523"/>
      <c r="AP214" s="523"/>
      <c r="AQ214" s="523"/>
      <c r="AR214" s="525"/>
      <c r="AS214" s="524"/>
      <c r="AT214" s="523"/>
      <c r="AU214" s="523"/>
      <c r="AV214" s="523"/>
      <c r="AW214" s="523"/>
      <c r="AX214" s="523"/>
      <c r="AY214" s="523"/>
      <c r="AZ214" s="523"/>
      <c r="BA214" s="523"/>
      <c r="BB214" s="525"/>
      <c r="BC214" s="468"/>
      <c r="BD214" s="468"/>
      <c r="BE214" s="468"/>
      <c r="BF214" s="468"/>
      <c r="BG214" s="468"/>
      <c r="BH214" s="468"/>
      <c r="BI214" s="468"/>
      <c r="BJ214" s="468"/>
      <c r="BK214" s="468"/>
      <c r="BL214" s="468"/>
      <c r="BM214" s="468"/>
      <c r="BN214" s="468"/>
      <c r="BO214" s="468"/>
      <c r="BP214" s="468"/>
      <c r="BQ214" s="468"/>
      <c r="BR214" s="468"/>
      <c r="BS214" s="468"/>
      <c r="BT214" s="468"/>
      <c r="BU214" s="468"/>
      <c r="BV214" s="468"/>
    </row>
    <row r="215" spans="1:74" ht="15.75" customHeight="1" outlineLevel="1" x14ac:dyDescent="0.25">
      <c r="A215" s="767"/>
      <c r="B215" s="478" t="s">
        <v>525</v>
      </c>
      <c r="C215" s="375" t="s">
        <v>824</v>
      </c>
      <c r="D215" s="517" t="s">
        <v>277</v>
      </c>
      <c r="E215" s="375"/>
      <c r="F215" s="375"/>
      <c r="G215" s="375"/>
      <c r="H215" s="375"/>
      <c r="I215" s="375"/>
      <c r="J215" s="375"/>
      <c r="K215" s="375"/>
      <c r="L215" s="375"/>
      <c r="M215" s="375"/>
      <c r="N215" s="511"/>
      <c r="O215" s="510"/>
      <c r="P215" s="375"/>
      <c r="Q215" s="375"/>
      <c r="R215" s="375"/>
      <c r="S215" s="375"/>
      <c r="T215" s="375"/>
      <c r="U215" s="375"/>
      <c r="V215" s="375"/>
      <c r="W215" s="375"/>
      <c r="X215" s="511"/>
      <c r="Y215" s="510"/>
      <c r="Z215" s="375"/>
      <c r="AA215" s="375"/>
      <c r="AB215" s="375"/>
      <c r="AC215" s="375"/>
      <c r="AD215" s="375"/>
      <c r="AE215" s="375"/>
      <c r="AF215" s="375"/>
      <c r="AG215" s="375"/>
      <c r="AH215" s="511"/>
      <c r="AI215" s="510"/>
      <c r="AJ215" s="375"/>
      <c r="AK215" s="375"/>
      <c r="AL215" s="375"/>
      <c r="AM215" s="375"/>
      <c r="AN215" s="375"/>
      <c r="AO215" s="375"/>
      <c r="AP215" s="375"/>
      <c r="AQ215" s="375"/>
      <c r="AR215" s="511"/>
      <c r="AS215" s="510"/>
      <c r="AT215" s="375"/>
      <c r="AU215" s="375"/>
      <c r="AV215" s="375"/>
      <c r="AW215" s="375"/>
      <c r="AX215" s="375"/>
      <c r="AY215" s="375"/>
      <c r="AZ215" s="375"/>
      <c r="BA215" s="375"/>
      <c r="BB215" s="511"/>
    </row>
    <row r="216" spans="1:74" s="488" customFormat="1" ht="15.75" customHeight="1" outlineLevel="1" x14ac:dyDescent="0.25">
      <c r="A216" s="767"/>
      <c r="B216" s="485" t="s">
        <v>526</v>
      </c>
      <c r="C216" s="486" t="s">
        <v>826</v>
      </c>
      <c r="D216" s="518" t="s">
        <v>517</v>
      </c>
      <c r="E216" s="487">
        <v>67.506308370005726</v>
      </c>
      <c r="F216" s="487">
        <v>65.003757750006429</v>
      </c>
      <c r="G216" s="487">
        <v>57.496105890081459</v>
      </c>
      <c r="H216" s="487">
        <v>53.11663740039122</v>
      </c>
      <c r="I216" s="487">
        <v>48.737168911381445</v>
      </c>
      <c r="J216" s="487"/>
      <c r="K216" s="487"/>
      <c r="L216" s="487"/>
      <c r="M216" s="487"/>
      <c r="N216" s="503"/>
      <c r="O216" s="502">
        <v>67.506308370005726</v>
      </c>
      <c r="P216" s="487">
        <v>65.003757750006429</v>
      </c>
      <c r="Q216" s="487">
        <v>57.496105890081459</v>
      </c>
      <c r="R216" s="487">
        <v>53.11663740039122</v>
      </c>
      <c r="S216" s="487">
        <v>48.737168911381445</v>
      </c>
      <c r="T216" s="487"/>
      <c r="U216" s="487"/>
      <c r="V216" s="487"/>
      <c r="W216" s="487"/>
      <c r="X216" s="503"/>
      <c r="Y216" s="502">
        <v>67.506308370005726</v>
      </c>
      <c r="Z216" s="487">
        <v>65.003757750006429</v>
      </c>
      <c r="AA216" s="487">
        <v>57.496105890081459</v>
      </c>
      <c r="AB216" s="487">
        <v>53.11663740039122</v>
      </c>
      <c r="AC216" s="487">
        <v>48.737168911381445</v>
      </c>
      <c r="AD216" s="487"/>
      <c r="AE216" s="487"/>
      <c r="AF216" s="487"/>
      <c r="AG216" s="487"/>
      <c r="AH216" s="503"/>
      <c r="AI216" s="502">
        <v>67.506308370005726</v>
      </c>
      <c r="AJ216" s="487">
        <v>65.003757750006429</v>
      </c>
      <c r="AK216" s="487">
        <v>57.496105890081459</v>
      </c>
      <c r="AL216" s="487">
        <v>53.11663740039122</v>
      </c>
      <c r="AM216" s="487">
        <v>48.737168911381445</v>
      </c>
      <c r="AN216" s="487"/>
      <c r="AO216" s="487"/>
      <c r="AP216" s="487"/>
      <c r="AQ216" s="487"/>
      <c r="AR216" s="503"/>
      <c r="AS216" s="502">
        <v>67.506308370005726</v>
      </c>
      <c r="AT216" s="487">
        <v>65.003757750006429</v>
      </c>
      <c r="AU216" s="487">
        <v>57.496105890081459</v>
      </c>
      <c r="AV216" s="487">
        <v>53.11663740039122</v>
      </c>
      <c r="AW216" s="487">
        <v>48.737168911381445</v>
      </c>
      <c r="AX216" s="487"/>
      <c r="AY216" s="487"/>
      <c r="AZ216" s="487"/>
      <c r="BA216" s="487"/>
      <c r="BB216" s="503"/>
      <c r="BC216" s="468"/>
      <c r="BD216" s="468"/>
      <c r="BE216" s="468"/>
      <c r="BF216" s="468"/>
      <c r="BG216" s="468"/>
      <c r="BH216" s="468"/>
      <c r="BI216" s="468"/>
      <c r="BJ216" s="468"/>
      <c r="BK216" s="468"/>
      <c r="BL216" s="468"/>
      <c r="BM216" s="468"/>
      <c r="BN216" s="468"/>
      <c r="BO216" s="468"/>
      <c r="BP216" s="468"/>
      <c r="BQ216" s="468"/>
      <c r="BR216" s="468"/>
      <c r="BS216" s="468"/>
      <c r="BT216" s="468"/>
      <c r="BU216" s="468"/>
      <c r="BV216" s="468"/>
    </row>
    <row r="217" spans="1:74" ht="15.75" customHeight="1" outlineLevel="1" x14ac:dyDescent="0.25">
      <c r="A217" s="767"/>
      <c r="B217" s="478" t="s">
        <v>659</v>
      </c>
      <c r="C217" s="375" t="s">
        <v>827</v>
      </c>
      <c r="D217" s="517" t="s">
        <v>532</v>
      </c>
      <c r="E217" s="479"/>
      <c r="F217" s="479"/>
      <c r="G217" s="479"/>
      <c r="H217" s="479"/>
      <c r="I217" s="479"/>
      <c r="J217" s="479"/>
      <c r="K217" s="479"/>
      <c r="L217" s="479"/>
      <c r="M217" s="479"/>
      <c r="N217" s="481"/>
      <c r="O217" s="480"/>
      <c r="P217" s="479"/>
      <c r="Q217" s="479"/>
      <c r="R217" s="479"/>
      <c r="S217" s="479"/>
      <c r="T217" s="479"/>
      <c r="U217" s="479"/>
      <c r="V217" s="479"/>
      <c r="W217" s="479"/>
      <c r="X217" s="481"/>
      <c r="Y217" s="480"/>
      <c r="Z217" s="479"/>
      <c r="AA217" s="479"/>
      <c r="AB217" s="479"/>
      <c r="AC217" s="479"/>
      <c r="AD217" s="479"/>
      <c r="AE217" s="479"/>
      <c r="AF217" s="479"/>
      <c r="AG217" s="479"/>
      <c r="AH217" s="481"/>
      <c r="AI217" s="480"/>
      <c r="AJ217" s="479"/>
      <c r="AK217" s="479"/>
      <c r="AL217" s="479"/>
      <c r="AM217" s="479"/>
      <c r="AN217" s="479"/>
      <c r="AO217" s="479"/>
      <c r="AP217" s="479"/>
      <c r="AQ217" s="479"/>
      <c r="AR217" s="481"/>
      <c r="AS217" s="480"/>
      <c r="AT217" s="479"/>
      <c r="AU217" s="479"/>
      <c r="AV217" s="479"/>
      <c r="AW217" s="479"/>
      <c r="AX217" s="479"/>
      <c r="AY217" s="479"/>
      <c r="AZ217" s="479"/>
      <c r="BA217" s="479"/>
      <c r="BB217" s="481"/>
    </row>
    <row r="218" spans="1:74" s="488" customFormat="1" ht="15.75" customHeight="1" outlineLevel="1" x14ac:dyDescent="0.25">
      <c r="A218" s="767"/>
      <c r="B218" s="485" t="s">
        <v>528</v>
      </c>
      <c r="C218" s="486" t="s">
        <v>828</v>
      </c>
      <c r="D218" s="518" t="s">
        <v>277</v>
      </c>
      <c r="E218" s="487">
        <v>0.8406123000000717</v>
      </c>
      <c r="F218" s="487">
        <v>0.83163270000008205</v>
      </c>
      <c r="G218" s="487">
        <v>0.78877560000111713</v>
      </c>
      <c r="H218" s="487">
        <v>0.75571435000556486</v>
      </c>
      <c r="I218" s="487">
        <v>0.72265310002048366</v>
      </c>
      <c r="J218" s="487"/>
      <c r="K218" s="487"/>
      <c r="L218" s="487"/>
      <c r="M218" s="487"/>
      <c r="N218" s="503"/>
      <c r="O218" s="502">
        <v>0.8406123000000717</v>
      </c>
      <c r="P218" s="487">
        <v>0.83163270000008205</v>
      </c>
      <c r="Q218" s="487">
        <v>0.78877560000111713</v>
      </c>
      <c r="R218" s="487">
        <v>0.75571435000556486</v>
      </c>
      <c r="S218" s="487">
        <v>0.72265310002048366</v>
      </c>
      <c r="T218" s="487"/>
      <c r="U218" s="487"/>
      <c r="V218" s="487"/>
      <c r="W218" s="487"/>
      <c r="X218" s="503"/>
      <c r="Y218" s="502">
        <v>0.8406123000000717</v>
      </c>
      <c r="Z218" s="487">
        <v>0.83163270000008205</v>
      </c>
      <c r="AA218" s="487">
        <v>0.78877560000111713</v>
      </c>
      <c r="AB218" s="487">
        <v>0.75571435000556486</v>
      </c>
      <c r="AC218" s="487">
        <v>0.72265310002048366</v>
      </c>
      <c r="AD218" s="487"/>
      <c r="AE218" s="487"/>
      <c r="AF218" s="487"/>
      <c r="AG218" s="487"/>
      <c r="AH218" s="503"/>
      <c r="AI218" s="502">
        <v>0.8406123000000717</v>
      </c>
      <c r="AJ218" s="487">
        <v>0.83163270000008205</v>
      </c>
      <c r="AK218" s="487">
        <v>0.78877560000111713</v>
      </c>
      <c r="AL218" s="487">
        <v>0.75571435000556486</v>
      </c>
      <c r="AM218" s="487">
        <v>0.72265310002048366</v>
      </c>
      <c r="AN218" s="487"/>
      <c r="AO218" s="487"/>
      <c r="AP218" s="487"/>
      <c r="AQ218" s="487"/>
      <c r="AR218" s="503"/>
      <c r="AS218" s="502">
        <v>0.8406123000000717</v>
      </c>
      <c r="AT218" s="487">
        <v>0.83163270000008205</v>
      </c>
      <c r="AU218" s="487">
        <v>0.78877560000111713</v>
      </c>
      <c r="AV218" s="487">
        <v>0.75571435000556486</v>
      </c>
      <c r="AW218" s="487">
        <v>0.72265310002048366</v>
      </c>
      <c r="AX218" s="487"/>
      <c r="AY218" s="487"/>
      <c r="AZ218" s="487"/>
      <c r="BA218" s="487"/>
      <c r="BB218" s="503"/>
      <c r="BC218" s="468"/>
      <c r="BD218" s="468"/>
      <c r="BE218" s="468"/>
      <c r="BF218" s="468"/>
      <c r="BG218" s="468"/>
      <c r="BH218" s="468"/>
      <c r="BI218" s="468"/>
      <c r="BJ218" s="468"/>
      <c r="BK218" s="468"/>
      <c r="BL218" s="468"/>
      <c r="BM218" s="468"/>
      <c r="BN218" s="468"/>
      <c r="BO218" s="468"/>
      <c r="BP218" s="468"/>
      <c r="BQ218" s="468"/>
      <c r="BR218" s="468"/>
      <c r="BS218" s="468"/>
      <c r="BT218" s="468"/>
      <c r="BU218" s="468"/>
      <c r="BV218" s="468"/>
    </row>
    <row r="219" spans="1:74" ht="15.75" customHeight="1" outlineLevel="1" x14ac:dyDescent="0.25">
      <c r="A219" s="767"/>
      <c r="B219" s="478" t="s">
        <v>530</v>
      </c>
      <c r="C219" s="375" t="s">
        <v>829</v>
      </c>
      <c r="D219" s="517" t="s">
        <v>532</v>
      </c>
      <c r="E219" s="479">
        <v>1534.5317727613105</v>
      </c>
      <c r="F219" s="479">
        <v>1604.2079321582009</v>
      </c>
      <c r="G219" s="479">
        <v>1681.2739174934736</v>
      </c>
      <c r="H219" s="479">
        <v>1689.1612075252758</v>
      </c>
      <c r="I219" s="479">
        <v>1686.0441125716254</v>
      </c>
      <c r="J219" s="479"/>
      <c r="K219" s="479"/>
      <c r="L219" s="479"/>
      <c r="M219" s="479"/>
      <c r="N219" s="481"/>
      <c r="O219" s="480">
        <v>1534.5317727613105</v>
      </c>
      <c r="P219" s="479">
        <v>1604.2079321582009</v>
      </c>
      <c r="Q219" s="479">
        <v>1681.2739174934736</v>
      </c>
      <c r="R219" s="479">
        <v>1689.1612075252758</v>
      </c>
      <c r="S219" s="479">
        <v>1686.0441125716254</v>
      </c>
      <c r="T219" s="479"/>
      <c r="U219" s="479"/>
      <c r="V219" s="479"/>
      <c r="W219" s="479"/>
      <c r="X219" s="481"/>
      <c r="Y219" s="480">
        <v>1534.5317727613105</v>
      </c>
      <c r="Z219" s="479">
        <v>1604.2079321582009</v>
      </c>
      <c r="AA219" s="479">
        <v>1681.2739174934736</v>
      </c>
      <c r="AB219" s="479">
        <v>1689.1612075252758</v>
      </c>
      <c r="AC219" s="479">
        <v>1686.0441125716254</v>
      </c>
      <c r="AD219" s="479"/>
      <c r="AE219" s="479"/>
      <c r="AF219" s="479"/>
      <c r="AG219" s="479"/>
      <c r="AH219" s="481"/>
      <c r="AI219" s="480">
        <v>1534.5317727613105</v>
      </c>
      <c r="AJ219" s="479">
        <v>1604.2079321582009</v>
      </c>
      <c r="AK219" s="479">
        <v>1681.2739174934736</v>
      </c>
      <c r="AL219" s="479">
        <v>1689.1612075252758</v>
      </c>
      <c r="AM219" s="479">
        <v>1686.0441125716254</v>
      </c>
      <c r="AN219" s="479"/>
      <c r="AO219" s="479"/>
      <c r="AP219" s="479"/>
      <c r="AQ219" s="479"/>
      <c r="AR219" s="481"/>
      <c r="AS219" s="480">
        <v>1534.5317727613105</v>
      </c>
      <c r="AT219" s="479">
        <v>1604.2079321582009</v>
      </c>
      <c r="AU219" s="479">
        <v>1681.2739174934736</v>
      </c>
      <c r="AV219" s="479">
        <v>1689.1612075252758</v>
      </c>
      <c r="AW219" s="479">
        <v>1686.0441125716254</v>
      </c>
      <c r="AX219" s="479"/>
      <c r="AY219" s="479"/>
      <c r="AZ219" s="479"/>
      <c r="BA219" s="479"/>
      <c r="BB219" s="481"/>
    </row>
    <row r="220" spans="1:74" s="488" customFormat="1" ht="15.75" customHeight="1" outlineLevel="1" x14ac:dyDescent="0.25">
      <c r="A220" s="767"/>
      <c r="B220" s="485" t="s">
        <v>679</v>
      </c>
      <c r="C220" s="486" t="s">
        <v>680</v>
      </c>
      <c r="D220" s="518" t="s">
        <v>277</v>
      </c>
      <c r="E220" s="486"/>
      <c r="F220" s="486"/>
      <c r="G220" s="486"/>
      <c r="H220" s="486"/>
      <c r="I220" s="486"/>
      <c r="J220" s="486"/>
      <c r="K220" s="486"/>
      <c r="L220" s="486"/>
      <c r="M220" s="486"/>
      <c r="N220" s="486"/>
      <c r="O220" s="507"/>
      <c r="P220" s="486"/>
      <c r="Q220" s="486"/>
      <c r="R220" s="486"/>
      <c r="S220" s="486"/>
      <c r="T220" s="486"/>
      <c r="U220" s="486"/>
      <c r="V220" s="486"/>
      <c r="W220" s="486"/>
      <c r="X220" s="508"/>
      <c r="Y220" s="507"/>
      <c r="Z220" s="486"/>
      <c r="AA220" s="486"/>
      <c r="AB220" s="486"/>
      <c r="AC220" s="486"/>
      <c r="AD220" s="486"/>
      <c r="AE220" s="486"/>
      <c r="AF220" s="486"/>
      <c r="AG220" s="486"/>
      <c r="AH220" s="508"/>
      <c r="AI220" s="507"/>
      <c r="AJ220" s="486"/>
      <c r="AK220" s="486"/>
      <c r="AL220" s="486"/>
      <c r="AM220" s="486"/>
      <c r="AN220" s="486"/>
      <c r="AO220" s="486"/>
      <c r="AP220" s="486"/>
      <c r="AQ220" s="486"/>
      <c r="AR220" s="508"/>
      <c r="AS220" s="507"/>
      <c r="AT220" s="486"/>
      <c r="AU220" s="486"/>
      <c r="AV220" s="486"/>
      <c r="AW220" s="486"/>
      <c r="AX220" s="486"/>
      <c r="AY220" s="486"/>
      <c r="AZ220" s="486"/>
      <c r="BA220" s="486"/>
      <c r="BB220" s="508"/>
      <c r="BC220" s="468"/>
      <c r="BD220" s="468"/>
      <c r="BE220" s="468"/>
      <c r="BF220" s="468"/>
      <c r="BG220" s="468"/>
      <c r="BH220" s="468"/>
      <c r="BI220" s="468"/>
      <c r="BJ220" s="468"/>
      <c r="BK220" s="468"/>
      <c r="BL220" s="468"/>
      <c r="BM220" s="468"/>
      <c r="BN220" s="468"/>
      <c r="BO220" s="468"/>
      <c r="BP220" s="468"/>
      <c r="BQ220" s="468"/>
      <c r="BR220" s="468"/>
      <c r="BS220" s="468"/>
      <c r="BT220" s="468"/>
      <c r="BU220" s="468"/>
      <c r="BV220" s="468"/>
    </row>
    <row r="221" spans="1:74" ht="15.75" customHeight="1" outlineLevel="1" x14ac:dyDescent="0.25">
      <c r="A221" s="767"/>
      <c r="B221" s="478" t="s">
        <v>681</v>
      </c>
      <c r="C221" s="375" t="s">
        <v>742</v>
      </c>
      <c r="D221" s="517" t="s">
        <v>277</v>
      </c>
      <c r="E221" s="375"/>
      <c r="F221" s="375"/>
      <c r="G221" s="375"/>
      <c r="H221" s="375"/>
      <c r="I221" s="375"/>
      <c r="J221" s="375"/>
      <c r="K221" s="375"/>
      <c r="L221" s="375"/>
      <c r="M221" s="375"/>
      <c r="N221" s="375"/>
      <c r="O221" s="510"/>
      <c r="P221" s="375"/>
      <c r="Q221" s="375"/>
      <c r="R221" s="375"/>
      <c r="S221" s="375"/>
      <c r="T221" s="375"/>
      <c r="U221" s="375"/>
      <c r="V221" s="375"/>
      <c r="W221" s="375"/>
      <c r="X221" s="511"/>
      <c r="Y221" s="510"/>
      <c r="Z221" s="375"/>
      <c r="AA221" s="375"/>
      <c r="AB221" s="375"/>
      <c r="AC221" s="375"/>
      <c r="AD221" s="375"/>
      <c r="AE221" s="375"/>
      <c r="AF221" s="375"/>
      <c r="AG221" s="375"/>
      <c r="AH221" s="511"/>
      <c r="AI221" s="510"/>
      <c r="AJ221" s="375"/>
      <c r="AK221" s="375"/>
      <c r="AL221" s="375"/>
      <c r="AM221" s="375"/>
      <c r="AN221" s="375"/>
      <c r="AO221" s="375"/>
      <c r="AP221" s="375"/>
      <c r="AQ221" s="375"/>
      <c r="AR221" s="511"/>
      <c r="AS221" s="510"/>
      <c r="AT221" s="375"/>
      <c r="AU221" s="375"/>
      <c r="AV221" s="375"/>
      <c r="AW221" s="375"/>
      <c r="AX221" s="375"/>
      <c r="AY221" s="375"/>
      <c r="AZ221" s="375"/>
      <c r="BA221" s="375"/>
      <c r="BB221" s="511"/>
    </row>
    <row r="222" spans="1:74" s="488" customFormat="1" ht="15.75" customHeight="1" outlineLevel="1" x14ac:dyDescent="0.25">
      <c r="A222" s="767"/>
      <c r="B222" s="485" t="s">
        <v>682</v>
      </c>
      <c r="C222" s="486" t="s">
        <v>683</v>
      </c>
      <c r="D222" s="518" t="s">
        <v>277</v>
      </c>
      <c r="E222" s="486"/>
      <c r="F222" s="486"/>
      <c r="G222" s="486"/>
      <c r="H222" s="486"/>
      <c r="I222" s="486"/>
      <c r="J222" s="486"/>
      <c r="K222" s="486"/>
      <c r="L222" s="486"/>
      <c r="M222" s="486"/>
      <c r="N222" s="486"/>
      <c r="O222" s="507"/>
      <c r="P222" s="486"/>
      <c r="Q222" s="486"/>
      <c r="R222" s="486"/>
      <c r="S222" s="486"/>
      <c r="T222" s="486"/>
      <c r="U222" s="486"/>
      <c r="V222" s="486"/>
      <c r="W222" s="486"/>
      <c r="X222" s="508"/>
      <c r="Y222" s="507"/>
      <c r="Z222" s="486"/>
      <c r="AA222" s="486"/>
      <c r="AB222" s="486"/>
      <c r="AC222" s="486"/>
      <c r="AD222" s="486"/>
      <c r="AE222" s="486"/>
      <c r="AF222" s="486"/>
      <c r="AG222" s="486"/>
      <c r="AH222" s="508"/>
      <c r="AI222" s="507"/>
      <c r="AJ222" s="486"/>
      <c r="AK222" s="486"/>
      <c r="AL222" s="486"/>
      <c r="AM222" s="486"/>
      <c r="AN222" s="486"/>
      <c r="AO222" s="486"/>
      <c r="AP222" s="486"/>
      <c r="AQ222" s="486"/>
      <c r="AR222" s="508"/>
      <c r="AS222" s="507"/>
      <c r="AT222" s="486"/>
      <c r="AU222" s="486"/>
      <c r="AV222" s="486"/>
      <c r="AW222" s="486"/>
      <c r="AX222" s="486"/>
      <c r="AY222" s="486"/>
      <c r="AZ222" s="486"/>
      <c r="BA222" s="486"/>
      <c r="BB222" s="508"/>
      <c r="BC222" s="468"/>
      <c r="BD222" s="468"/>
      <c r="BE222" s="468"/>
      <c r="BF222" s="468"/>
      <c r="BG222" s="468"/>
      <c r="BH222" s="468"/>
      <c r="BI222" s="468"/>
      <c r="BJ222" s="468"/>
      <c r="BK222" s="468"/>
      <c r="BL222" s="468"/>
      <c r="BM222" s="468"/>
      <c r="BN222" s="468"/>
      <c r="BO222" s="468"/>
      <c r="BP222" s="468"/>
      <c r="BQ222" s="468"/>
      <c r="BR222" s="468"/>
      <c r="BS222" s="468"/>
      <c r="BT222" s="468"/>
      <c r="BU222" s="468"/>
      <c r="BV222" s="468"/>
    </row>
    <row r="223" spans="1:74" ht="15.75" customHeight="1" outlineLevel="1" x14ac:dyDescent="0.25">
      <c r="A223" s="767"/>
      <c r="B223" s="478" t="s">
        <v>684</v>
      </c>
      <c r="C223" s="375" t="s">
        <v>743</v>
      </c>
      <c r="D223" s="517" t="s">
        <v>277</v>
      </c>
      <c r="E223" s="375"/>
      <c r="F223" s="375"/>
      <c r="G223" s="375"/>
      <c r="H223" s="375"/>
      <c r="I223" s="375"/>
      <c r="J223" s="375"/>
      <c r="K223" s="375"/>
      <c r="L223" s="375"/>
      <c r="M223" s="375"/>
      <c r="N223" s="375"/>
      <c r="O223" s="510"/>
      <c r="P223" s="375"/>
      <c r="Q223" s="375"/>
      <c r="R223" s="375"/>
      <c r="S223" s="375"/>
      <c r="T223" s="375"/>
      <c r="U223" s="375"/>
      <c r="V223" s="375"/>
      <c r="W223" s="375"/>
      <c r="X223" s="511"/>
      <c r="Y223" s="510"/>
      <c r="Z223" s="375"/>
      <c r="AA223" s="375"/>
      <c r="AB223" s="375"/>
      <c r="AC223" s="375"/>
      <c r="AD223" s="375"/>
      <c r="AE223" s="375"/>
      <c r="AF223" s="375"/>
      <c r="AG223" s="375"/>
      <c r="AH223" s="511"/>
      <c r="AI223" s="510"/>
      <c r="AJ223" s="375"/>
      <c r="AK223" s="375"/>
      <c r="AL223" s="375"/>
      <c r="AM223" s="375"/>
      <c r="AN223" s="375"/>
      <c r="AO223" s="375"/>
      <c r="AP223" s="375"/>
      <c r="AQ223" s="375"/>
      <c r="AR223" s="511"/>
      <c r="AS223" s="510"/>
      <c r="AT223" s="375"/>
      <c r="AU223" s="375"/>
      <c r="AV223" s="375"/>
      <c r="AW223" s="375"/>
      <c r="AX223" s="375"/>
      <c r="AY223" s="375"/>
      <c r="AZ223" s="375"/>
      <c r="BA223" s="375"/>
      <c r="BB223" s="511"/>
    </row>
    <row r="224" spans="1:74" s="488" customFormat="1" ht="15.75" customHeight="1" outlineLevel="1" x14ac:dyDescent="0.25">
      <c r="A224" s="767"/>
      <c r="B224" s="485" t="s">
        <v>685</v>
      </c>
      <c r="C224" s="486" t="s">
        <v>686</v>
      </c>
      <c r="D224" s="518" t="s">
        <v>277</v>
      </c>
      <c r="E224" s="486"/>
      <c r="F224" s="486"/>
      <c r="G224" s="486"/>
      <c r="H224" s="486"/>
      <c r="I224" s="486"/>
      <c r="J224" s="486"/>
      <c r="K224" s="486"/>
      <c r="L224" s="486"/>
      <c r="M224" s="486"/>
      <c r="N224" s="486"/>
      <c r="O224" s="507"/>
      <c r="P224" s="486"/>
      <c r="Q224" s="486"/>
      <c r="R224" s="486"/>
      <c r="S224" s="486"/>
      <c r="T224" s="486"/>
      <c r="U224" s="486"/>
      <c r="V224" s="486"/>
      <c r="W224" s="486"/>
      <c r="X224" s="508"/>
      <c r="Y224" s="507"/>
      <c r="Z224" s="486"/>
      <c r="AA224" s="486"/>
      <c r="AB224" s="486"/>
      <c r="AC224" s="486"/>
      <c r="AD224" s="486"/>
      <c r="AE224" s="486"/>
      <c r="AF224" s="486"/>
      <c r="AG224" s="486"/>
      <c r="AH224" s="508"/>
      <c r="AI224" s="507"/>
      <c r="AJ224" s="486"/>
      <c r="AK224" s="486"/>
      <c r="AL224" s="486"/>
      <c r="AM224" s="486"/>
      <c r="AN224" s="486"/>
      <c r="AO224" s="486"/>
      <c r="AP224" s="486"/>
      <c r="AQ224" s="486"/>
      <c r="AR224" s="508"/>
      <c r="AS224" s="507"/>
      <c r="AT224" s="486"/>
      <c r="AU224" s="486"/>
      <c r="AV224" s="486"/>
      <c r="AW224" s="486"/>
      <c r="AX224" s="486"/>
      <c r="AY224" s="486"/>
      <c r="AZ224" s="486"/>
      <c r="BA224" s="486"/>
      <c r="BB224" s="508"/>
      <c r="BC224" s="468"/>
      <c r="BD224" s="468"/>
      <c r="BE224" s="468"/>
      <c r="BF224" s="468"/>
      <c r="BG224" s="468"/>
      <c r="BH224" s="468"/>
      <c r="BI224" s="468"/>
      <c r="BJ224" s="468"/>
      <c r="BK224" s="468"/>
      <c r="BL224" s="468"/>
      <c r="BM224" s="468"/>
      <c r="BN224" s="468"/>
      <c r="BO224" s="468"/>
      <c r="BP224" s="468"/>
      <c r="BQ224" s="468"/>
      <c r="BR224" s="468"/>
      <c r="BS224" s="468"/>
      <c r="BT224" s="468"/>
      <c r="BU224" s="468"/>
      <c r="BV224" s="468"/>
    </row>
    <row r="225" spans="1:74" ht="15.75" customHeight="1" outlineLevel="1" x14ac:dyDescent="0.25">
      <c r="A225" s="767"/>
      <c r="B225" s="478" t="s">
        <v>687</v>
      </c>
      <c r="C225" s="375" t="s">
        <v>744</v>
      </c>
      <c r="D225" s="517" t="s">
        <v>277</v>
      </c>
      <c r="E225" s="375"/>
      <c r="F225" s="375"/>
      <c r="G225" s="375"/>
      <c r="H225" s="375"/>
      <c r="I225" s="375"/>
      <c r="J225" s="375"/>
      <c r="K225" s="375"/>
      <c r="L225" s="375"/>
      <c r="M225" s="375"/>
      <c r="N225" s="375"/>
      <c r="O225" s="510"/>
      <c r="P225" s="375"/>
      <c r="Q225" s="375"/>
      <c r="R225" s="375"/>
      <c r="S225" s="375"/>
      <c r="T225" s="375"/>
      <c r="U225" s="375"/>
      <c r="V225" s="375"/>
      <c r="W225" s="375"/>
      <c r="X225" s="511"/>
      <c r="Y225" s="510"/>
      <c r="Z225" s="375"/>
      <c r="AA225" s="375"/>
      <c r="AB225" s="375"/>
      <c r="AC225" s="375"/>
      <c r="AD225" s="375"/>
      <c r="AE225" s="375"/>
      <c r="AF225" s="375"/>
      <c r="AG225" s="375"/>
      <c r="AH225" s="511"/>
      <c r="AI225" s="510"/>
      <c r="AJ225" s="375"/>
      <c r="AK225" s="375"/>
      <c r="AL225" s="375"/>
      <c r="AM225" s="375"/>
      <c r="AN225" s="375"/>
      <c r="AO225" s="375"/>
      <c r="AP225" s="375"/>
      <c r="AQ225" s="375"/>
      <c r="AR225" s="511"/>
      <c r="AS225" s="510"/>
      <c r="AT225" s="375"/>
      <c r="AU225" s="375"/>
      <c r="AV225" s="375"/>
      <c r="AW225" s="375"/>
      <c r="AX225" s="375"/>
      <c r="AY225" s="375"/>
      <c r="AZ225" s="375"/>
      <c r="BA225" s="375"/>
      <c r="BB225" s="511"/>
    </row>
    <row r="226" spans="1:74" s="488" customFormat="1" ht="15.75" customHeight="1" outlineLevel="1" x14ac:dyDescent="0.25">
      <c r="A226" s="767"/>
      <c r="B226" s="485" t="s">
        <v>688</v>
      </c>
      <c r="C226" s="486" t="s">
        <v>968</v>
      </c>
      <c r="D226" s="518" t="s">
        <v>277</v>
      </c>
      <c r="E226" s="486"/>
      <c r="F226" s="486"/>
      <c r="G226" s="486"/>
      <c r="H226" s="486"/>
      <c r="I226" s="486"/>
      <c r="J226" s="486"/>
      <c r="K226" s="486"/>
      <c r="L226" s="486"/>
      <c r="M226" s="486"/>
      <c r="N226" s="486"/>
      <c r="O226" s="507"/>
      <c r="P226" s="486"/>
      <c r="Q226" s="486"/>
      <c r="R226" s="486"/>
      <c r="S226" s="486"/>
      <c r="T226" s="486"/>
      <c r="U226" s="486"/>
      <c r="V226" s="486"/>
      <c r="W226" s="486"/>
      <c r="X226" s="508"/>
      <c r="Y226" s="507"/>
      <c r="Z226" s="486"/>
      <c r="AA226" s="486"/>
      <c r="AB226" s="486"/>
      <c r="AC226" s="486"/>
      <c r="AD226" s="486"/>
      <c r="AE226" s="486"/>
      <c r="AF226" s="486"/>
      <c r="AG226" s="486"/>
      <c r="AH226" s="508"/>
      <c r="AI226" s="507"/>
      <c r="AJ226" s="486"/>
      <c r="AK226" s="486"/>
      <c r="AL226" s="486"/>
      <c r="AM226" s="486"/>
      <c r="AN226" s="486"/>
      <c r="AO226" s="486"/>
      <c r="AP226" s="486"/>
      <c r="AQ226" s="486"/>
      <c r="AR226" s="508"/>
      <c r="AS226" s="507"/>
      <c r="AT226" s="486"/>
      <c r="AU226" s="486"/>
      <c r="AV226" s="486"/>
      <c r="AW226" s="486"/>
      <c r="AX226" s="486"/>
      <c r="AY226" s="486"/>
      <c r="AZ226" s="486"/>
      <c r="BA226" s="486"/>
      <c r="BB226" s="508"/>
      <c r="BC226" s="468"/>
      <c r="BD226" s="468"/>
      <c r="BE226" s="468"/>
      <c r="BF226" s="468"/>
      <c r="BG226" s="468"/>
      <c r="BH226" s="468"/>
      <c r="BI226" s="468"/>
      <c r="BJ226" s="468"/>
      <c r="BK226" s="468"/>
      <c r="BL226" s="468"/>
      <c r="BM226" s="468"/>
      <c r="BN226" s="468"/>
      <c r="BO226" s="468"/>
      <c r="BP226" s="468"/>
      <c r="BQ226" s="468"/>
      <c r="BR226" s="468"/>
      <c r="BS226" s="468"/>
      <c r="BT226" s="468"/>
      <c r="BU226" s="468"/>
      <c r="BV226" s="468"/>
    </row>
    <row r="227" spans="1:74" ht="15.75" customHeight="1" outlineLevel="1" thickBot="1" x14ac:dyDescent="0.3">
      <c r="A227" s="767"/>
      <c r="B227" s="478" t="s">
        <v>689</v>
      </c>
      <c r="C227" s="375" t="s">
        <v>969</v>
      </c>
      <c r="D227" s="517" t="s">
        <v>517</v>
      </c>
      <c r="E227" s="375"/>
      <c r="F227" s="375"/>
      <c r="G227" s="375"/>
      <c r="H227" s="375"/>
      <c r="I227" s="375"/>
      <c r="J227" s="375"/>
      <c r="K227" s="375"/>
      <c r="L227" s="375"/>
      <c r="M227" s="375"/>
      <c r="N227" s="375"/>
      <c r="O227" s="510"/>
      <c r="P227" s="375"/>
      <c r="Q227" s="375"/>
      <c r="R227" s="375"/>
      <c r="S227" s="375"/>
      <c r="T227" s="375"/>
      <c r="U227" s="375"/>
      <c r="V227" s="375"/>
      <c r="W227" s="375"/>
      <c r="X227" s="511"/>
      <c r="Y227" s="510"/>
      <c r="Z227" s="375"/>
      <c r="AA227" s="375"/>
      <c r="AB227" s="375"/>
      <c r="AC227" s="375"/>
      <c r="AD227" s="375"/>
      <c r="AE227" s="375"/>
      <c r="AF227" s="375"/>
      <c r="AG227" s="375"/>
      <c r="AH227" s="511"/>
      <c r="AI227" s="510"/>
      <c r="AJ227" s="375"/>
      <c r="AK227" s="375"/>
      <c r="AL227" s="375"/>
      <c r="AM227" s="375"/>
      <c r="AN227" s="375"/>
      <c r="AO227" s="375"/>
      <c r="AP227" s="375"/>
      <c r="AQ227" s="375"/>
      <c r="AR227" s="511"/>
      <c r="AS227" s="510"/>
      <c r="AT227" s="375"/>
      <c r="AU227" s="375"/>
      <c r="AV227" s="375"/>
      <c r="AW227" s="375"/>
      <c r="AX227" s="375"/>
      <c r="AY227" s="375"/>
      <c r="AZ227" s="375"/>
      <c r="BA227" s="375"/>
      <c r="BB227" s="511"/>
    </row>
    <row r="228" spans="1:74" ht="15" customHeight="1" x14ac:dyDescent="0.25">
      <c r="A228" s="767"/>
      <c r="B228" s="398" t="s">
        <v>690</v>
      </c>
      <c r="C228" s="398"/>
      <c r="D228" s="398"/>
      <c r="E228" s="379"/>
      <c r="F228" s="379"/>
      <c r="G228" s="379"/>
      <c r="H228" s="379"/>
      <c r="I228" s="379"/>
      <c r="J228" s="379"/>
      <c r="K228" s="379"/>
      <c r="L228" s="379"/>
      <c r="M228" s="379"/>
      <c r="N228" s="379"/>
      <c r="O228" s="500"/>
      <c r="P228" s="379"/>
      <c r="Q228" s="379"/>
      <c r="R228" s="379"/>
      <c r="S228" s="379"/>
      <c r="T228" s="379"/>
      <c r="U228" s="379"/>
      <c r="V228" s="379"/>
      <c r="W228" s="379"/>
      <c r="X228" s="380"/>
      <c r="Y228" s="500"/>
      <c r="Z228" s="379"/>
      <c r="AA228" s="379"/>
      <c r="AB228" s="379"/>
      <c r="AC228" s="379"/>
      <c r="AD228" s="379"/>
      <c r="AE228" s="379"/>
      <c r="AF228" s="379"/>
      <c r="AG228" s="379"/>
      <c r="AH228" s="380"/>
      <c r="AI228" s="500"/>
      <c r="AJ228" s="379"/>
      <c r="AK228" s="379"/>
      <c r="AL228" s="379"/>
      <c r="AM228" s="379"/>
      <c r="AN228" s="379"/>
      <c r="AO228" s="379"/>
      <c r="AP228" s="379"/>
      <c r="AQ228" s="379"/>
      <c r="AR228" s="380"/>
      <c r="AS228" s="500"/>
      <c r="AT228" s="379"/>
      <c r="AU228" s="379"/>
      <c r="AV228" s="379"/>
      <c r="AW228" s="379"/>
      <c r="AX228" s="379"/>
      <c r="AY228" s="379"/>
      <c r="AZ228" s="379"/>
      <c r="BA228" s="379"/>
      <c r="BB228" s="380"/>
    </row>
    <row r="229" spans="1:74" ht="15.75" customHeight="1" thickBot="1" x14ac:dyDescent="0.3">
      <c r="A229" s="767"/>
      <c r="B229" s="400"/>
      <c r="C229" s="400"/>
      <c r="D229" s="400"/>
      <c r="E229" s="381"/>
      <c r="F229" s="381"/>
      <c r="G229" s="381"/>
      <c r="H229" s="381"/>
      <c r="I229" s="381"/>
      <c r="J229" s="381"/>
      <c r="K229" s="381"/>
      <c r="L229" s="381"/>
      <c r="M229" s="381"/>
      <c r="N229" s="381"/>
      <c r="O229" s="501"/>
      <c r="P229" s="381"/>
      <c r="Q229" s="381"/>
      <c r="R229" s="381"/>
      <c r="S229" s="381"/>
      <c r="T229" s="381"/>
      <c r="U229" s="381"/>
      <c r="V229" s="381"/>
      <c r="W229" s="381"/>
      <c r="X229" s="382"/>
      <c r="Y229" s="501"/>
      <c r="Z229" s="381"/>
      <c r="AA229" s="381"/>
      <c r="AB229" s="381"/>
      <c r="AC229" s="381"/>
      <c r="AD229" s="381"/>
      <c r="AE229" s="381"/>
      <c r="AF229" s="381"/>
      <c r="AG229" s="381"/>
      <c r="AH229" s="382"/>
      <c r="AI229" s="501"/>
      <c r="AJ229" s="381"/>
      <c r="AK229" s="381"/>
      <c r="AL229" s="381"/>
      <c r="AM229" s="381"/>
      <c r="AN229" s="381"/>
      <c r="AO229" s="381"/>
      <c r="AP229" s="381"/>
      <c r="AQ229" s="381"/>
      <c r="AR229" s="382"/>
      <c r="AS229" s="501"/>
      <c r="AT229" s="381"/>
      <c r="AU229" s="381"/>
      <c r="AV229" s="381"/>
      <c r="AW229" s="381"/>
      <c r="AX229" s="381"/>
      <c r="AY229" s="381"/>
      <c r="AZ229" s="381"/>
      <c r="BA229" s="381"/>
      <c r="BB229" s="382"/>
    </row>
    <row r="230" spans="1:74" ht="15.75" customHeight="1" outlineLevel="1" x14ac:dyDescent="0.25">
      <c r="A230" s="767"/>
      <c r="B230" s="560" t="s">
        <v>560</v>
      </c>
      <c r="C230" s="531" t="s">
        <v>833</v>
      </c>
      <c r="D230" s="531" t="s">
        <v>283</v>
      </c>
      <c r="E230" s="532"/>
      <c r="F230" s="532"/>
      <c r="G230" s="532"/>
      <c r="H230" s="532"/>
      <c r="I230" s="532"/>
      <c r="J230" s="532"/>
      <c r="K230" s="532"/>
      <c r="L230" s="532"/>
      <c r="M230" s="532"/>
      <c r="N230" s="532"/>
      <c r="O230" s="533"/>
      <c r="P230" s="532"/>
      <c r="Q230" s="532"/>
      <c r="R230" s="532"/>
      <c r="S230" s="532"/>
      <c r="T230" s="532"/>
      <c r="U230" s="532"/>
      <c r="V230" s="532"/>
      <c r="W230" s="532"/>
      <c r="X230" s="534"/>
      <c r="Y230" s="533"/>
      <c r="Z230" s="532"/>
      <c r="AA230" s="532"/>
      <c r="AB230" s="532"/>
      <c r="AC230" s="532"/>
      <c r="AD230" s="532"/>
      <c r="AE230" s="532"/>
      <c r="AF230" s="532"/>
      <c r="AG230" s="532"/>
      <c r="AH230" s="534"/>
      <c r="AI230" s="533"/>
      <c r="AJ230" s="532"/>
      <c r="AK230" s="532"/>
      <c r="AL230" s="532"/>
      <c r="AM230" s="532"/>
      <c r="AN230" s="532"/>
      <c r="AO230" s="532"/>
      <c r="AP230" s="532"/>
      <c r="AQ230" s="532"/>
      <c r="AR230" s="534"/>
      <c r="AS230" s="533"/>
      <c r="AT230" s="532"/>
      <c r="AU230" s="532"/>
      <c r="AV230" s="532"/>
      <c r="AW230" s="532"/>
      <c r="AX230" s="532"/>
      <c r="AY230" s="532"/>
      <c r="AZ230" s="532"/>
      <c r="BA230" s="532"/>
      <c r="BB230" s="534"/>
    </row>
    <row r="231" spans="1:74" s="488" customFormat="1" ht="15.75" customHeight="1" outlineLevel="1" x14ac:dyDescent="0.25">
      <c r="A231" s="767"/>
      <c r="B231" s="554" t="s">
        <v>691</v>
      </c>
      <c r="C231" s="486" t="s">
        <v>834</v>
      </c>
      <c r="D231" s="518" t="s">
        <v>290</v>
      </c>
      <c r="E231" s="523"/>
      <c r="F231" s="523"/>
      <c r="G231" s="523"/>
      <c r="H231" s="523"/>
      <c r="I231" s="523"/>
      <c r="J231" s="523"/>
      <c r="K231" s="523"/>
      <c r="L231" s="523"/>
      <c r="M231" s="523"/>
      <c r="N231" s="523"/>
      <c r="O231" s="524"/>
      <c r="P231" s="523"/>
      <c r="Q231" s="523"/>
      <c r="R231" s="523"/>
      <c r="S231" s="523"/>
      <c r="T231" s="523"/>
      <c r="U231" s="523"/>
      <c r="V231" s="523"/>
      <c r="W231" s="523"/>
      <c r="X231" s="525"/>
      <c r="Y231" s="524"/>
      <c r="Z231" s="523"/>
      <c r="AA231" s="523"/>
      <c r="AB231" s="523"/>
      <c r="AC231" s="523"/>
      <c r="AD231" s="523"/>
      <c r="AE231" s="523"/>
      <c r="AF231" s="523"/>
      <c r="AG231" s="523"/>
      <c r="AH231" s="525"/>
      <c r="AI231" s="524"/>
      <c r="AJ231" s="523"/>
      <c r="AK231" s="523"/>
      <c r="AL231" s="523"/>
      <c r="AM231" s="523"/>
      <c r="AN231" s="523"/>
      <c r="AO231" s="523"/>
      <c r="AP231" s="523"/>
      <c r="AQ231" s="523"/>
      <c r="AR231" s="525"/>
      <c r="AS231" s="524"/>
      <c r="AT231" s="523"/>
      <c r="AU231" s="523"/>
      <c r="AV231" s="523"/>
      <c r="AW231" s="523"/>
      <c r="AX231" s="523"/>
      <c r="AY231" s="523"/>
      <c r="AZ231" s="523"/>
      <c r="BA231" s="523"/>
      <c r="BB231" s="525"/>
      <c r="BC231" s="468"/>
      <c r="BD231" s="468"/>
      <c r="BE231" s="468"/>
      <c r="BF231" s="468"/>
      <c r="BG231" s="468"/>
      <c r="BH231" s="468"/>
      <c r="BI231" s="468"/>
      <c r="BJ231" s="468"/>
      <c r="BK231" s="468"/>
      <c r="BL231" s="468"/>
      <c r="BM231" s="468"/>
      <c r="BN231" s="468"/>
      <c r="BO231" s="468"/>
      <c r="BP231" s="468"/>
      <c r="BQ231" s="468"/>
      <c r="BR231" s="468"/>
      <c r="BS231" s="468"/>
      <c r="BT231" s="468"/>
      <c r="BU231" s="468"/>
      <c r="BV231" s="468"/>
    </row>
    <row r="232" spans="1:74" ht="15.75" customHeight="1" outlineLevel="1" x14ac:dyDescent="0.25">
      <c r="A232" s="767"/>
      <c r="B232" s="547" t="s">
        <v>692</v>
      </c>
      <c r="C232" s="375" t="s">
        <v>835</v>
      </c>
      <c r="D232" s="517" t="s">
        <v>505</v>
      </c>
      <c r="E232" s="532"/>
      <c r="F232" s="532"/>
      <c r="G232" s="532"/>
      <c r="H232" s="532"/>
      <c r="I232" s="532"/>
      <c r="J232" s="532"/>
      <c r="K232" s="532"/>
      <c r="L232" s="532"/>
      <c r="M232" s="532"/>
      <c r="N232" s="532"/>
      <c r="O232" s="533"/>
      <c r="P232" s="532"/>
      <c r="Q232" s="532"/>
      <c r="R232" s="532"/>
      <c r="S232" s="532"/>
      <c r="T232" s="532"/>
      <c r="U232" s="532"/>
      <c r="V232" s="532"/>
      <c r="W232" s="532"/>
      <c r="X232" s="534"/>
      <c r="Y232" s="533"/>
      <c r="Z232" s="532"/>
      <c r="AA232" s="532"/>
      <c r="AB232" s="532"/>
      <c r="AC232" s="532"/>
      <c r="AD232" s="532"/>
      <c r="AE232" s="532"/>
      <c r="AF232" s="532"/>
      <c r="AG232" s="532"/>
      <c r="AH232" s="534"/>
      <c r="AI232" s="533"/>
      <c r="AJ232" s="532"/>
      <c r="AK232" s="532"/>
      <c r="AL232" s="532"/>
      <c r="AM232" s="532"/>
      <c r="AN232" s="532"/>
      <c r="AO232" s="532"/>
      <c r="AP232" s="532"/>
      <c r="AQ232" s="532"/>
      <c r="AR232" s="534"/>
      <c r="AS232" s="533"/>
      <c r="AT232" s="532"/>
      <c r="AU232" s="532"/>
      <c r="AV232" s="532"/>
      <c r="AW232" s="532"/>
      <c r="AX232" s="532"/>
      <c r="AY232" s="532"/>
      <c r="AZ232" s="532"/>
      <c r="BA232" s="532"/>
      <c r="BB232" s="534"/>
    </row>
    <row r="233" spans="1:74" s="488" customFormat="1" ht="15.75" customHeight="1" outlineLevel="1" x14ac:dyDescent="0.25">
      <c r="A233" s="767"/>
      <c r="B233" s="554" t="s">
        <v>693</v>
      </c>
      <c r="C233" s="486" t="s">
        <v>836</v>
      </c>
      <c r="D233" s="518" t="s">
        <v>277</v>
      </c>
      <c r="E233" s="523"/>
      <c r="F233" s="523"/>
      <c r="G233" s="523"/>
      <c r="H233" s="523"/>
      <c r="I233" s="523"/>
      <c r="J233" s="523"/>
      <c r="K233" s="523"/>
      <c r="L233" s="523"/>
      <c r="M233" s="523"/>
      <c r="N233" s="523"/>
      <c r="O233" s="524"/>
      <c r="P233" s="523"/>
      <c r="Q233" s="523"/>
      <c r="R233" s="523"/>
      <c r="S233" s="523"/>
      <c r="T233" s="523"/>
      <c r="U233" s="523"/>
      <c r="V233" s="523"/>
      <c r="W233" s="523"/>
      <c r="X233" s="525"/>
      <c r="Y233" s="524"/>
      <c r="Z233" s="523"/>
      <c r="AA233" s="523"/>
      <c r="AB233" s="523"/>
      <c r="AC233" s="523"/>
      <c r="AD233" s="523"/>
      <c r="AE233" s="523"/>
      <c r="AF233" s="523"/>
      <c r="AG233" s="523"/>
      <c r="AH233" s="525"/>
      <c r="AI233" s="524"/>
      <c r="AJ233" s="523"/>
      <c r="AK233" s="523"/>
      <c r="AL233" s="523"/>
      <c r="AM233" s="523"/>
      <c r="AN233" s="523"/>
      <c r="AO233" s="523"/>
      <c r="AP233" s="523"/>
      <c r="AQ233" s="523"/>
      <c r="AR233" s="525"/>
      <c r="AS233" s="524"/>
      <c r="AT233" s="523"/>
      <c r="AU233" s="523"/>
      <c r="AV233" s="523"/>
      <c r="AW233" s="523"/>
      <c r="AX233" s="523"/>
      <c r="AY233" s="523"/>
      <c r="AZ233" s="523"/>
      <c r="BA233" s="523"/>
      <c r="BB233" s="525"/>
      <c r="BC233" s="468"/>
      <c r="BD233" s="468"/>
      <c r="BE233" s="468"/>
      <c r="BF233" s="468"/>
      <c r="BG233" s="468"/>
      <c r="BH233" s="468"/>
      <c r="BI233" s="468"/>
      <c r="BJ233" s="468"/>
      <c r="BK233" s="468"/>
      <c r="BL233" s="468"/>
      <c r="BM233" s="468"/>
      <c r="BN233" s="468"/>
      <c r="BO233" s="468"/>
      <c r="BP233" s="468"/>
      <c r="BQ233" s="468"/>
      <c r="BR233" s="468"/>
      <c r="BS233" s="468"/>
      <c r="BT233" s="468"/>
      <c r="BU233" s="468"/>
      <c r="BV233" s="468"/>
    </row>
    <row r="234" spans="1:74" ht="15.75" customHeight="1" outlineLevel="1" x14ac:dyDescent="0.25">
      <c r="A234" s="767"/>
      <c r="B234" s="547" t="s">
        <v>514</v>
      </c>
      <c r="C234" s="375" t="s">
        <v>837</v>
      </c>
      <c r="D234" s="517" t="s">
        <v>517</v>
      </c>
      <c r="E234" s="532"/>
      <c r="F234" s="532"/>
      <c r="G234" s="532"/>
      <c r="H234" s="532"/>
      <c r="I234" s="532"/>
      <c r="J234" s="532"/>
      <c r="K234" s="532"/>
      <c r="L234" s="532"/>
      <c r="M234" s="532"/>
      <c r="N234" s="532"/>
      <c r="O234" s="533"/>
      <c r="P234" s="532"/>
      <c r="Q234" s="532"/>
      <c r="R234" s="532"/>
      <c r="S234" s="532"/>
      <c r="T234" s="532"/>
      <c r="U234" s="532"/>
      <c r="V234" s="532"/>
      <c r="W234" s="532"/>
      <c r="X234" s="534"/>
      <c r="Y234" s="533"/>
      <c r="Z234" s="532"/>
      <c r="AA234" s="532"/>
      <c r="AB234" s="532"/>
      <c r="AC234" s="532"/>
      <c r="AD234" s="532"/>
      <c r="AE234" s="532"/>
      <c r="AF234" s="532"/>
      <c r="AG234" s="532"/>
      <c r="AH234" s="534"/>
      <c r="AI234" s="533"/>
      <c r="AJ234" s="532"/>
      <c r="AK234" s="532"/>
      <c r="AL234" s="532"/>
      <c r="AM234" s="532"/>
      <c r="AN234" s="532"/>
      <c r="AO234" s="532"/>
      <c r="AP234" s="532"/>
      <c r="AQ234" s="532"/>
      <c r="AR234" s="534"/>
      <c r="AS234" s="533"/>
      <c r="AT234" s="532"/>
      <c r="AU234" s="532"/>
      <c r="AV234" s="532"/>
      <c r="AW234" s="532"/>
      <c r="AX234" s="532"/>
      <c r="AY234" s="532"/>
      <c r="AZ234" s="532"/>
      <c r="BA234" s="532"/>
      <c r="BB234" s="534"/>
    </row>
    <row r="235" spans="1:74" s="488" customFormat="1" ht="15.75" customHeight="1" outlineLevel="1" x14ac:dyDescent="0.25">
      <c r="A235" s="767"/>
      <c r="B235" s="554" t="s">
        <v>694</v>
      </c>
      <c r="C235" s="486" t="s">
        <v>838</v>
      </c>
      <c r="D235" s="518" t="s">
        <v>290</v>
      </c>
      <c r="E235" s="523"/>
      <c r="F235" s="523"/>
      <c r="G235" s="523"/>
      <c r="H235" s="523"/>
      <c r="I235" s="523"/>
      <c r="J235" s="523"/>
      <c r="K235" s="523"/>
      <c r="L235" s="523"/>
      <c r="M235" s="523"/>
      <c r="N235" s="523"/>
      <c r="O235" s="524"/>
      <c r="P235" s="523"/>
      <c r="Q235" s="523"/>
      <c r="R235" s="523"/>
      <c r="S235" s="523"/>
      <c r="T235" s="523"/>
      <c r="U235" s="523"/>
      <c r="V235" s="523"/>
      <c r="W235" s="523"/>
      <c r="X235" s="525"/>
      <c r="Y235" s="524"/>
      <c r="Z235" s="523"/>
      <c r="AA235" s="523"/>
      <c r="AB235" s="523"/>
      <c r="AC235" s="523"/>
      <c r="AD235" s="523"/>
      <c r="AE235" s="523"/>
      <c r="AF235" s="523"/>
      <c r="AG235" s="523"/>
      <c r="AH235" s="525"/>
      <c r="AI235" s="524"/>
      <c r="AJ235" s="523"/>
      <c r="AK235" s="523"/>
      <c r="AL235" s="523"/>
      <c r="AM235" s="523"/>
      <c r="AN235" s="523"/>
      <c r="AO235" s="523"/>
      <c r="AP235" s="523"/>
      <c r="AQ235" s="523"/>
      <c r="AR235" s="525"/>
      <c r="AS235" s="524"/>
      <c r="AT235" s="523"/>
      <c r="AU235" s="523"/>
      <c r="AV235" s="523"/>
      <c r="AW235" s="523"/>
      <c r="AX235" s="523"/>
      <c r="AY235" s="523"/>
      <c r="AZ235" s="523"/>
      <c r="BA235" s="523"/>
      <c r="BB235" s="525"/>
      <c r="BC235" s="468"/>
      <c r="BD235" s="468"/>
      <c r="BE235" s="468"/>
      <c r="BF235" s="468"/>
      <c r="BG235" s="468"/>
      <c r="BH235" s="468"/>
      <c r="BI235" s="468"/>
      <c r="BJ235" s="468"/>
      <c r="BK235" s="468"/>
      <c r="BL235" s="468"/>
      <c r="BM235" s="468"/>
      <c r="BN235" s="468"/>
      <c r="BO235" s="468"/>
      <c r="BP235" s="468"/>
      <c r="BQ235" s="468"/>
      <c r="BR235" s="468"/>
      <c r="BS235" s="468"/>
      <c r="BT235" s="468"/>
      <c r="BU235" s="468"/>
      <c r="BV235" s="468"/>
    </row>
    <row r="236" spans="1:74" ht="15.75" customHeight="1" outlineLevel="1" x14ac:dyDescent="0.25">
      <c r="A236" s="767"/>
      <c r="B236" s="547" t="s">
        <v>695</v>
      </c>
      <c r="C236" s="375" t="s">
        <v>799</v>
      </c>
      <c r="D236" s="517" t="s">
        <v>505</v>
      </c>
      <c r="E236" s="532"/>
      <c r="F236" s="532"/>
      <c r="G236" s="532"/>
      <c r="H236" s="532"/>
      <c r="I236" s="532"/>
      <c r="J236" s="532"/>
      <c r="K236" s="532"/>
      <c r="L236" s="532"/>
      <c r="M236" s="532"/>
      <c r="N236" s="532"/>
      <c r="O236" s="533"/>
      <c r="P236" s="532"/>
      <c r="Q236" s="532"/>
      <c r="R236" s="532"/>
      <c r="S236" s="532"/>
      <c r="T236" s="532"/>
      <c r="U236" s="532"/>
      <c r="V236" s="532"/>
      <c r="W236" s="532"/>
      <c r="X236" s="534"/>
      <c r="Y236" s="533"/>
      <c r="Z236" s="532"/>
      <c r="AA236" s="532"/>
      <c r="AB236" s="532"/>
      <c r="AC236" s="532"/>
      <c r="AD236" s="532"/>
      <c r="AE236" s="532"/>
      <c r="AF236" s="532"/>
      <c r="AG236" s="532"/>
      <c r="AH236" s="534"/>
      <c r="AI236" s="533"/>
      <c r="AJ236" s="532"/>
      <c r="AK236" s="532"/>
      <c r="AL236" s="532"/>
      <c r="AM236" s="532"/>
      <c r="AN236" s="532"/>
      <c r="AO236" s="532"/>
      <c r="AP236" s="532"/>
      <c r="AQ236" s="532"/>
      <c r="AR236" s="534"/>
      <c r="AS236" s="533"/>
      <c r="AT236" s="532"/>
      <c r="AU236" s="532"/>
      <c r="AV236" s="532"/>
      <c r="AW236" s="532"/>
      <c r="AX236" s="532"/>
      <c r="AY236" s="532"/>
      <c r="AZ236" s="532"/>
      <c r="BA236" s="532"/>
      <c r="BB236" s="534"/>
    </row>
    <row r="237" spans="1:74" s="488" customFormat="1" ht="15.75" customHeight="1" outlineLevel="1" thickBot="1" x14ac:dyDescent="0.3">
      <c r="A237" s="767"/>
      <c r="B237" s="554" t="s">
        <v>578</v>
      </c>
      <c r="C237" s="486" t="s">
        <v>839</v>
      </c>
      <c r="D237" s="518" t="s">
        <v>277</v>
      </c>
      <c r="E237" s="523"/>
      <c r="F237" s="523"/>
      <c r="G237" s="523"/>
      <c r="H237" s="523"/>
      <c r="I237" s="523"/>
      <c r="J237" s="523"/>
      <c r="K237" s="523"/>
      <c r="L237" s="523"/>
      <c r="M237" s="523"/>
      <c r="N237" s="523"/>
      <c r="O237" s="524"/>
      <c r="P237" s="523"/>
      <c r="Q237" s="523"/>
      <c r="R237" s="523"/>
      <c r="S237" s="523"/>
      <c r="T237" s="523"/>
      <c r="U237" s="523"/>
      <c r="V237" s="523"/>
      <c r="W237" s="523"/>
      <c r="X237" s="525"/>
      <c r="Y237" s="524"/>
      <c r="Z237" s="523"/>
      <c r="AA237" s="523"/>
      <c r="AB237" s="523"/>
      <c r="AC237" s="523"/>
      <c r="AD237" s="523"/>
      <c r="AE237" s="523"/>
      <c r="AF237" s="523"/>
      <c r="AG237" s="523"/>
      <c r="AH237" s="525"/>
      <c r="AI237" s="524"/>
      <c r="AJ237" s="523"/>
      <c r="AK237" s="523"/>
      <c r="AL237" s="523"/>
      <c r="AM237" s="523"/>
      <c r="AN237" s="523"/>
      <c r="AO237" s="523"/>
      <c r="AP237" s="523"/>
      <c r="AQ237" s="523"/>
      <c r="AR237" s="525"/>
      <c r="AS237" s="524"/>
      <c r="AT237" s="523"/>
      <c r="AU237" s="523"/>
      <c r="AV237" s="523"/>
      <c r="AW237" s="523"/>
      <c r="AX237" s="523"/>
      <c r="AY237" s="523"/>
      <c r="AZ237" s="523"/>
      <c r="BA237" s="523"/>
      <c r="BB237" s="525"/>
      <c r="BC237" s="468"/>
      <c r="BD237" s="468"/>
      <c r="BE237" s="468"/>
      <c r="BF237" s="468"/>
      <c r="BG237" s="468"/>
      <c r="BH237" s="468"/>
      <c r="BI237" s="468"/>
      <c r="BJ237" s="468"/>
      <c r="BK237" s="468"/>
      <c r="BL237" s="468"/>
      <c r="BM237" s="468"/>
      <c r="BN237" s="468"/>
      <c r="BO237" s="468"/>
      <c r="BP237" s="468"/>
      <c r="BQ237" s="468"/>
      <c r="BR237" s="468"/>
      <c r="BS237" s="468"/>
      <c r="BT237" s="468"/>
      <c r="BU237" s="468"/>
      <c r="BV237" s="468"/>
    </row>
    <row r="238" spans="1:74" ht="15" customHeight="1" x14ac:dyDescent="0.25">
      <c r="A238" s="767"/>
      <c r="B238" s="398" t="s">
        <v>696</v>
      </c>
      <c r="C238" s="398"/>
      <c r="D238" s="398"/>
      <c r="E238" s="379"/>
      <c r="F238" s="379"/>
      <c r="G238" s="379"/>
      <c r="H238" s="379"/>
      <c r="I238" s="379"/>
      <c r="J238" s="379"/>
      <c r="K238" s="379"/>
      <c r="L238" s="379"/>
      <c r="M238" s="379"/>
      <c r="N238" s="379"/>
      <c r="O238" s="500"/>
      <c r="P238" s="379"/>
      <c r="Q238" s="379"/>
      <c r="R238" s="379"/>
      <c r="S238" s="379"/>
      <c r="T238" s="379"/>
      <c r="U238" s="379"/>
      <c r="V238" s="379"/>
      <c r="W238" s="379"/>
      <c r="X238" s="380"/>
      <c r="Y238" s="500"/>
      <c r="Z238" s="379"/>
      <c r="AA238" s="379"/>
      <c r="AB238" s="379"/>
      <c r="AC238" s="379"/>
      <c r="AD238" s="379"/>
      <c r="AE238" s="379"/>
      <c r="AF238" s="379"/>
      <c r="AG238" s="379"/>
      <c r="AH238" s="380"/>
      <c r="AI238" s="500"/>
      <c r="AJ238" s="379"/>
      <c r="AK238" s="379"/>
      <c r="AL238" s="379"/>
      <c r="AM238" s="379"/>
      <c r="AN238" s="379"/>
      <c r="AO238" s="379"/>
      <c r="AP238" s="379"/>
      <c r="AQ238" s="379"/>
      <c r="AR238" s="380"/>
      <c r="AS238" s="500"/>
      <c r="AT238" s="379"/>
      <c r="AU238" s="379"/>
      <c r="AV238" s="379"/>
      <c r="AW238" s="379"/>
      <c r="AX238" s="379"/>
      <c r="AY238" s="379"/>
      <c r="AZ238" s="379"/>
      <c r="BA238" s="379"/>
      <c r="BB238" s="380"/>
    </row>
    <row r="239" spans="1:74" ht="15.75" customHeight="1" thickBot="1" x14ac:dyDescent="0.3">
      <c r="A239" s="767"/>
      <c r="B239" s="400"/>
      <c r="C239" s="400"/>
      <c r="D239" s="400"/>
      <c r="E239" s="381"/>
      <c r="F239" s="381"/>
      <c r="G239" s="381"/>
      <c r="H239" s="381"/>
      <c r="I239" s="381"/>
      <c r="J239" s="381"/>
      <c r="K239" s="381"/>
      <c r="L239" s="381"/>
      <c r="M239" s="381"/>
      <c r="N239" s="381"/>
      <c r="O239" s="501"/>
      <c r="P239" s="381"/>
      <c r="Q239" s="381"/>
      <c r="R239" s="381"/>
      <c r="S239" s="381"/>
      <c r="T239" s="381"/>
      <c r="U239" s="381"/>
      <c r="V239" s="381"/>
      <c r="W239" s="381"/>
      <c r="X239" s="382"/>
      <c r="Y239" s="501"/>
      <c r="Z239" s="381"/>
      <c r="AA239" s="381"/>
      <c r="AB239" s="381"/>
      <c r="AC239" s="381"/>
      <c r="AD239" s="381"/>
      <c r="AE239" s="381"/>
      <c r="AF239" s="381"/>
      <c r="AG239" s="381"/>
      <c r="AH239" s="382"/>
      <c r="AI239" s="501"/>
      <c r="AJ239" s="381"/>
      <c r="AK239" s="381"/>
      <c r="AL239" s="381"/>
      <c r="AM239" s="381"/>
      <c r="AN239" s="381"/>
      <c r="AO239" s="381"/>
      <c r="AP239" s="381"/>
      <c r="AQ239" s="381"/>
      <c r="AR239" s="382"/>
      <c r="AS239" s="501"/>
      <c r="AT239" s="381"/>
      <c r="AU239" s="381"/>
      <c r="AV239" s="381"/>
      <c r="AW239" s="381"/>
      <c r="AX239" s="381"/>
      <c r="AY239" s="381"/>
      <c r="AZ239" s="381"/>
      <c r="BA239" s="381"/>
      <c r="BB239" s="382"/>
    </row>
    <row r="240" spans="1:74" ht="15.75" customHeight="1" outlineLevel="1" x14ac:dyDescent="0.25">
      <c r="A240" s="767"/>
      <c r="B240" s="560" t="s">
        <v>560</v>
      </c>
      <c r="C240" s="531" t="s">
        <v>840</v>
      </c>
      <c r="D240" s="531" t="s">
        <v>283</v>
      </c>
      <c r="E240" s="532"/>
      <c r="F240" s="532"/>
      <c r="G240" s="532"/>
      <c r="H240" s="532"/>
      <c r="I240" s="532"/>
      <c r="J240" s="532"/>
      <c r="K240" s="532"/>
      <c r="L240" s="532"/>
      <c r="M240" s="532"/>
      <c r="N240" s="532"/>
      <c r="O240" s="533"/>
      <c r="P240" s="532"/>
      <c r="Q240" s="532"/>
      <c r="R240" s="532"/>
      <c r="S240" s="532"/>
      <c r="T240" s="532"/>
      <c r="U240" s="532"/>
      <c r="V240" s="532"/>
      <c r="W240" s="532"/>
      <c r="X240" s="534"/>
      <c r="Y240" s="533"/>
      <c r="Z240" s="532"/>
      <c r="AA240" s="532"/>
      <c r="AB240" s="532"/>
      <c r="AC240" s="532"/>
      <c r="AD240" s="532"/>
      <c r="AE240" s="532"/>
      <c r="AF240" s="532"/>
      <c r="AG240" s="532"/>
      <c r="AH240" s="534"/>
      <c r="AI240" s="533"/>
      <c r="AJ240" s="532"/>
      <c r="AK240" s="532"/>
      <c r="AL240" s="532"/>
      <c r="AM240" s="532"/>
      <c r="AN240" s="532"/>
      <c r="AO240" s="532"/>
      <c r="AP240" s="532"/>
      <c r="AQ240" s="532"/>
      <c r="AR240" s="534"/>
      <c r="AS240" s="533"/>
      <c r="AT240" s="532"/>
      <c r="AU240" s="532"/>
      <c r="AV240" s="532"/>
      <c r="AW240" s="532"/>
      <c r="AX240" s="532"/>
      <c r="AY240" s="532"/>
      <c r="AZ240" s="532"/>
      <c r="BA240" s="532"/>
      <c r="BB240" s="534"/>
    </row>
    <row r="241" spans="1:74" s="488" customFormat="1" ht="15.75" customHeight="1" outlineLevel="1" x14ac:dyDescent="0.25">
      <c r="A241" s="767"/>
      <c r="B241" s="554" t="s">
        <v>697</v>
      </c>
      <c r="C241" s="486" t="s">
        <v>841</v>
      </c>
      <c r="D241" s="518" t="s">
        <v>290</v>
      </c>
      <c r="E241" s="487"/>
      <c r="F241" s="487"/>
      <c r="G241" s="487"/>
      <c r="H241" s="487"/>
      <c r="I241" s="487"/>
      <c r="J241" s="487"/>
      <c r="K241" s="487"/>
      <c r="L241" s="487"/>
      <c r="M241" s="487"/>
      <c r="N241" s="487"/>
      <c r="O241" s="502"/>
      <c r="P241" s="487"/>
      <c r="Q241" s="487"/>
      <c r="R241" s="487"/>
      <c r="S241" s="487"/>
      <c r="T241" s="487"/>
      <c r="U241" s="487"/>
      <c r="V241" s="487"/>
      <c r="W241" s="487"/>
      <c r="X241" s="503"/>
      <c r="Y241" s="502"/>
      <c r="Z241" s="487"/>
      <c r="AA241" s="487"/>
      <c r="AB241" s="487"/>
      <c r="AC241" s="487"/>
      <c r="AD241" s="487"/>
      <c r="AE241" s="487"/>
      <c r="AF241" s="487"/>
      <c r="AG241" s="487"/>
      <c r="AH241" s="503"/>
      <c r="AI241" s="502"/>
      <c r="AJ241" s="487"/>
      <c r="AK241" s="487"/>
      <c r="AL241" s="487"/>
      <c r="AM241" s="487"/>
      <c r="AN241" s="487"/>
      <c r="AO241" s="487"/>
      <c r="AP241" s="487"/>
      <c r="AQ241" s="487"/>
      <c r="AR241" s="503"/>
      <c r="AS241" s="502"/>
      <c r="AT241" s="487"/>
      <c r="AU241" s="487"/>
      <c r="AV241" s="487"/>
      <c r="AW241" s="487"/>
      <c r="AX241" s="487"/>
      <c r="AY241" s="487"/>
      <c r="AZ241" s="487"/>
      <c r="BA241" s="487"/>
      <c r="BB241" s="503"/>
      <c r="BC241" s="468"/>
      <c r="BD241" s="468"/>
      <c r="BE241" s="468"/>
      <c r="BF241" s="468"/>
      <c r="BG241" s="468"/>
      <c r="BH241" s="468"/>
      <c r="BI241" s="468"/>
      <c r="BJ241" s="468"/>
      <c r="BK241" s="468"/>
      <c r="BL241" s="468"/>
      <c r="BM241" s="468"/>
      <c r="BN241" s="468"/>
      <c r="BO241" s="468"/>
      <c r="BP241" s="468"/>
      <c r="BQ241" s="468"/>
      <c r="BR241" s="468"/>
      <c r="BS241" s="468"/>
      <c r="BT241" s="468"/>
      <c r="BU241" s="468"/>
      <c r="BV241" s="468"/>
    </row>
    <row r="242" spans="1:74" ht="15.75" customHeight="1" outlineLevel="1" x14ac:dyDescent="0.25">
      <c r="A242" s="767"/>
      <c r="B242" s="547" t="s">
        <v>698</v>
      </c>
      <c r="C242" s="375" t="s">
        <v>842</v>
      </c>
      <c r="D242" s="517" t="s">
        <v>505</v>
      </c>
      <c r="E242" s="479"/>
      <c r="F242" s="479"/>
      <c r="G242" s="479"/>
      <c r="H242" s="479"/>
      <c r="I242" s="479"/>
      <c r="J242" s="479"/>
      <c r="K242" s="479"/>
      <c r="L242" s="479"/>
      <c r="M242" s="479"/>
      <c r="N242" s="479"/>
      <c r="O242" s="480"/>
      <c r="P242" s="479"/>
      <c r="Q242" s="479"/>
      <c r="R242" s="479"/>
      <c r="S242" s="479"/>
      <c r="T242" s="479"/>
      <c r="U242" s="479"/>
      <c r="V242" s="479"/>
      <c r="W242" s="479"/>
      <c r="X242" s="481"/>
      <c r="Y242" s="480"/>
      <c r="Z242" s="479"/>
      <c r="AA242" s="479"/>
      <c r="AB242" s="479"/>
      <c r="AC242" s="479"/>
      <c r="AD242" s="479"/>
      <c r="AE242" s="479"/>
      <c r="AF242" s="479"/>
      <c r="AG242" s="479"/>
      <c r="AH242" s="481"/>
      <c r="AI242" s="480"/>
      <c r="AJ242" s="479"/>
      <c r="AK242" s="479"/>
      <c r="AL242" s="479"/>
      <c r="AM242" s="479"/>
      <c r="AN242" s="479"/>
      <c r="AO242" s="479"/>
      <c r="AP242" s="479"/>
      <c r="AQ242" s="479"/>
      <c r="AR242" s="481"/>
      <c r="AS242" s="480"/>
      <c r="AT242" s="479"/>
      <c r="AU242" s="479"/>
      <c r="AV242" s="479"/>
      <c r="AW242" s="479"/>
      <c r="AX242" s="479"/>
      <c r="AY242" s="479"/>
      <c r="AZ242" s="479"/>
      <c r="BA242" s="479"/>
      <c r="BB242" s="481"/>
    </row>
    <row r="243" spans="1:74" s="488" customFormat="1" ht="15.75" customHeight="1" outlineLevel="1" x14ac:dyDescent="0.25">
      <c r="A243" s="767"/>
      <c r="B243" s="554" t="s">
        <v>699</v>
      </c>
      <c r="C243" s="486" t="s">
        <v>843</v>
      </c>
      <c r="D243" s="518" t="s">
        <v>277</v>
      </c>
      <c r="E243" s="523"/>
      <c r="F243" s="523"/>
      <c r="G243" s="523"/>
      <c r="H243" s="523"/>
      <c r="I243" s="523"/>
      <c r="J243" s="523"/>
      <c r="K243" s="523"/>
      <c r="L243" s="523"/>
      <c r="M243" s="523"/>
      <c r="N243" s="523"/>
      <c r="O243" s="524"/>
      <c r="P243" s="523"/>
      <c r="Q243" s="523"/>
      <c r="R243" s="523"/>
      <c r="S243" s="523"/>
      <c r="T243" s="523"/>
      <c r="U243" s="523"/>
      <c r="V243" s="523"/>
      <c r="W243" s="523"/>
      <c r="X243" s="525"/>
      <c r="Y243" s="524"/>
      <c r="Z243" s="523"/>
      <c r="AA243" s="523"/>
      <c r="AB243" s="523"/>
      <c r="AC243" s="523"/>
      <c r="AD243" s="523"/>
      <c r="AE243" s="523"/>
      <c r="AF243" s="523"/>
      <c r="AG243" s="523"/>
      <c r="AH243" s="525"/>
      <c r="AI243" s="524"/>
      <c r="AJ243" s="523"/>
      <c r="AK243" s="523"/>
      <c r="AL243" s="523"/>
      <c r="AM243" s="523"/>
      <c r="AN243" s="523"/>
      <c r="AO243" s="523"/>
      <c r="AP243" s="523"/>
      <c r="AQ243" s="523"/>
      <c r="AR243" s="525"/>
      <c r="AS243" s="524"/>
      <c r="AT243" s="523"/>
      <c r="AU243" s="523"/>
      <c r="AV243" s="523"/>
      <c r="AW243" s="523"/>
      <c r="AX243" s="523"/>
      <c r="AY243" s="523"/>
      <c r="AZ243" s="523"/>
      <c r="BA243" s="523"/>
      <c r="BB243" s="525"/>
      <c r="BC243" s="468"/>
      <c r="BD243" s="468"/>
      <c r="BE243" s="468"/>
      <c r="BF243" s="468"/>
      <c r="BG243" s="468"/>
      <c r="BH243" s="468"/>
      <c r="BI243" s="468"/>
      <c r="BJ243" s="468"/>
      <c r="BK243" s="468"/>
      <c r="BL243" s="468"/>
      <c r="BM243" s="468"/>
      <c r="BN243" s="468"/>
      <c r="BO243" s="468"/>
      <c r="BP243" s="468"/>
      <c r="BQ243" s="468"/>
      <c r="BR243" s="468"/>
      <c r="BS243" s="468"/>
      <c r="BT243" s="468"/>
      <c r="BU243" s="468"/>
      <c r="BV243" s="468"/>
    </row>
    <row r="244" spans="1:74" ht="15.75" customHeight="1" outlineLevel="1" x14ac:dyDescent="0.25">
      <c r="A244" s="767"/>
      <c r="B244" s="547" t="s">
        <v>514</v>
      </c>
      <c r="C244" s="375" t="s">
        <v>844</v>
      </c>
      <c r="D244" s="517" t="s">
        <v>517</v>
      </c>
      <c r="E244" s="479"/>
      <c r="F244" s="479"/>
      <c r="G244" s="479"/>
      <c r="H244" s="479"/>
      <c r="I244" s="479"/>
      <c r="J244" s="479"/>
      <c r="K244" s="479"/>
      <c r="L244" s="479"/>
      <c r="M244" s="479"/>
      <c r="N244" s="479"/>
      <c r="O244" s="480"/>
      <c r="P244" s="479"/>
      <c r="Q244" s="479"/>
      <c r="R244" s="479"/>
      <c r="S244" s="479"/>
      <c r="T244" s="479"/>
      <c r="U244" s="479"/>
      <c r="V244" s="479"/>
      <c r="W244" s="479"/>
      <c r="X244" s="481"/>
      <c r="Y244" s="480"/>
      <c r="Z244" s="479"/>
      <c r="AA244" s="479"/>
      <c r="AB244" s="479"/>
      <c r="AC244" s="479"/>
      <c r="AD244" s="479"/>
      <c r="AE244" s="479"/>
      <c r="AF244" s="479"/>
      <c r="AG244" s="479"/>
      <c r="AH244" s="481"/>
      <c r="AI244" s="480"/>
      <c r="AJ244" s="479"/>
      <c r="AK244" s="479"/>
      <c r="AL244" s="479"/>
      <c r="AM244" s="479"/>
      <c r="AN244" s="479"/>
      <c r="AO244" s="479"/>
      <c r="AP244" s="479"/>
      <c r="AQ244" s="479"/>
      <c r="AR244" s="481"/>
      <c r="AS244" s="480"/>
      <c r="AT244" s="479"/>
      <c r="AU244" s="479"/>
      <c r="AV244" s="479"/>
      <c r="AW244" s="479"/>
      <c r="AX244" s="479"/>
      <c r="AY244" s="479"/>
      <c r="AZ244" s="479"/>
      <c r="BA244" s="479"/>
      <c r="BB244" s="481"/>
    </row>
    <row r="245" spans="1:74" s="488" customFormat="1" ht="15.75" customHeight="1" outlineLevel="1" x14ac:dyDescent="0.25">
      <c r="A245" s="767"/>
      <c r="B245" s="554" t="s">
        <v>694</v>
      </c>
      <c r="C245" s="486" t="s">
        <v>845</v>
      </c>
      <c r="D245" s="518" t="s">
        <v>290</v>
      </c>
      <c r="E245" s="487"/>
      <c r="F245" s="487"/>
      <c r="G245" s="487"/>
      <c r="H245" s="487"/>
      <c r="I245" s="487"/>
      <c r="J245" s="487"/>
      <c r="K245" s="487"/>
      <c r="L245" s="487"/>
      <c r="M245" s="487"/>
      <c r="N245" s="487"/>
      <c r="O245" s="502"/>
      <c r="P245" s="487"/>
      <c r="Q245" s="487"/>
      <c r="R245" s="487"/>
      <c r="S245" s="487"/>
      <c r="T245" s="487"/>
      <c r="U245" s="487"/>
      <c r="V245" s="487"/>
      <c r="W245" s="487"/>
      <c r="X245" s="503"/>
      <c r="Y245" s="502"/>
      <c r="Z245" s="487"/>
      <c r="AA245" s="487"/>
      <c r="AB245" s="487"/>
      <c r="AC245" s="487"/>
      <c r="AD245" s="487"/>
      <c r="AE245" s="487"/>
      <c r="AF245" s="487"/>
      <c r="AG245" s="487"/>
      <c r="AH245" s="503"/>
      <c r="AI245" s="502"/>
      <c r="AJ245" s="487"/>
      <c r="AK245" s="487"/>
      <c r="AL245" s="487"/>
      <c r="AM245" s="487"/>
      <c r="AN245" s="487"/>
      <c r="AO245" s="487"/>
      <c r="AP245" s="487"/>
      <c r="AQ245" s="487"/>
      <c r="AR245" s="503"/>
      <c r="AS245" s="502"/>
      <c r="AT245" s="487"/>
      <c r="AU245" s="487"/>
      <c r="AV245" s="487"/>
      <c r="AW245" s="487"/>
      <c r="AX245" s="487"/>
      <c r="AY245" s="487"/>
      <c r="AZ245" s="487"/>
      <c r="BA245" s="487"/>
      <c r="BB245" s="503"/>
      <c r="BC245" s="468"/>
      <c r="BD245" s="468"/>
      <c r="BE245" s="468"/>
      <c r="BF245" s="468"/>
      <c r="BG245" s="468"/>
      <c r="BH245" s="468"/>
      <c r="BI245" s="468"/>
      <c r="BJ245" s="468"/>
      <c r="BK245" s="468"/>
      <c r="BL245" s="468"/>
      <c r="BM245" s="468"/>
      <c r="BN245" s="468"/>
      <c r="BO245" s="468"/>
      <c r="BP245" s="468"/>
      <c r="BQ245" s="468"/>
      <c r="BR245" s="468"/>
      <c r="BS245" s="468"/>
      <c r="BT245" s="468"/>
      <c r="BU245" s="468"/>
      <c r="BV245" s="468"/>
    </row>
    <row r="246" spans="1:74" ht="15.75" customHeight="1" outlineLevel="1" x14ac:dyDescent="0.25">
      <c r="A246" s="767"/>
      <c r="B246" s="547" t="s">
        <v>695</v>
      </c>
      <c r="C246" s="375" t="s">
        <v>814</v>
      </c>
      <c r="D246" s="517" t="s">
        <v>505</v>
      </c>
      <c r="E246" s="479"/>
      <c r="F246" s="479"/>
      <c r="G246" s="479"/>
      <c r="H246" s="479"/>
      <c r="I246" s="479"/>
      <c r="J246" s="479"/>
      <c r="K246" s="479"/>
      <c r="L246" s="479"/>
      <c r="M246" s="479"/>
      <c r="N246" s="479"/>
      <c r="O246" s="480"/>
      <c r="P246" s="479"/>
      <c r="Q246" s="479"/>
      <c r="R246" s="479"/>
      <c r="S246" s="479"/>
      <c r="T246" s="479"/>
      <c r="U246" s="479"/>
      <c r="V246" s="479"/>
      <c r="W246" s="479"/>
      <c r="X246" s="481"/>
      <c r="Y246" s="480"/>
      <c r="Z246" s="479"/>
      <c r="AA246" s="479"/>
      <c r="AB246" s="479"/>
      <c r="AC246" s="479"/>
      <c r="AD246" s="479"/>
      <c r="AE246" s="479"/>
      <c r="AF246" s="479"/>
      <c r="AG246" s="479"/>
      <c r="AH246" s="481"/>
      <c r="AI246" s="480"/>
      <c r="AJ246" s="479"/>
      <c r="AK246" s="479"/>
      <c r="AL246" s="479"/>
      <c r="AM246" s="479"/>
      <c r="AN246" s="479"/>
      <c r="AO246" s="479"/>
      <c r="AP246" s="479"/>
      <c r="AQ246" s="479"/>
      <c r="AR246" s="481"/>
      <c r="AS246" s="480"/>
      <c r="AT246" s="479"/>
      <c r="AU246" s="479"/>
      <c r="AV246" s="479"/>
      <c r="AW246" s="479"/>
      <c r="AX246" s="479"/>
      <c r="AY246" s="479"/>
      <c r="AZ246" s="479"/>
      <c r="BA246" s="479"/>
      <c r="BB246" s="481"/>
    </row>
    <row r="247" spans="1:74" s="488" customFormat="1" ht="15.75" customHeight="1" outlineLevel="1" thickBot="1" x14ac:dyDescent="0.3">
      <c r="A247" s="767"/>
      <c r="B247" s="554" t="s">
        <v>578</v>
      </c>
      <c r="C247" s="486" t="s">
        <v>846</v>
      </c>
      <c r="D247" s="518" t="s">
        <v>277</v>
      </c>
      <c r="E247" s="487"/>
      <c r="F247" s="487"/>
      <c r="G247" s="487"/>
      <c r="H247" s="487"/>
      <c r="I247" s="487"/>
      <c r="J247" s="487"/>
      <c r="K247" s="487"/>
      <c r="L247" s="487"/>
      <c r="M247" s="487"/>
      <c r="N247" s="487"/>
      <c r="O247" s="502"/>
      <c r="P247" s="487"/>
      <c r="Q247" s="487"/>
      <c r="R247" s="487"/>
      <c r="S247" s="487"/>
      <c r="T247" s="487"/>
      <c r="U247" s="487"/>
      <c r="V247" s="487"/>
      <c r="W247" s="487"/>
      <c r="X247" s="503"/>
      <c r="Y247" s="502"/>
      <c r="Z247" s="487"/>
      <c r="AA247" s="487"/>
      <c r="AB247" s="487"/>
      <c r="AC247" s="487"/>
      <c r="AD247" s="487"/>
      <c r="AE247" s="487"/>
      <c r="AF247" s="487"/>
      <c r="AG247" s="487"/>
      <c r="AH247" s="503"/>
      <c r="AI247" s="502"/>
      <c r="AJ247" s="487"/>
      <c r="AK247" s="487"/>
      <c r="AL247" s="487"/>
      <c r="AM247" s="487"/>
      <c r="AN247" s="487"/>
      <c r="AO247" s="487"/>
      <c r="AP247" s="487"/>
      <c r="AQ247" s="487"/>
      <c r="AR247" s="503"/>
      <c r="AS247" s="502"/>
      <c r="AT247" s="487"/>
      <c r="AU247" s="487"/>
      <c r="AV247" s="487"/>
      <c r="AW247" s="487"/>
      <c r="AX247" s="487"/>
      <c r="AY247" s="487"/>
      <c r="AZ247" s="487"/>
      <c r="BA247" s="487"/>
      <c r="BB247" s="503"/>
      <c r="BC247" s="468"/>
      <c r="BD247" s="468"/>
      <c r="BE247" s="468"/>
      <c r="BF247" s="468"/>
      <c r="BG247" s="468"/>
      <c r="BH247" s="468"/>
      <c r="BI247" s="468"/>
      <c r="BJ247" s="468"/>
      <c r="BK247" s="468"/>
      <c r="BL247" s="468"/>
      <c r="BM247" s="468"/>
      <c r="BN247" s="468"/>
      <c r="BO247" s="468"/>
      <c r="BP247" s="468"/>
      <c r="BQ247" s="468"/>
      <c r="BR247" s="468"/>
      <c r="BS247" s="468"/>
      <c r="BT247" s="468"/>
      <c r="BU247" s="468"/>
      <c r="BV247" s="468"/>
    </row>
    <row r="248" spans="1:74" ht="15" customHeight="1" x14ac:dyDescent="0.25">
      <c r="A248" s="767"/>
      <c r="B248" s="398" t="s">
        <v>700</v>
      </c>
      <c r="C248" s="398"/>
      <c r="D248" s="398"/>
      <c r="E248" s="379"/>
      <c r="F248" s="379"/>
      <c r="G248" s="379"/>
      <c r="H248" s="379"/>
      <c r="I248" s="379"/>
      <c r="J248" s="379"/>
      <c r="K248" s="379"/>
      <c r="L248" s="379"/>
      <c r="M248" s="379"/>
      <c r="N248" s="379"/>
      <c r="O248" s="500"/>
      <c r="P248" s="379"/>
      <c r="Q248" s="379"/>
      <c r="R248" s="379"/>
      <c r="S248" s="379"/>
      <c r="T248" s="379"/>
      <c r="U248" s="379"/>
      <c r="V248" s="379"/>
      <c r="W248" s="379"/>
      <c r="X248" s="380"/>
      <c r="Y248" s="500"/>
      <c r="Z248" s="379"/>
      <c r="AA248" s="379"/>
      <c r="AB248" s="379"/>
      <c r="AC248" s="379"/>
      <c r="AD248" s="379"/>
      <c r="AE248" s="379"/>
      <c r="AF248" s="379"/>
      <c r="AG248" s="379"/>
      <c r="AH248" s="380"/>
      <c r="AI248" s="500"/>
      <c r="AJ248" s="379"/>
      <c r="AK248" s="379"/>
      <c r="AL248" s="379"/>
      <c r="AM248" s="379"/>
      <c r="AN248" s="379"/>
      <c r="AO248" s="379"/>
      <c r="AP248" s="379"/>
      <c r="AQ248" s="379"/>
      <c r="AR248" s="380"/>
      <c r="AS248" s="500"/>
      <c r="AT248" s="379"/>
      <c r="AU248" s="379"/>
      <c r="AV248" s="379"/>
      <c r="AW248" s="379"/>
      <c r="AX248" s="379"/>
      <c r="AY248" s="379"/>
      <c r="AZ248" s="379"/>
      <c r="BA248" s="379"/>
      <c r="BB248" s="380"/>
    </row>
    <row r="249" spans="1:74" ht="15.75" customHeight="1" thickBot="1" x14ac:dyDescent="0.3">
      <c r="A249" s="767"/>
      <c r="B249" s="400"/>
      <c r="C249" s="400"/>
      <c r="D249" s="400"/>
      <c r="E249" s="381"/>
      <c r="F249" s="381"/>
      <c r="G249" s="381"/>
      <c r="H249" s="381"/>
      <c r="I249" s="381"/>
      <c r="J249" s="381"/>
      <c r="K249" s="381"/>
      <c r="L249" s="381"/>
      <c r="M249" s="381"/>
      <c r="N249" s="381"/>
      <c r="O249" s="501"/>
      <c r="P249" s="381"/>
      <c r="Q249" s="381"/>
      <c r="R249" s="381"/>
      <c r="S249" s="381"/>
      <c r="T249" s="381"/>
      <c r="U249" s="381"/>
      <c r="V249" s="381"/>
      <c r="W249" s="381"/>
      <c r="X249" s="382"/>
      <c r="Y249" s="501"/>
      <c r="Z249" s="381"/>
      <c r="AA249" s="381"/>
      <c r="AB249" s="381"/>
      <c r="AC249" s="381"/>
      <c r="AD249" s="381"/>
      <c r="AE249" s="381"/>
      <c r="AF249" s="381"/>
      <c r="AG249" s="381"/>
      <c r="AH249" s="382"/>
      <c r="AI249" s="501"/>
      <c r="AJ249" s="381"/>
      <c r="AK249" s="381"/>
      <c r="AL249" s="381"/>
      <c r="AM249" s="381"/>
      <c r="AN249" s="381"/>
      <c r="AO249" s="381"/>
      <c r="AP249" s="381"/>
      <c r="AQ249" s="381"/>
      <c r="AR249" s="382"/>
      <c r="AS249" s="501"/>
      <c r="AT249" s="381"/>
      <c r="AU249" s="381"/>
      <c r="AV249" s="381"/>
      <c r="AW249" s="381"/>
      <c r="AX249" s="381"/>
      <c r="AY249" s="381"/>
      <c r="AZ249" s="381"/>
      <c r="BA249" s="381"/>
      <c r="BB249" s="382"/>
    </row>
    <row r="250" spans="1:74" ht="15.75" customHeight="1" collapsed="1" thickBot="1" x14ac:dyDescent="0.3">
      <c r="A250" s="767"/>
      <c r="B250" s="379" t="s">
        <v>701</v>
      </c>
      <c r="C250" s="379"/>
      <c r="D250" s="398"/>
      <c r="E250" s="379"/>
      <c r="F250" s="379"/>
      <c r="G250" s="379"/>
      <c r="H250" s="379"/>
      <c r="I250" s="379"/>
      <c r="J250" s="379"/>
      <c r="K250" s="379"/>
      <c r="L250" s="379"/>
      <c r="M250" s="379"/>
      <c r="N250" s="379"/>
      <c r="O250" s="500"/>
      <c r="P250" s="379"/>
      <c r="Q250" s="379"/>
      <c r="R250" s="379"/>
      <c r="S250" s="379"/>
      <c r="T250" s="379"/>
      <c r="U250" s="379"/>
      <c r="V250" s="379"/>
      <c r="W250" s="379"/>
      <c r="X250" s="380"/>
      <c r="Y250" s="500"/>
      <c r="Z250" s="379"/>
      <c r="AA250" s="379"/>
      <c r="AB250" s="379"/>
      <c r="AC250" s="379"/>
      <c r="AD250" s="379"/>
      <c r="AE250" s="379"/>
      <c r="AF250" s="379"/>
      <c r="AG250" s="379"/>
      <c r="AH250" s="380"/>
      <c r="AI250" s="500"/>
      <c r="AJ250" s="379"/>
      <c r="AK250" s="379"/>
      <c r="AL250" s="379"/>
      <c r="AM250" s="379"/>
      <c r="AN250" s="379"/>
      <c r="AO250" s="379"/>
      <c r="AP250" s="379"/>
      <c r="AQ250" s="379"/>
      <c r="AR250" s="380"/>
      <c r="AS250" s="500"/>
      <c r="AT250" s="379"/>
      <c r="AU250" s="379"/>
      <c r="AV250" s="379"/>
      <c r="AW250" s="379"/>
      <c r="AX250" s="379"/>
      <c r="AY250" s="379"/>
      <c r="AZ250" s="379"/>
      <c r="BA250" s="379"/>
      <c r="BB250" s="380"/>
    </row>
    <row r="251" spans="1:74" ht="15.75" hidden="1" customHeight="1" outlineLevel="1" x14ac:dyDescent="0.25">
      <c r="A251" s="767"/>
      <c r="B251" s="547" t="s">
        <v>282</v>
      </c>
      <c r="C251" s="375" t="s">
        <v>847</v>
      </c>
      <c r="D251" s="479" t="s">
        <v>283</v>
      </c>
      <c r="E251" s="479"/>
      <c r="F251" s="479"/>
      <c r="G251" s="479"/>
      <c r="H251" s="479"/>
      <c r="I251" s="479"/>
      <c r="J251" s="479"/>
      <c r="K251" s="479"/>
      <c r="L251" s="479"/>
      <c r="M251" s="479"/>
      <c r="N251" s="479"/>
      <c r="O251" s="480"/>
      <c r="P251" s="479"/>
      <c r="Q251" s="479"/>
      <c r="R251" s="479"/>
      <c r="S251" s="479"/>
      <c r="T251" s="479"/>
      <c r="U251" s="479"/>
      <c r="V251" s="479"/>
      <c r="W251" s="479"/>
      <c r="X251" s="481"/>
      <c r="Y251" s="480"/>
      <c r="Z251" s="479"/>
      <c r="AA251" s="479"/>
      <c r="AB251" s="479"/>
      <c r="AC251" s="479"/>
      <c r="AD251" s="479"/>
      <c r="AE251" s="479"/>
      <c r="AF251" s="479"/>
      <c r="AG251" s="479"/>
      <c r="AH251" s="481"/>
      <c r="AI251" s="480"/>
      <c r="AJ251" s="479"/>
      <c r="AK251" s="479"/>
      <c r="AL251" s="479"/>
      <c r="AM251" s="479"/>
      <c r="AN251" s="479"/>
      <c r="AO251" s="479"/>
      <c r="AP251" s="479"/>
      <c r="AQ251" s="479"/>
      <c r="AR251" s="481"/>
      <c r="AS251" s="480"/>
      <c r="AT251" s="479"/>
      <c r="AU251" s="479"/>
      <c r="AV251" s="479"/>
      <c r="AW251" s="479"/>
      <c r="AX251" s="479"/>
      <c r="AY251" s="479"/>
      <c r="AZ251" s="479"/>
      <c r="BA251" s="479"/>
      <c r="BB251" s="481"/>
    </row>
    <row r="252" spans="1:74" ht="15.75" hidden="1" customHeight="1" outlineLevel="1" thickBot="1" x14ac:dyDescent="0.3">
      <c r="A252" s="767"/>
      <c r="B252" s="547" t="s">
        <v>676</v>
      </c>
      <c r="C252" s="375" t="s">
        <v>797</v>
      </c>
      <c r="D252" s="479" t="s">
        <v>555</v>
      </c>
      <c r="E252" s="479"/>
      <c r="F252" s="479"/>
      <c r="G252" s="479"/>
      <c r="H252" s="479"/>
      <c r="I252" s="479"/>
      <c r="J252" s="479"/>
      <c r="K252" s="479"/>
      <c r="L252" s="479"/>
      <c r="M252" s="479"/>
      <c r="N252" s="479"/>
      <c r="O252" s="480"/>
      <c r="P252" s="479"/>
      <c r="Q252" s="479"/>
      <c r="R252" s="479"/>
      <c r="S252" s="479"/>
      <c r="T252" s="479"/>
      <c r="U252" s="479"/>
      <c r="V252" s="479"/>
      <c r="W252" s="479"/>
      <c r="X252" s="481"/>
      <c r="Y252" s="480"/>
      <c r="Z252" s="479"/>
      <c r="AA252" s="479"/>
      <c r="AB252" s="479"/>
      <c r="AC252" s="479"/>
      <c r="AD252" s="479"/>
      <c r="AE252" s="479"/>
      <c r="AF252" s="479"/>
      <c r="AG252" s="479"/>
      <c r="AH252" s="481"/>
      <c r="AI252" s="480"/>
      <c r="AJ252" s="479"/>
      <c r="AK252" s="479"/>
      <c r="AL252" s="479"/>
      <c r="AM252" s="479"/>
      <c r="AN252" s="479"/>
      <c r="AO252" s="479"/>
      <c r="AP252" s="479"/>
      <c r="AQ252" s="479"/>
      <c r="AR252" s="481"/>
      <c r="AS252" s="480"/>
      <c r="AT252" s="479"/>
      <c r="AU252" s="479"/>
      <c r="AV252" s="479"/>
      <c r="AW252" s="479"/>
      <c r="AX252" s="479"/>
      <c r="AY252" s="479"/>
      <c r="AZ252" s="479"/>
      <c r="BA252" s="479"/>
      <c r="BB252" s="481"/>
    </row>
    <row r="253" spans="1:74" s="488" customFormat="1" ht="15.75" hidden="1" customHeight="1" outlineLevel="1" x14ac:dyDescent="0.25">
      <c r="A253" s="767"/>
      <c r="B253" s="554" t="s">
        <v>509</v>
      </c>
      <c r="C253" s="486" t="s">
        <v>848</v>
      </c>
      <c r="D253" s="487" t="s">
        <v>290</v>
      </c>
      <c r="E253" s="487"/>
      <c r="F253" s="487"/>
      <c r="G253" s="487"/>
      <c r="H253" s="487"/>
      <c r="I253" s="487"/>
      <c r="J253" s="487"/>
      <c r="K253" s="487"/>
      <c r="L253" s="487"/>
      <c r="M253" s="487"/>
      <c r="N253" s="487"/>
      <c r="O253" s="502"/>
      <c r="P253" s="487"/>
      <c r="Q253" s="487"/>
      <c r="R253" s="487"/>
      <c r="S253" s="487"/>
      <c r="T253" s="487"/>
      <c r="U253" s="487"/>
      <c r="V253" s="487"/>
      <c r="W253" s="487"/>
      <c r="X253" s="503"/>
      <c r="Y253" s="502"/>
      <c r="Z253" s="487"/>
      <c r="AA253" s="487"/>
      <c r="AB253" s="487"/>
      <c r="AC253" s="487"/>
      <c r="AD253" s="487"/>
      <c r="AE253" s="487"/>
      <c r="AF253" s="487"/>
      <c r="AG253" s="487"/>
      <c r="AH253" s="503"/>
      <c r="AI253" s="502"/>
      <c r="AJ253" s="487"/>
      <c r="AK253" s="487"/>
      <c r="AL253" s="487"/>
      <c r="AM253" s="487"/>
      <c r="AN253" s="487"/>
      <c r="AO253" s="487"/>
      <c r="AP253" s="487"/>
      <c r="AQ253" s="487"/>
      <c r="AR253" s="503"/>
      <c r="AS253" s="502"/>
      <c r="AT253" s="487"/>
      <c r="AU253" s="487"/>
      <c r="AV253" s="487"/>
      <c r="AW253" s="487"/>
      <c r="AX253" s="487"/>
      <c r="AY253" s="487"/>
      <c r="AZ253" s="487"/>
      <c r="BA253" s="487"/>
      <c r="BB253" s="503"/>
      <c r="BC253" s="468"/>
      <c r="BD253" s="468"/>
      <c r="BE253" s="468"/>
      <c r="BF253" s="468"/>
      <c r="BG253" s="468"/>
      <c r="BH253" s="468"/>
      <c r="BI253" s="468"/>
      <c r="BJ253" s="468"/>
      <c r="BK253" s="468"/>
      <c r="BL253" s="468"/>
      <c r="BM253" s="468"/>
      <c r="BN253" s="468"/>
      <c r="BO253" s="468"/>
      <c r="BP253" s="468"/>
      <c r="BQ253" s="468"/>
      <c r="BR253" s="468"/>
      <c r="BS253" s="468"/>
      <c r="BT253" s="468"/>
      <c r="BU253" s="468"/>
      <c r="BV253" s="468"/>
    </row>
    <row r="254" spans="1:74" ht="15.75" hidden="1" customHeight="1" outlineLevel="1" x14ac:dyDescent="0.25">
      <c r="A254" s="767"/>
      <c r="B254" s="547" t="s">
        <v>510</v>
      </c>
      <c r="C254" s="375" t="s">
        <v>849</v>
      </c>
      <c r="D254" s="479" t="s">
        <v>505</v>
      </c>
      <c r="E254" s="479"/>
      <c r="F254" s="479"/>
      <c r="G254" s="479"/>
      <c r="H254" s="479"/>
      <c r="I254" s="479"/>
      <c r="J254" s="479"/>
      <c r="K254" s="479"/>
      <c r="L254" s="479"/>
      <c r="M254" s="479"/>
      <c r="N254" s="479"/>
      <c r="O254" s="480"/>
      <c r="P254" s="479"/>
      <c r="Q254" s="479"/>
      <c r="R254" s="479"/>
      <c r="S254" s="479"/>
      <c r="T254" s="479"/>
      <c r="U254" s="479"/>
      <c r="V254" s="479"/>
      <c r="W254" s="479"/>
      <c r="X254" s="481"/>
      <c r="Y254" s="480"/>
      <c r="Z254" s="479"/>
      <c r="AA254" s="479"/>
      <c r="AB254" s="479"/>
      <c r="AC254" s="479"/>
      <c r="AD254" s="479"/>
      <c r="AE254" s="479"/>
      <c r="AF254" s="479"/>
      <c r="AG254" s="479"/>
      <c r="AH254" s="481"/>
      <c r="AI254" s="480"/>
      <c r="AJ254" s="479"/>
      <c r="AK254" s="479"/>
      <c r="AL254" s="479"/>
      <c r="AM254" s="479"/>
      <c r="AN254" s="479"/>
      <c r="AO254" s="479"/>
      <c r="AP254" s="479"/>
      <c r="AQ254" s="479"/>
      <c r="AR254" s="481"/>
      <c r="AS254" s="480"/>
      <c r="AT254" s="479"/>
      <c r="AU254" s="479"/>
      <c r="AV254" s="479"/>
      <c r="AW254" s="479"/>
      <c r="AX254" s="479"/>
      <c r="AY254" s="479"/>
      <c r="AZ254" s="479"/>
      <c r="BA254" s="479"/>
      <c r="BB254" s="481"/>
    </row>
    <row r="255" spans="1:74" s="488" customFormat="1" ht="15.75" hidden="1" customHeight="1" outlineLevel="1" x14ac:dyDescent="0.25">
      <c r="A255" s="767"/>
      <c r="B255" s="554" t="s">
        <v>511</v>
      </c>
      <c r="C255" s="486" t="s">
        <v>850</v>
      </c>
      <c r="D255" s="487" t="s">
        <v>507</v>
      </c>
      <c r="E255" s="487"/>
      <c r="F255" s="487"/>
      <c r="G255" s="487"/>
      <c r="H255" s="487"/>
      <c r="I255" s="487"/>
      <c r="J255" s="487"/>
      <c r="K255" s="487"/>
      <c r="L255" s="487"/>
      <c r="M255" s="487"/>
      <c r="N255" s="487"/>
      <c r="O255" s="502"/>
      <c r="P255" s="487"/>
      <c r="Q255" s="487"/>
      <c r="R255" s="487"/>
      <c r="S255" s="487"/>
      <c r="T255" s="487"/>
      <c r="U255" s="487"/>
      <c r="V255" s="487"/>
      <c r="W255" s="487"/>
      <c r="X255" s="503"/>
      <c r="Y255" s="502"/>
      <c r="Z255" s="487"/>
      <c r="AA255" s="487"/>
      <c r="AB255" s="487"/>
      <c r="AC255" s="487"/>
      <c r="AD255" s="487"/>
      <c r="AE255" s="487"/>
      <c r="AF255" s="487"/>
      <c r="AG255" s="487"/>
      <c r="AH255" s="503"/>
      <c r="AI255" s="502"/>
      <c r="AJ255" s="487"/>
      <c r="AK255" s="487"/>
      <c r="AL255" s="487"/>
      <c r="AM255" s="487"/>
      <c r="AN255" s="487"/>
      <c r="AO255" s="487"/>
      <c r="AP255" s="487"/>
      <c r="AQ255" s="487"/>
      <c r="AR255" s="503"/>
      <c r="AS255" s="502"/>
      <c r="AT255" s="487"/>
      <c r="AU255" s="487"/>
      <c r="AV255" s="487"/>
      <c r="AW255" s="487"/>
      <c r="AX255" s="487"/>
      <c r="AY255" s="487"/>
      <c r="AZ255" s="487"/>
      <c r="BA255" s="487"/>
      <c r="BB255" s="503"/>
      <c r="BC255" s="468"/>
      <c r="BD255" s="468"/>
      <c r="BE255" s="468"/>
      <c r="BF255" s="468"/>
      <c r="BG255" s="468"/>
      <c r="BH255" s="468"/>
      <c r="BI255" s="468"/>
      <c r="BJ255" s="468"/>
      <c r="BK255" s="468"/>
      <c r="BL255" s="468"/>
      <c r="BM255" s="468"/>
      <c r="BN255" s="468"/>
      <c r="BO255" s="468"/>
      <c r="BP255" s="468"/>
      <c r="BQ255" s="468"/>
      <c r="BR255" s="468"/>
      <c r="BS255" s="468"/>
      <c r="BT255" s="468"/>
      <c r="BU255" s="468"/>
      <c r="BV255" s="468"/>
    </row>
    <row r="256" spans="1:74" ht="15.75" hidden="1" customHeight="1" outlineLevel="1" x14ac:dyDescent="0.25">
      <c r="A256" s="767"/>
      <c r="B256" s="547" t="s">
        <v>515</v>
      </c>
      <c r="C256" s="375" t="s">
        <v>851</v>
      </c>
      <c r="D256" s="479" t="s">
        <v>277</v>
      </c>
      <c r="E256" s="504"/>
      <c r="F256" s="504"/>
      <c r="G256" s="504"/>
      <c r="H256" s="504"/>
      <c r="I256" s="504"/>
      <c r="J256" s="504"/>
      <c r="K256" s="504"/>
      <c r="L256" s="504"/>
      <c r="M256" s="504"/>
      <c r="N256" s="504"/>
      <c r="O256" s="505"/>
      <c r="P256" s="504"/>
      <c r="Q256" s="504"/>
      <c r="R256" s="504"/>
      <c r="S256" s="504"/>
      <c r="T256" s="504"/>
      <c r="U256" s="504"/>
      <c r="V256" s="504"/>
      <c r="W256" s="504"/>
      <c r="X256" s="506"/>
      <c r="Y256" s="505"/>
      <c r="Z256" s="504"/>
      <c r="AA256" s="504"/>
      <c r="AB256" s="504"/>
      <c r="AC256" s="504"/>
      <c r="AD256" s="504"/>
      <c r="AE256" s="504"/>
      <c r="AF256" s="504"/>
      <c r="AG256" s="504"/>
      <c r="AH256" s="506"/>
      <c r="AI256" s="505"/>
      <c r="AJ256" s="504"/>
      <c r="AK256" s="504"/>
      <c r="AL256" s="504"/>
      <c r="AM256" s="504"/>
      <c r="AN256" s="504"/>
      <c r="AO256" s="504"/>
      <c r="AP256" s="504"/>
      <c r="AQ256" s="504"/>
      <c r="AR256" s="506"/>
      <c r="AS256" s="505"/>
      <c r="AT256" s="504"/>
      <c r="AU256" s="504"/>
      <c r="AV256" s="504"/>
      <c r="AW256" s="504"/>
      <c r="AX256" s="504"/>
      <c r="AY256" s="504"/>
      <c r="AZ256" s="504"/>
      <c r="BA256" s="504"/>
      <c r="BB256" s="506"/>
    </row>
    <row r="257" spans="1:74" s="488" customFormat="1" ht="15.75" hidden="1" customHeight="1" outlineLevel="1" x14ac:dyDescent="0.25">
      <c r="A257" s="767"/>
      <c r="B257" s="554" t="s">
        <v>514</v>
      </c>
      <c r="C257" s="486" t="s">
        <v>852</v>
      </c>
      <c r="D257" s="487" t="s">
        <v>517</v>
      </c>
      <c r="E257" s="487"/>
      <c r="F257" s="487"/>
      <c r="G257" s="487"/>
      <c r="H257" s="487"/>
      <c r="I257" s="487"/>
      <c r="J257" s="487"/>
      <c r="K257" s="487"/>
      <c r="L257" s="487"/>
      <c r="M257" s="487"/>
      <c r="N257" s="487"/>
      <c r="O257" s="502"/>
      <c r="P257" s="487"/>
      <c r="Q257" s="487"/>
      <c r="R257" s="487"/>
      <c r="S257" s="487"/>
      <c r="T257" s="487"/>
      <c r="U257" s="487"/>
      <c r="V257" s="487"/>
      <c r="W257" s="487"/>
      <c r="X257" s="503"/>
      <c r="Y257" s="502"/>
      <c r="Z257" s="487"/>
      <c r="AA257" s="487"/>
      <c r="AB257" s="487"/>
      <c r="AC257" s="487"/>
      <c r="AD257" s="487"/>
      <c r="AE257" s="487"/>
      <c r="AF257" s="487"/>
      <c r="AG257" s="487"/>
      <c r="AH257" s="503"/>
      <c r="AI257" s="502"/>
      <c r="AJ257" s="487"/>
      <c r="AK257" s="487"/>
      <c r="AL257" s="487"/>
      <c r="AM257" s="487"/>
      <c r="AN257" s="487"/>
      <c r="AO257" s="487"/>
      <c r="AP257" s="487"/>
      <c r="AQ257" s="487"/>
      <c r="AR257" s="503"/>
      <c r="AS257" s="502"/>
      <c r="AT257" s="487"/>
      <c r="AU257" s="487"/>
      <c r="AV257" s="487"/>
      <c r="AW257" s="487"/>
      <c r="AX257" s="487"/>
      <c r="AY257" s="487"/>
      <c r="AZ257" s="487"/>
      <c r="BA257" s="487"/>
      <c r="BB257" s="503"/>
      <c r="BC257" s="468"/>
      <c r="BD257" s="468"/>
      <c r="BE257" s="468"/>
      <c r="BF257" s="468"/>
      <c r="BG257" s="468"/>
      <c r="BH257" s="468"/>
      <c r="BI257" s="468"/>
      <c r="BJ257" s="468"/>
      <c r="BK257" s="468"/>
      <c r="BL257" s="468"/>
      <c r="BM257" s="468"/>
      <c r="BN257" s="468"/>
      <c r="BO257" s="468"/>
      <c r="BP257" s="468"/>
      <c r="BQ257" s="468"/>
      <c r="BR257" s="468"/>
      <c r="BS257" s="468"/>
      <c r="BT257" s="468"/>
      <c r="BU257" s="468"/>
      <c r="BV257" s="468"/>
    </row>
    <row r="258" spans="1:74" ht="15.75" hidden="1" customHeight="1" outlineLevel="1" x14ac:dyDescent="0.25">
      <c r="A258" s="767"/>
      <c r="B258" s="547" t="s">
        <v>516</v>
      </c>
      <c r="C258" s="375" t="s">
        <v>853</v>
      </c>
      <c r="D258" s="479" t="s">
        <v>518</v>
      </c>
      <c r="E258" s="479"/>
      <c r="F258" s="479"/>
      <c r="G258" s="479"/>
      <c r="H258" s="479"/>
      <c r="I258" s="479"/>
      <c r="J258" s="479"/>
      <c r="K258" s="479"/>
      <c r="L258" s="479"/>
      <c r="M258" s="479"/>
      <c r="N258" s="479"/>
      <c r="O258" s="480"/>
      <c r="P258" s="479"/>
      <c r="Q258" s="479"/>
      <c r="R258" s="479"/>
      <c r="S258" s="479"/>
      <c r="T258" s="479"/>
      <c r="U258" s="479"/>
      <c r="V258" s="479"/>
      <c r="W258" s="479"/>
      <c r="X258" s="481"/>
      <c r="Y258" s="480"/>
      <c r="Z258" s="479"/>
      <c r="AA258" s="479"/>
      <c r="AB258" s="479"/>
      <c r="AC258" s="479"/>
      <c r="AD258" s="479"/>
      <c r="AE258" s="479"/>
      <c r="AF258" s="479"/>
      <c r="AG258" s="479"/>
      <c r="AH258" s="481"/>
      <c r="AI258" s="480"/>
      <c r="AJ258" s="479"/>
      <c r="AK258" s="479"/>
      <c r="AL258" s="479"/>
      <c r="AM258" s="479"/>
      <c r="AN258" s="479"/>
      <c r="AO258" s="479"/>
      <c r="AP258" s="479"/>
      <c r="AQ258" s="479"/>
      <c r="AR258" s="481"/>
      <c r="AS258" s="480"/>
      <c r="AT258" s="479"/>
      <c r="AU258" s="479"/>
      <c r="AV258" s="479"/>
      <c r="AW258" s="479"/>
      <c r="AX258" s="479"/>
      <c r="AY258" s="479"/>
      <c r="AZ258" s="479"/>
      <c r="BA258" s="479"/>
      <c r="BB258" s="481"/>
    </row>
    <row r="259" spans="1:74" s="488" customFormat="1" ht="15.75" hidden="1" customHeight="1" outlineLevel="1" x14ac:dyDescent="0.25">
      <c r="A259" s="767"/>
      <c r="B259" s="554" t="s">
        <v>540</v>
      </c>
      <c r="C259" s="486" t="s">
        <v>854</v>
      </c>
      <c r="D259" s="487" t="s">
        <v>542</v>
      </c>
      <c r="E259" s="486"/>
      <c r="F259" s="486"/>
      <c r="G259" s="486"/>
      <c r="H259" s="486"/>
      <c r="I259" s="486"/>
      <c r="J259" s="486"/>
      <c r="K259" s="486"/>
      <c r="L259" s="486"/>
      <c r="M259" s="486"/>
      <c r="N259" s="486"/>
      <c r="O259" s="507"/>
      <c r="P259" s="486"/>
      <c r="Q259" s="486"/>
      <c r="R259" s="486"/>
      <c r="S259" s="486"/>
      <c r="T259" s="486"/>
      <c r="U259" s="486"/>
      <c r="V259" s="486"/>
      <c r="W259" s="486"/>
      <c r="X259" s="508"/>
      <c r="Y259" s="507"/>
      <c r="Z259" s="486"/>
      <c r="AA259" s="486"/>
      <c r="AB259" s="486"/>
      <c r="AC259" s="486"/>
      <c r="AD259" s="486"/>
      <c r="AE259" s="486"/>
      <c r="AF259" s="486"/>
      <c r="AG259" s="486"/>
      <c r="AH259" s="508"/>
      <c r="AI259" s="507"/>
      <c r="AJ259" s="486"/>
      <c r="AK259" s="486"/>
      <c r="AL259" s="486"/>
      <c r="AM259" s="486"/>
      <c r="AN259" s="486"/>
      <c r="AO259" s="486"/>
      <c r="AP259" s="486"/>
      <c r="AQ259" s="486"/>
      <c r="AR259" s="508"/>
      <c r="AS259" s="507"/>
      <c r="AT259" s="486"/>
      <c r="AU259" s="486"/>
      <c r="AV259" s="486"/>
      <c r="AW259" s="486"/>
      <c r="AX259" s="486"/>
      <c r="AY259" s="486"/>
      <c r="AZ259" s="486"/>
      <c r="BA259" s="486"/>
      <c r="BB259" s="508"/>
      <c r="BC259" s="468"/>
      <c r="BD259" s="468"/>
      <c r="BE259" s="468"/>
      <c r="BF259" s="468"/>
      <c r="BG259" s="468"/>
      <c r="BH259" s="468"/>
      <c r="BI259" s="468"/>
      <c r="BJ259" s="468"/>
      <c r="BK259" s="468"/>
      <c r="BL259" s="468"/>
      <c r="BM259" s="468"/>
      <c r="BN259" s="468"/>
      <c r="BO259" s="468"/>
      <c r="BP259" s="468"/>
      <c r="BQ259" s="468"/>
      <c r="BR259" s="468"/>
      <c r="BS259" s="468"/>
      <c r="BT259" s="468"/>
      <c r="BU259" s="468"/>
      <c r="BV259" s="468"/>
    </row>
    <row r="260" spans="1:74" ht="15.75" hidden="1" customHeight="1" outlineLevel="1" x14ac:dyDescent="0.25">
      <c r="A260" s="767"/>
      <c r="B260" s="547" t="s">
        <v>541</v>
      </c>
      <c r="C260" s="509" t="s">
        <v>855</v>
      </c>
      <c r="D260" s="479" t="s">
        <v>543</v>
      </c>
      <c r="E260" s="375"/>
      <c r="F260" s="375"/>
      <c r="G260" s="375"/>
      <c r="H260" s="375"/>
      <c r="I260" s="375"/>
      <c r="J260" s="375"/>
      <c r="K260" s="375"/>
      <c r="L260" s="375"/>
      <c r="M260" s="375"/>
      <c r="N260" s="375"/>
      <c r="O260" s="510"/>
      <c r="P260" s="375"/>
      <c r="Q260" s="375"/>
      <c r="R260" s="375"/>
      <c r="S260" s="375"/>
      <c r="T260" s="375"/>
      <c r="U260" s="375"/>
      <c r="V260" s="375"/>
      <c r="W260" s="375"/>
      <c r="X260" s="511"/>
      <c r="Y260" s="510"/>
      <c r="Z260" s="375"/>
      <c r="AA260" s="375"/>
      <c r="AB260" s="375"/>
      <c r="AC260" s="375"/>
      <c r="AD260" s="375"/>
      <c r="AE260" s="375"/>
      <c r="AF260" s="375"/>
      <c r="AG260" s="375"/>
      <c r="AH260" s="511"/>
      <c r="AI260" s="510"/>
      <c r="AJ260" s="375"/>
      <c r="AK260" s="375"/>
      <c r="AL260" s="375"/>
      <c r="AM260" s="375"/>
      <c r="AN260" s="375"/>
      <c r="AO260" s="375"/>
      <c r="AP260" s="375"/>
      <c r="AQ260" s="375"/>
      <c r="AR260" s="511"/>
      <c r="AS260" s="510"/>
      <c r="AT260" s="375"/>
      <c r="AU260" s="375"/>
      <c r="AV260" s="375"/>
      <c r="AW260" s="375"/>
      <c r="AX260" s="375"/>
      <c r="AY260" s="375"/>
      <c r="AZ260" s="375"/>
      <c r="BA260" s="375"/>
      <c r="BB260" s="511"/>
    </row>
    <row r="261" spans="1:74" s="488" customFormat="1" ht="15.75" hidden="1" customHeight="1" outlineLevel="1" x14ac:dyDescent="0.25">
      <c r="A261" s="767"/>
      <c r="B261" s="554" t="s">
        <v>534</v>
      </c>
      <c r="C261" s="489" t="s">
        <v>856</v>
      </c>
      <c r="D261" s="486" t="s">
        <v>277</v>
      </c>
      <c r="E261" s="486"/>
      <c r="F261" s="486"/>
      <c r="G261" s="486"/>
      <c r="H261" s="486"/>
      <c r="I261" s="486"/>
      <c r="J261" s="486"/>
      <c r="K261" s="486"/>
      <c r="L261" s="486"/>
      <c r="M261" s="486"/>
      <c r="N261" s="486"/>
      <c r="O261" s="507"/>
      <c r="P261" s="486"/>
      <c r="Q261" s="486"/>
      <c r="R261" s="486"/>
      <c r="S261" s="486"/>
      <c r="T261" s="486"/>
      <c r="U261" s="486"/>
      <c r="V261" s="486"/>
      <c r="W261" s="486"/>
      <c r="X261" s="508"/>
      <c r="Y261" s="507"/>
      <c r="Z261" s="486"/>
      <c r="AA261" s="486"/>
      <c r="AB261" s="486"/>
      <c r="AC261" s="486"/>
      <c r="AD261" s="486"/>
      <c r="AE261" s="486"/>
      <c r="AF261" s="486"/>
      <c r="AG261" s="486"/>
      <c r="AH261" s="508"/>
      <c r="AI261" s="507"/>
      <c r="AJ261" s="486"/>
      <c r="AK261" s="486"/>
      <c r="AL261" s="486"/>
      <c r="AM261" s="486"/>
      <c r="AN261" s="486"/>
      <c r="AO261" s="486"/>
      <c r="AP261" s="486"/>
      <c r="AQ261" s="486"/>
      <c r="AR261" s="508"/>
      <c r="AS261" s="507"/>
      <c r="AT261" s="486"/>
      <c r="AU261" s="486"/>
      <c r="AV261" s="486"/>
      <c r="AW261" s="486"/>
      <c r="AX261" s="486"/>
      <c r="AY261" s="486"/>
      <c r="AZ261" s="486"/>
      <c r="BA261" s="486"/>
      <c r="BB261" s="508"/>
      <c r="BC261" s="468"/>
      <c r="BD261" s="468"/>
      <c r="BE261" s="468"/>
      <c r="BF261" s="468"/>
      <c r="BG261" s="468"/>
      <c r="BH261" s="468"/>
      <c r="BI261" s="468"/>
      <c r="BJ261" s="468"/>
      <c r="BK261" s="468"/>
      <c r="BL261" s="468"/>
      <c r="BM261" s="468"/>
      <c r="BN261" s="468"/>
      <c r="BO261" s="468"/>
      <c r="BP261" s="468"/>
      <c r="BQ261" s="468"/>
      <c r="BR261" s="468"/>
      <c r="BS261" s="468"/>
      <c r="BT261" s="468"/>
      <c r="BU261" s="468"/>
      <c r="BV261" s="468"/>
    </row>
    <row r="262" spans="1:74" ht="15.75" hidden="1" customHeight="1" outlineLevel="1" x14ac:dyDescent="0.25">
      <c r="A262" s="767"/>
      <c r="B262" s="547" t="s">
        <v>535</v>
      </c>
      <c r="C262" s="512" t="s">
        <v>857</v>
      </c>
      <c r="D262" s="375" t="s">
        <v>277</v>
      </c>
      <c r="E262" s="375"/>
      <c r="F262" s="375"/>
      <c r="G262" s="375"/>
      <c r="H262" s="375"/>
      <c r="I262" s="375"/>
      <c r="J262" s="375"/>
      <c r="K262" s="375"/>
      <c r="L262" s="375"/>
      <c r="M262" s="375"/>
      <c r="N262" s="375"/>
      <c r="O262" s="510"/>
      <c r="P262" s="375"/>
      <c r="Q262" s="375"/>
      <c r="R262" s="375"/>
      <c r="S262" s="375"/>
      <c r="T262" s="375"/>
      <c r="U262" s="375"/>
      <c r="V262" s="375"/>
      <c r="W262" s="375"/>
      <c r="X262" s="511"/>
      <c r="Y262" s="510"/>
      <c r="Z262" s="375"/>
      <c r="AA262" s="375"/>
      <c r="AB262" s="375"/>
      <c r="AC262" s="375"/>
      <c r="AD262" s="375"/>
      <c r="AE262" s="375"/>
      <c r="AF262" s="375"/>
      <c r="AG262" s="375"/>
      <c r="AH262" s="511"/>
      <c r="AI262" s="510"/>
      <c r="AJ262" s="375"/>
      <c r="AK262" s="375"/>
      <c r="AL262" s="375"/>
      <c r="AM262" s="375"/>
      <c r="AN262" s="375"/>
      <c r="AO262" s="375"/>
      <c r="AP262" s="375"/>
      <c r="AQ262" s="375"/>
      <c r="AR262" s="511"/>
      <c r="AS262" s="510"/>
      <c r="AT262" s="375"/>
      <c r="AU262" s="375"/>
      <c r="AV262" s="375"/>
      <c r="AW262" s="375"/>
      <c r="AX262" s="375"/>
      <c r="AY262" s="375"/>
      <c r="AZ262" s="375"/>
      <c r="BA262" s="375"/>
      <c r="BB262" s="511"/>
    </row>
    <row r="263" spans="1:74" s="488" customFormat="1" ht="15.75" hidden="1" customHeight="1" outlineLevel="1" x14ac:dyDescent="0.25">
      <c r="A263" s="767"/>
      <c r="B263" s="554" t="s">
        <v>536</v>
      </c>
      <c r="C263" s="486" t="s">
        <v>858</v>
      </c>
      <c r="D263" s="486" t="s">
        <v>277</v>
      </c>
      <c r="E263" s="487"/>
      <c r="F263" s="487"/>
      <c r="G263" s="487"/>
      <c r="H263" s="487"/>
      <c r="I263" s="487"/>
      <c r="J263" s="487"/>
      <c r="K263" s="487"/>
      <c r="L263" s="487"/>
      <c r="M263" s="487"/>
      <c r="N263" s="487"/>
      <c r="O263" s="502"/>
      <c r="P263" s="487"/>
      <c r="Q263" s="487"/>
      <c r="R263" s="487"/>
      <c r="S263" s="487"/>
      <c r="T263" s="487"/>
      <c r="U263" s="487"/>
      <c r="V263" s="487"/>
      <c r="W263" s="487"/>
      <c r="X263" s="503"/>
      <c r="Y263" s="502"/>
      <c r="Z263" s="487"/>
      <c r="AA263" s="487"/>
      <c r="AB263" s="487"/>
      <c r="AC263" s="487"/>
      <c r="AD263" s="487"/>
      <c r="AE263" s="487"/>
      <c r="AF263" s="487"/>
      <c r="AG263" s="487"/>
      <c r="AH263" s="503"/>
      <c r="AI263" s="502"/>
      <c r="AJ263" s="487"/>
      <c r="AK263" s="487"/>
      <c r="AL263" s="487"/>
      <c r="AM263" s="487"/>
      <c r="AN263" s="487"/>
      <c r="AO263" s="487"/>
      <c r="AP263" s="487"/>
      <c r="AQ263" s="487"/>
      <c r="AR263" s="503"/>
      <c r="AS263" s="502"/>
      <c r="AT263" s="487"/>
      <c r="AU263" s="487"/>
      <c r="AV263" s="487"/>
      <c r="AW263" s="487"/>
      <c r="AX263" s="487"/>
      <c r="AY263" s="487"/>
      <c r="AZ263" s="487"/>
      <c r="BA263" s="487"/>
      <c r="BB263" s="503"/>
      <c r="BC263" s="468"/>
      <c r="BD263" s="468"/>
      <c r="BE263" s="468"/>
      <c r="BF263" s="468"/>
      <c r="BG263" s="468"/>
      <c r="BH263" s="468"/>
      <c r="BI263" s="468"/>
      <c r="BJ263" s="468"/>
      <c r="BK263" s="468"/>
      <c r="BL263" s="468"/>
      <c r="BM263" s="468"/>
      <c r="BN263" s="468"/>
      <c r="BO263" s="468"/>
      <c r="BP263" s="468"/>
      <c r="BQ263" s="468"/>
      <c r="BR263" s="468"/>
      <c r="BS263" s="468"/>
      <c r="BT263" s="468"/>
      <c r="BU263" s="468"/>
      <c r="BV263" s="468"/>
    </row>
    <row r="264" spans="1:74" ht="15.75" hidden="1" customHeight="1" outlineLevel="1" x14ac:dyDescent="0.25">
      <c r="A264" s="767"/>
      <c r="B264" s="547" t="s">
        <v>537</v>
      </c>
      <c r="C264" s="375" t="s">
        <v>859</v>
      </c>
      <c r="D264" s="375" t="s">
        <v>277</v>
      </c>
      <c r="E264" s="375"/>
      <c r="F264" s="375"/>
      <c r="G264" s="375"/>
      <c r="H264" s="375"/>
      <c r="I264" s="375"/>
      <c r="J264" s="375"/>
      <c r="K264" s="375"/>
      <c r="L264" s="375"/>
      <c r="M264" s="375"/>
      <c r="N264" s="375"/>
      <c r="O264" s="510"/>
      <c r="P264" s="375"/>
      <c r="Q264" s="375"/>
      <c r="R264" s="375"/>
      <c r="S264" s="375"/>
      <c r="T264" s="375"/>
      <c r="U264" s="375"/>
      <c r="V264" s="375"/>
      <c r="W264" s="375"/>
      <c r="X264" s="511"/>
      <c r="Y264" s="510"/>
      <c r="Z264" s="375"/>
      <c r="AA264" s="375"/>
      <c r="AB264" s="375"/>
      <c r="AC264" s="375"/>
      <c r="AD264" s="375"/>
      <c r="AE264" s="375"/>
      <c r="AF264" s="375"/>
      <c r="AG264" s="375"/>
      <c r="AH264" s="511"/>
      <c r="AI264" s="510"/>
      <c r="AJ264" s="375"/>
      <c r="AK264" s="375"/>
      <c r="AL264" s="375"/>
      <c r="AM264" s="375"/>
      <c r="AN264" s="375"/>
      <c r="AO264" s="375"/>
      <c r="AP264" s="375"/>
      <c r="AQ264" s="375"/>
      <c r="AR264" s="511"/>
      <c r="AS264" s="510"/>
      <c r="AT264" s="375"/>
      <c r="AU264" s="375"/>
      <c r="AV264" s="375"/>
      <c r="AW264" s="375"/>
      <c r="AX264" s="375"/>
      <c r="AY264" s="375"/>
      <c r="AZ264" s="375"/>
      <c r="BA264" s="375"/>
      <c r="BB264" s="511"/>
    </row>
    <row r="265" spans="1:74" s="488" customFormat="1" ht="15.75" hidden="1" customHeight="1" outlineLevel="1" thickBot="1" x14ac:dyDescent="0.3">
      <c r="A265" s="767"/>
      <c r="B265" s="554" t="s">
        <v>556</v>
      </c>
      <c r="C265" s="486" t="s">
        <v>810</v>
      </c>
      <c r="D265" s="486" t="s">
        <v>557</v>
      </c>
      <c r="E265" s="486"/>
      <c r="F265" s="486"/>
      <c r="G265" s="486"/>
      <c r="H265" s="486"/>
      <c r="I265" s="486"/>
      <c r="J265" s="486"/>
      <c r="K265" s="486"/>
      <c r="L265" s="486"/>
      <c r="M265" s="486"/>
      <c r="N265" s="486"/>
      <c r="O265" s="507"/>
      <c r="P265" s="486"/>
      <c r="Q265" s="486"/>
      <c r="R265" s="486"/>
      <c r="S265" s="486"/>
      <c r="T265" s="486"/>
      <c r="U265" s="486"/>
      <c r="V265" s="486"/>
      <c r="W265" s="486"/>
      <c r="X265" s="508"/>
      <c r="Y265" s="507"/>
      <c r="Z265" s="486"/>
      <c r="AA265" s="486"/>
      <c r="AB265" s="486"/>
      <c r="AC265" s="486"/>
      <c r="AD265" s="486"/>
      <c r="AE265" s="486"/>
      <c r="AF265" s="486"/>
      <c r="AG265" s="486"/>
      <c r="AH265" s="508"/>
      <c r="AI265" s="507"/>
      <c r="AJ265" s="486"/>
      <c r="AK265" s="486"/>
      <c r="AL265" s="486"/>
      <c r="AM265" s="486"/>
      <c r="AN265" s="486"/>
      <c r="AO265" s="486"/>
      <c r="AP265" s="486"/>
      <c r="AQ265" s="486"/>
      <c r="AR265" s="508"/>
      <c r="AS265" s="507"/>
      <c r="AT265" s="486"/>
      <c r="AU265" s="486"/>
      <c r="AV265" s="486"/>
      <c r="AW265" s="486"/>
      <c r="AX265" s="486"/>
      <c r="AY265" s="486"/>
      <c r="AZ265" s="486"/>
      <c r="BA265" s="486"/>
      <c r="BB265" s="508"/>
      <c r="BC265" s="468"/>
      <c r="BD265" s="468"/>
      <c r="BE265" s="468"/>
      <c r="BF265" s="468"/>
      <c r="BG265" s="468"/>
      <c r="BH265" s="468"/>
      <c r="BI265" s="468"/>
      <c r="BJ265" s="468"/>
      <c r="BK265" s="468"/>
      <c r="BL265" s="468"/>
      <c r="BM265" s="468"/>
      <c r="BN265" s="468"/>
      <c r="BO265" s="468"/>
      <c r="BP265" s="468"/>
      <c r="BQ265" s="468"/>
      <c r="BR265" s="468"/>
      <c r="BS265" s="468"/>
      <c r="BT265" s="468"/>
      <c r="BU265" s="468"/>
      <c r="BV265" s="468"/>
    </row>
    <row r="266" spans="1:74" ht="15.75" customHeight="1" collapsed="1" thickBot="1" x14ac:dyDescent="0.3">
      <c r="A266" s="767"/>
      <c r="B266" s="379" t="s">
        <v>702</v>
      </c>
      <c r="C266" s="379"/>
      <c r="D266" s="398"/>
      <c r="E266" s="379"/>
      <c r="F266" s="379"/>
      <c r="G266" s="379"/>
      <c r="H266" s="379"/>
      <c r="I266" s="379"/>
      <c r="J266" s="379"/>
      <c r="K266" s="379"/>
      <c r="L266" s="379"/>
      <c r="M266" s="379"/>
      <c r="N266" s="379"/>
      <c r="O266" s="500"/>
      <c r="P266" s="379"/>
      <c r="Q266" s="379"/>
      <c r="R266" s="379"/>
      <c r="S266" s="379"/>
      <c r="T266" s="379"/>
      <c r="U266" s="379"/>
      <c r="V266" s="379"/>
      <c r="W266" s="379"/>
      <c r="X266" s="380"/>
      <c r="Y266" s="500"/>
      <c r="Z266" s="379"/>
      <c r="AA266" s="379"/>
      <c r="AB266" s="379"/>
      <c r="AC266" s="379"/>
      <c r="AD266" s="379"/>
      <c r="AE266" s="379"/>
      <c r="AF266" s="379"/>
      <c r="AG266" s="379"/>
      <c r="AH266" s="380"/>
      <c r="AI266" s="500"/>
      <c r="AJ266" s="379"/>
      <c r="AK266" s="379"/>
      <c r="AL266" s="379"/>
      <c r="AM266" s="379"/>
      <c r="AN266" s="379"/>
      <c r="AO266" s="379"/>
      <c r="AP266" s="379"/>
      <c r="AQ266" s="379"/>
      <c r="AR266" s="380"/>
      <c r="AS266" s="500"/>
      <c r="AT266" s="379"/>
      <c r="AU266" s="379"/>
      <c r="AV266" s="379"/>
      <c r="AW266" s="379"/>
      <c r="AX266" s="379"/>
      <c r="AY266" s="379"/>
      <c r="AZ266" s="379"/>
      <c r="BA266" s="379"/>
      <c r="BB266" s="380"/>
    </row>
    <row r="267" spans="1:74" ht="15.75" hidden="1" customHeight="1" outlineLevel="1" x14ac:dyDescent="0.25">
      <c r="A267" s="767"/>
      <c r="B267" s="547" t="s">
        <v>282</v>
      </c>
      <c r="C267" s="375" t="s">
        <v>860</v>
      </c>
      <c r="D267" s="517" t="s">
        <v>283</v>
      </c>
      <c r="E267" s="479"/>
      <c r="F267" s="479"/>
      <c r="G267" s="479"/>
      <c r="H267" s="479"/>
      <c r="I267" s="479"/>
      <c r="J267" s="479"/>
      <c r="K267" s="479"/>
      <c r="L267" s="479"/>
      <c r="M267" s="479"/>
      <c r="N267" s="479"/>
      <c r="O267" s="480"/>
      <c r="P267" s="479"/>
      <c r="Q267" s="479"/>
      <c r="R267" s="479"/>
      <c r="S267" s="479"/>
      <c r="T267" s="479"/>
      <c r="U267" s="479"/>
      <c r="V267" s="479"/>
      <c r="W267" s="479"/>
      <c r="X267" s="481"/>
      <c r="Y267" s="480"/>
      <c r="Z267" s="479"/>
      <c r="AA267" s="479"/>
      <c r="AB267" s="479"/>
      <c r="AC267" s="479"/>
      <c r="AD267" s="479"/>
      <c r="AE267" s="479"/>
      <c r="AF267" s="479"/>
      <c r="AG267" s="479"/>
      <c r="AH267" s="481"/>
      <c r="AI267" s="480"/>
      <c r="AJ267" s="479"/>
      <c r="AK267" s="479"/>
      <c r="AL267" s="479"/>
      <c r="AM267" s="479"/>
      <c r="AN267" s="479"/>
      <c r="AO267" s="479"/>
      <c r="AP267" s="479"/>
      <c r="AQ267" s="479"/>
      <c r="AR267" s="481"/>
      <c r="AS267" s="480"/>
      <c r="AT267" s="479"/>
      <c r="AU267" s="479"/>
      <c r="AV267" s="479"/>
      <c r="AW267" s="479"/>
      <c r="AX267" s="479"/>
      <c r="AY267" s="479"/>
      <c r="AZ267" s="479"/>
      <c r="BA267" s="479"/>
      <c r="BB267" s="481"/>
    </row>
    <row r="268" spans="1:74" ht="15.75" hidden="1" customHeight="1" outlineLevel="1" x14ac:dyDescent="0.25">
      <c r="A268" s="767"/>
      <c r="B268" s="547" t="s">
        <v>676</v>
      </c>
      <c r="C268" s="375" t="s">
        <v>797</v>
      </c>
      <c r="D268" s="479" t="s">
        <v>555</v>
      </c>
      <c r="E268" s="479"/>
      <c r="F268" s="479"/>
      <c r="G268" s="479"/>
      <c r="H268" s="479"/>
      <c r="I268" s="479"/>
      <c r="J268" s="479"/>
      <c r="K268" s="479"/>
      <c r="L268" s="479"/>
      <c r="M268" s="479"/>
      <c r="N268" s="479"/>
      <c r="O268" s="480"/>
      <c r="P268" s="479"/>
      <c r="Q268" s="479"/>
      <c r="R268" s="479"/>
      <c r="S268" s="479"/>
      <c r="T268" s="479"/>
      <c r="U268" s="479"/>
      <c r="V268" s="479"/>
      <c r="W268" s="479"/>
      <c r="X268" s="481"/>
      <c r="Y268" s="480"/>
      <c r="Z268" s="479"/>
      <c r="AA268" s="479"/>
      <c r="AB268" s="479"/>
      <c r="AC268" s="479"/>
      <c r="AD268" s="479"/>
      <c r="AE268" s="479"/>
      <c r="AF268" s="479"/>
      <c r="AG268" s="479"/>
      <c r="AH268" s="481"/>
      <c r="AI268" s="480"/>
      <c r="AJ268" s="479"/>
      <c r="AK268" s="479"/>
      <c r="AL268" s="479"/>
      <c r="AM268" s="479"/>
      <c r="AN268" s="479"/>
      <c r="AO268" s="479"/>
      <c r="AP268" s="479"/>
      <c r="AQ268" s="479"/>
      <c r="AR268" s="481"/>
      <c r="AS268" s="480"/>
      <c r="AT268" s="479"/>
      <c r="AU268" s="479"/>
      <c r="AV268" s="479"/>
      <c r="AW268" s="479"/>
      <c r="AX268" s="479"/>
      <c r="AY268" s="479"/>
      <c r="AZ268" s="479"/>
      <c r="BA268" s="479"/>
      <c r="BB268" s="481"/>
    </row>
    <row r="269" spans="1:74" s="488" customFormat="1" ht="15.75" hidden="1" customHeight="1" outlineLevel="1" x14ac:dyDescent="0.25">
      <c r="A269" s="767"/>
      <c r="B269" s="554" t="s">
        <v>509</v>
      </c>
      <c r="C269" s="486" t="s">
        <v>861</v>
      </c>
      <c r="D269" s="518" t="s">
        <v>290</v>
      </c>
      <c r="E269" s="487"/>
      <c r="F269" s="487"/>
      <c r="G269" s="487"/>
      <c r="H269" s="487"/>
      <c r="I269" s="487"/>
      <c r="J269" s="487"/>
      <c r="K269" s="487"/>
      <c r="L269" s="487"/>
      <c r="M269" s="487"/>
      <c r="N269" s="487"/>
      <c r="O269" s="502"/>
      <c r="P269" s="487"/>
      <c r="Q269" s="487"/>
      <c r="R269" s="487"/>
      <c r="S269" s="487"/>
      <c r="T269" s="487"/>
      <c r="U269" s="487"/>
      <c r="V269" s="487"/>
      <c r="W269" s="487"/>
      <c r="X269" s="503"/>
      <c r="Y269" s="502"/>
      <c r="Z269" s="487"/>
      <c r="AA269" s="487"/>
      <c r="AB269" s="487"/>
      <c r="AC269" s="487"/>
      <c r="AD269" s="487"/>
      <c r="AE269" s="487"/>
      <c r="AF269" s="487"/>
      <c r="AG269" s="487"/>
      <c r="AH269" s="503"/>
      <c r="AI269" s="502"/>
      <c r="AJ269" s="487"/>
      <c r="AK269" s="487"/>
      <c r="AL269" s="487"/>
      <c r="AM269" s="487"/>
      <c r="AN269" s="487"/>
      <c r="AO269" s="487"/>
      <c r="AP269" s="487"/>
      <c r="AQ269" s="487"/>
      <c r="AR269" s="503"/>
      <c r="AS269" s="502"/>
      <c r="AT269" s="487"/>
      <c r="AU269" s="487"/>
      <c r="AV269" s="487"/>
      <c r="AW269" s="487"/>
      <c r="AX269" s="487"/>
      <c r="AY269" s="487"/>
      <c r="AZ269" s="487"/>
      <c r="BA269" s="487"/>
      <c r="BB269" s="503"/>
      <c r="BC269" s="468"/>
      <c r="BD269" s="468"/>
      <c r="BE269" s="468"/>
      <c r="BF269" s="468"/>
      <c r="BG269" s="468"/>
      <c r="BH269" s="468"/>
      <c r="BI269" s="468"/>
      <c r="BJ269" s="468"/>
      <c r="BK269" s="468"/>
      <c r="BL269" s="468"/>
      <c r="BM269" s="468"/>
      <c r="BN269" s="468"/>
      <c r="BO269" s="468"/>
      <c r="BP269" s="468"/>
      <c r="BQ269" s="468"/>
      <c r="BR269" s="468"/>
      <c r="BS269" s="468"/>
      <c r="BT269" s="468"/>
      <c r="BU269" s="468"/>
      <c r="BV269" s="468"/>
    </row>
    <row r="270" spans="1:74" ht="15.75" hidden="1" customHeight="1" outlineLevel="1" x14ac:dyDescent="0.25">
      <c r="A270" s="767"/>
      <c r="B270" s="547" t="s">
        <v>510</v>
      </c>
      <c r="C270" s="375" t="s">
        <v>862</v>
      </c>
      <c r="D270" s="517" t="s">
        <v>505</v>
      </c>
      <c r="E270" s="479"/>
      <c r="F270" s="479"/>
      <c r="G270" s="479"/>
      <c r="H270" s="479"/>
      <c r="I270" s="479"/>
      <c r="J270" s="479"/>
      <c r="K270" s="479"/>
      <c r="L270" s="479"/>
      <c r="M270" s="479"/>
      <c r="N270" s="479"/>
      <c r="O270" s="480"/>
      <c r="P270" s="479"/>
      <c r="Q270" s="479"/>
      <c r="R270" s="479"/>
      <c r="S270" s="479"/>
      <c r="T270" s="479"/>
      <c r="U270" s="479"/>
      <c r="V270" s="479"/>
      <c r="W270" s="479"/>
      <c r="X270" s="481"/>
      <c r="Y270" s="480"/>
      <c r="Z270" s="479"/>
      <c r="AA270" s="479"/>
      <c r="AB270" s="479"/>
      <c r="AC270" s="479"/>
      <c r="AD270" s="479"/>
      <c r="AE270" s="479"/>
      <c r="AF270" s="479"/>
      <c r="AG270" s="479"/>
      <c r="AH270" s="481"/>
      <c r="AI270" s="480"/>
      <c r="AJ270" s="479"/>
      <c r="AK270" s="479"/>
      <c r="AL270" s="479"/>
      <c r="AM270" s="479"/>
      <c r="AN270" s="479"/>
      <c r="AO270" s="479"/>
      <c r="AP270" s="479"/>
      <c r="AQ270" s="479"/>
      <c r="AR270" s="481"/>
      <c r="AS270" s="480"/>
      <c r="AT270" s="479"/>
      <c r="AU270" s="479"/>
      <c r="AV270" s="479"/>
      <c r="AW270" s="479"/>
      <c r="AX270" s="479"/>
      <c r="AY270" s="479"/>
      <c r="AZ270" s="479"/>
      <c r="BA270" s="479"/>
      <c r="BB270" s="481"/>
    </row>
    <row r="271" spans="1:74" s="488" customFormat="1" ht="15.75" hidden="1" customHeight="1" outlineLevel="1" x14ac:dyDescent="0.25">
      <c r="A271" s="767"/>
      <c r="B271" s="554" t="s">
        <v>511</v>
      </c>
      <c r="C271" s="486" t="s">
        <v>863</v>
      </c>
      <c r="D271" s="518" t="s">
        <v>507</v>
      </c>
      <c r="E271" s="487"/>
      <c r="F271" s="487"/>
      <c r="G271" s="487"/>
      <c r="H271" s="487"/>
      <c r="I271" s="487"/>
      <c r="J271" s="487"/>
      <c r="K271" s="487"/>
      <c r="L271" s="487"/>
      <c r="M271" s="487"/>
      <c r="N271" s="487"/>
      <c r="O271" s="502"/>
      <c r="P271" s="487"/>
      <c r="Q271" s="487"/>
      <c r="R271" s="487"/>
      <c r="S271" s="487"/>
      <c r="T271" s="487"/>
      <c r="U271" s="487"/>
      <c r="V271" s="487"/>
      <c r="W271" s="487"/>
      <c r="X271" s="503"/>
      <c r="Y271" s="502"/>
      <c r="Z271" s="487"/>
      <c r="AA271" s="487"/>
      <c r="AB271" s="487"/>
      <c r="AC271" s="487"/>
      <c r="AD271" s="487"/>
      <c r="AE271" s="487"/>
      <c r="AF271" s="487"/>
      <c r="AG271" s="487"/>
      <c r="AH271" s="503"/>
      <c r="AI271" s="502"/>
      <c r="AJ271" s="487"/>
      <c r="AK271" s="487"/>
      <c r="AL271" s="487"/>
      <c r="AM271" s="487"/>
      <c r="AN271" s="487"/>
      <c r="AO271" s="487"/>
      <c r="AP271" s="487"/>
      <c r="AQ271" s="487"/>
      <c r="AR271" s="503"/>
      <c r="AS271" s="502"/>
      <c r="AT271" s="487"/>
      <c r="AU271" s="487"/>
      <c r="AV271" s="487"/>
      <c r="AW271" s="487"/>
      <c r="AX271" s="487"/>
      <c r="AY271" s="487"/>
      <c r="AZ271" s="487"/>
      <c r="BA271" s="487"/>
      <c r="BB271" s="503"/>
      <c r="BC271" s="468"/>
      <c r="BD271" s="468"/>
      <c r="BE271" s="468"/>
      <c r="BF271" s="468"/>
      <c r="BG271" s="468"/>
      <c r="BH271" s="468"/>
      <c r="BI271" s="468"/>
      <c r="BJ271" s="468"/>
      <c r="BK271" s="468"/>
      <c r="BL271" s="468"/>
      <c r="BM271" s="468"/>
      <c r="BN271" s="468"/>
      <c r="BO271" s="468"/>
      <c r="BP271" s="468"/>
      <c r="BQ271" s="468"/>
      <c r="BR271" s="468"/>
      <c r="BS271" s="468"/>
      <c r="BT271" s="468"/>
      <c r="BU271" s="468"/>
      <c r="BV271" s="468"/>
    </row>
    <row r="272" spans="1:74" ht="15.75" hidden="1" customHeight="1" outlineLevel="1" x14ac:dyDescent="0.25">
      <c r="A272" s="767"/>
      <c r="B272" s="547" t="s">
        <v>515</v>
      </c>
      <c r="C272" s="375" t="s">
        <v>864</v>
      </c>
      <c r="D272" s="518" t="s">
        <v>277</v>
      </c>
      <c r="E272" s="479"/>
      <c r="F272" s="479"/>
      <c r="G272" s="479"/>
      <c r="H272" s="479"/>
      <c r="I272" s="479"/>
      <c r="J272" s="479"/>
      <c r="K272" s="479"/>
      <c r="L272" s="479"/>
      <c r="M272" s="479"/>
      <c r="N272" s="479"/>
      <c r="O272" s="480"/>
      <c r="P272" s="479"/>
      <c r="Q272" s="479"/>
      <c r="R272" s="479"/>
      <c r="S272" s="479"/>
      <c r="T272" s="479"/>
      <c r="U272" s="479"/>
      <c r="V272" s="479"/>
      <c r="W272" s="479"/>
      <c r="X272" s="481"/>
      <c r="Y272" s="480"/>
      <c r="Z272" s="479"/>
      <c r="AA272" s="479"/>
      <c r="AB272" s="479"/>
      <c r="AC272" s="479"/>
      <c r="AD272" s="479"/>
      <c r="AE272" s="479"/>
      <c r="AF272" s="479"/>
      <c r="AG272" s="479"/>
      <c r="AH272" s="481"/>
      <c r="AI272" s="480"/>
      <c r="AJ272" s="479"/>
      <c r="AK272" s="479"/>
      <c r="AL272" s="479"/>
      <c r="AM272" s="479"/>
      <c r="AN272" s="479"/>
      <c r="AO272" s="479"/>
      <c r="AP272" s="479"/>
      <c r="AQ272" s="479"/>
      <c r="AR272" s="481"/>
      <c r="AS272" s="480"/>
      <c r="AT272" s="479"/>
      <c r="AU272" s="479"/>
      <c r="AV272" s="479"/>
      <c r="AW272" s="479"/>
      <c r="AX272" s="479"/>
      <c r="AY272" s="479"/>
      <c r="AZ272" s="479"/>
      <c r="BA272" s="479"/>
      <c r="BB272" s="481"/>
    </row>
    <row r="273" spans="1:74" s="488" customFormat="1" ht="15.75" hidden="1" customHeight="1" outlineLevel="1" x14ac:dyDescent="0.25">
      <c r="A273" s="767"/>
      <c r="B273" s="554" t="s">
        <v>514</v>
      </c>
      <c r="C273" s="486" t="s">
        <v>865</v>
      </c>
      <c r="D273" s="518" t="s">
        <v>517</v>
      </c>
      <c r="E273" s="487"/>
      <c r="F273" s="487"/>
      <c r="G273" s="487"/>
      <c r="H273" s="487"/>
      <c r="I273" s="487"/>
      <c r="J273" s="487"/>
      <c r="K273" s="487"/>
      <c r="L273" s="487"/>
      <c r="M273" s="487"/>
      <c r="N273" s="487"/>
      <c r="O273" s="502"/>
      <c r="P273" s="487"/>
      <c r="Q273" s="487"/>
      <c r="R273" s="487"/>
      <c r="S273" s="487"/>
      <c r="T273" s="487"/>
      <c r="U273" s="487"/>
      <c r="V273" s="487"/>
      <c r="W273" s="487"/>
      <c r="X273" s="503"/>
      <c r="Y273" s="502"/>
      <c r="Z273" s="487"/>
      <c r="AA273" s="487"/>
      <c r="AB273" s="487"/>
      <c r="AC273" s="487"/>
      <c r="AD273" s="487"/>
      <c r="AE273" s="487"/>
      <c r="AF273" s="487"/>
      <c r="AG273" s="487"/>
      <c r="AH273" s="503"/>
      <c r="AI273" s="502"/>
      <c r="AJ273" s="487"/>
      <c r="AK273" s="487"/>
      <c r="AL273" s="487"/>
      <c r="AM273" s="487"/>
      <c r="AN273" s="487"/>
      <c r="AO273" s="487"/>
      <c r="AP273" s="487"/>
      <c r="AQ273" s="487"/>
      <c r="AR273" s="503"/>
      <c r="AS273" s="502"/>
      <c r="AT273" s="487"/>
      <c r="AU273" s="487"/>
      <c r="AV273" s="487"/>
      <c r="AW273" s="487"/>
      <c r="AX273" s="487"/>
      <c r="AY273" s="487"/>
      <c r="AZ273" s="487"/>
      <c r="BA273" s="487"/>
      <c r="BB273" s="503"/>
      <c r="BC273" s="468"/>
      <c r="BD273" s="468"/>
      <c r="BE273" s="468"/>
      <c r="BF273" s="468"/>
      <c r="BG273" s="468"/>
      <c r="BH273" s="468"/>
      <c r="BI273" s="468"/>
      <c r="BJ273" s="468"/>
      <c r="BK273" s="468"/>
      <c r="BL273" s="468"/>
      <c r="BM273" s="468"/>
      <c r="BN273" s="468"/>
      <c r="BO273" s="468"/>
      <c r="BP273" s="468"/>
      <c r="BQ273" s="468"/>
      <c r="BR273" s="468"/>
      <c r="BS273" s="468"/>
      <c r="BT273" s="468"/>
      <c r="BU273" s="468"/>
      <c r="BV273" s="468"/>
    </row>
    <row r="274" spans="1:74" ht="15.75" hidden="1" customHeight="1" outlineLevel="1" x14ac:dyDescent="0.25">
      <c r="A274" s="767"/>
      <c r="B274" s="547" t="s">
        <v>516</v>
      </c>
      <c r="C274" s="375" t="s">
        <v>866</v>
      </c>
      <c r="D274" s="517" t="s">
        <v>518</v>
      </c>
      <c r="E274" s="479"/>
      <c r="F274" s="479"/>
      <c r="G274" s="479"/>
      <c r="H274" s="479"/>
      <c r="I274" s="479"/>
      <c r="J274" s="479"/>
      <c r="K274" s="479"/>
      <c r="L274" s="479"/>
      <c r="M274" s="479"/>
      <c r="N274" s="479"/>
      <c r="O274" s="480"/>
      <c r="P274" s="479"/>
      <c r="Q274" s="479"/>
      <c r="R274" s="479"/>
      <c r="S274" s="479"/>
      <c r="T274" s="479"/>
      <c r="U274" s="479"/>
      <c r="V274" s="479"/>
      <c r="W274" s="479"/>
      <c r="X274" s="481"/>
      <c r="Y274" s="480"/>
      <c r="Z274" s="479"/>
      <c r="AA274" s="479"/>
      <c r="AB274" s="479"/>
      <c r="AC274" s="479"/>
      <c r="AD274" s="479"/>
      <c r="AE274" s="479"/>
      <c r="AF274" s="479"/>
      <c r="AG274" s="479"/>
      <c r="AH274" s="481"/>
      <c r="AI274" s="480"/>
      <c r="AJ274" s="479"/>
      <c r="AK274" s="479"/>
      <c r="AL274" s="479"/>
      <c r="AM274" s="479"/>
      <c r="AN274" s="479"/>
      <c r="AO274" s="479"/>
      <c r="AP274" s="479"/>
      <c r="AQ274" s="479"/>
      <c r="AR274" s="481"/>
      <c r="AS274" s="480"/>
      <c r="AT274" s="479"/>
      <c r="AU274" s="479"/>
      <c r="AV274" s="479"/>
      <c r="AW274" s="479"/>
      <c r="AX274" s="479"/>
      <c r="AY274" s="479"/>
      <c r="AZ274" s="479"/>
      <c r="BA274" s="479"/>
      <c r="BB274" s="481"/>
    </row>
    <row r="275" spans="1:74" s="488" customFormat="1" ht="15.75" hidden="1" customHeight="1" outlineLevel="1" x14ac:dyDescent="0.25">
      <c r="A275" s="767"/>
      <c r="B275" s="558" t="s">
        <v>678</v>
      </c>
      <c r="C275" s="486" t="s">
        <v>867</v>
      </c>
      <c r="D275" s="520" t="s">
        <v>290</v>
      </c>
      <c r="E275" s="487"/>
      <c r="F275" s="487"/>
      <c r="G275" s="487"/>
      <c r="H275" s="487"/>
      <c r="I275" s="487"/>
      <c r="J275" s="487"/>
      <c r="K275" s="487"/>
      <c r="L275" s="487"/>
      <c r="M275" s="487"/>
      <c r="N275" s="487"/>
      <c r="O275" s="502"/>
      <c r="P275" s="487"/>
      <c r="Q275" s="487"/>
      <c r="R275" s="487"/>
      <c r="S275" s="487"/>
      <c r="T275" s="487"/>
      <c r="U275" s="487"/>
      <c r="V275" s="487"/>
      <c r="W275" s="487"/>
      <c r="X275" s="503"/>
      <c r="Y275" s="502"/>
      <c r="Z275" s="487"/>
      <c r="AA275" s="487"/>
      <c r="AB275" s="487"/>
      <c r="AC275" s="487"/>
      <c r="AD275" s="487"/>
      <c r="AE275" s="487"/>
      <c r="AF275" s="487"/>
      <c r="AG275" s="487"/>
      <c r="AH275" s="503"/>
      <c r="AI275" s="502"/>
      <c r="AJ275" s="487"/>
      <c r="AK275" s="487"/>
      <c r="AL275" s="487"/>
      <c r="AM275" s="487"/>
      <c r="AN275" s="487"/>
      <c r="AO275" s="487"/>
      <c r="AP275" s="487"/>
      <c r="AQ275" s="487"/>
      <c r="AR275" s="503"/>
      <c r="AS275" s="502"/>
      <c r="AT275" s="487"/>
      <c r="AU275" s="487"/>
      <c r="AV275" s="487"/>
      <c r="AW275" s="487"/>
      <c r="AX275" s="487"/>
      <c r="AY275" s="487"/>
      <c r="AZ275" s="487"/>
      <c r="BA275" s="487"/>
      <c r="BB275" s="503"/>
      <c r="BC275" s="468"/>
      <c r="BD275" s="468"/>
      <c r="BE275" s="468"/>
      <c r="BF275" s="468"/>
      <c r="BG275" s="468"/>
      <c r="BH275" s="468"/>
      <c r="BI275" s="468"/>
      <c r="BJ275" s="468"/>
      <c r="BK275" s="468"/>
      <c r="BL275" s="468"/>
      <c r="BM275" s="468"/>
      <c r="BN275" s="468"/>
      <c r="BO275" s="468"/>
      <c r="BP275" s="468"/>
      <c r="BQ275" s="468"/>
      <c r="BR275" s="468"/>
      <c r="BS275" s="468"/>
      <c r="BT275" s="468"/>
      <c r="BU275" s="468"/>
      <c r="BV275" s="468"/>
    </row>
    <row r="276" spans="1:74" ht="15.75" hidden="1" customHeight="1" outlineLevel="1" x14ac:dyDescent="0.25">
      <c r="A276" s="767"/>
      <c r="B276" s="547" t="s">
        <v>521</v>
      </c>
      <c r="C276" s="509" t="s">
        <v>850</v>
      </c>
      <c r="D276" s="517" t="s">
        <v>507</v>
      </c>
      <c r="E276" s="479"/>
      <c r="F276" s="479"/>
      <c r="G276" s="479"/>
      <c r="H276" s="479"/>
      <c r="I276" s="479"/>
      <c r="J276" s="479"/>
      <c r="K276" s="479"/>
      <c r="L276" s="479"/>
      <c r="M276" s="479"/>
      <c r="N276" s="479"/>
      <c r="O276" s="480"/>
      <c r="P276" s="479"/>
      <c r="Q276" s="479"/>
      <c r="R276" s="479"/>
      <c r="S276" s="479"/>
      <c r="T276" s="479"/>
      <c r="U276" s="479"/>
      <c r="V276" s="479"/>
      <c r="W276" s="479"/>
      <c r="X276" s="481"/>
      <c r="Y276" s="480"/>
      <c r="Z276" s="479"/>
      <c r="AA276" s="479"/>
      <c r="AB276" s="479"/>
      <c r="AC276" s="479"/>
      <c r="AD276" s="479"/>
      <c r="AE276" s="479"/>
      <c r="AF276" s="479"/>
      <c r="AG276" s="479"/>
      <c r="AH276" s="481"/>
      <c r="AI276" s="480"/>
      <c r="AJ276" s="479"/>
      <c r="AK276" s="479"/>
      <c r="AL276" s="479"/>
      <c r="AM276" s="479"/>
      <c r="AN276" s="479"/>
      <c r="AO276" s="479"/>
      <c r="AP276" s="479"/>
      <c r="AQ276" s="479"/>
      <c r="AR276" s="481"/>
      <c r="AS276" s="480"/>
      <c r="AT276" s="479"/>
      <c r="AU276" s="479"/>
      <c r="AV276" s="479"/>
      <c r="AW276" s="479"/>
      <c r="AX276" s="479"/>
      <c r="AY276" s="479"/>
      <c r="AZ276" s="479"/>
      <c r="BA276" s="479"/>
      <c r="BB276" s="481"/>
    </row>
    <row r="277" spans="1:74" s="488" customFormat="1" ht="15.75" hidden="1" customHeight="1" outlineLevel="1" thickBot="1" x14ac:dyDescent="0.3">
      <c r="A277" s="767"/>
      <c r="B277" s="554" t="s">
        <v>524</v>
      </c>
      <c r="C277" s="486" t="s">
        <v>868</v>
      </c>
      <c r="D277" s="518" t="s">
        <v>517</v>
      </c>
      <c r="E277" s="487"/>
      <c r="F277" s="487"/>
      <c r="G277" s="487"/>
      <c r="H277" s="487"/>
      <c r="I277" s="487"/>
      <c r="J277" s="487"/>
      <c r="K277" s="487"/>
      <c r="L277" s="487"/>
      <c r="M277" s="487"/>
      <c r="N277" s="487"/>
      <c r="O277" s="502"/>
      <c r="P277" s="487"/>
      <c r="Q277" s="487"/>
      <c r="R277" s="487"/>
      <c r="S277" s="487"/>
      <c r="T277" s="487"/>
      <c r="U277" s="487"/>
      <c r="V277" s="487"/>
      <c r="W277" s="487"/>
      <c r="X277" s="503"/>
      <c r="Y277" s="502"/>
      <c r="Z277" s="487"/>
      <c r="AA277" s="487"/>
      <c r="AB277" s="487"/>
      <c r="AC277" s="487"/>
      <c r="AD277" s="487"/>
      <c r="AE277" s="487"/>
      <c r="AF277" s="487"/>
      <c r="AG277" s="487"/>
      <c r="AH277" s="503"/>
      <c r="AI277" s="502"/>
      <c r="AJ277" s="487"/>
      <c r="AK277" s="487"/>
      <c r="AL277" s="487"/>
      <c r="AM277" s="487"/>
      <c r="AN277" s="487"/>
      <c r="AO277" s="487"/>
      <c r="AP277" s="487"/>
      <c r="AQ277" s="487"/>
      <c r="AR277" s="503"/>
      <c r="AS277" s="502"/>
      <c r="AT277" s="487"/>
      <c r="AU277" s="487"/>
      <c r="AV277" s="487"/>
      <c r="AW277" s="487"/>
      <c r="AX277" s="487"/>
      <c r="AY277" s="487"/>
      <c r="AZ277" s="487"/>
      <c r="BA277" s="487"/>
      <c r="BB277" s="503"/>
      <c r="BC277" s="468"/>
      <c r="BD277" s="468"/>
      <c r="BE277" s="468"/>
      <c r="BF277" s="468"/>
      <c r="BG277" s="468"/>
      <c r="BH277" s="468"/>
      <c r="BI277" s="468"/>
      <c r="BJ277" s="468"/>
      <c r="BK277" s="468"/>
      <c r="BL277" s="468"/>
      <c r="BM277" s="468"/>
      <c r="BN277" s="468"/>
      <c r="BO277" s="468"/>
      <c r="BP277" s="468"/>
      <c r="BQ277" s="468"/>
      <c r="BR277" s="468"/>
      <c r="BS277" s="468"/>
      <c r="BT277" s="468"/>
      <c r="BU277" s="468"/>
      <c r="BV277" s="468"/>
    </row>
    <row r="278" spans="1:74" ht="15" customHeight="1" x14ac:dyDescent="0.25">
      <c r="A278" s="767"/>
      <c r="B278" s="398" t="s">
        <v>703</v>
      </c>
      <c r="C278" s="398"/>
      <c r="D278" s="398"/>
      <c r="E278" s="379"/>
      <c r="F278" s="379"/>
      <c r="G278" s="379"/>
      <c r="H278" s="379"/>
      <c r="I278" s="379"/>
      <c r="J278" s="379"/>
      <c r="K278" s="379"/>
      <c r="L278" s="379"/>
      <c r="M278" s="379"/>
      <c r="N278" s="379"/>
      <c r="O278" s="500"/>
      <c r="P278" s="379"/>
      <c r="Q278" s="379"/>
      <c r="R278" s="379"/>
      <c r="S278" s="379"/>
      <c r="T278" s="379"/>
      <c r="U278" s="379"/>
      <c r="V278" s="379"/>
      <c r="W278" s="379"/>
      <c r="X278" s="380"/>
      <c r="Y278" s="500"/>
      <c r="Z278" s="379"/>
      <c r="AA278" s="379"/>
      <c r="AB278" s="379"/>
      <c r="AC278" s="379"/>
      <c r="AD278" s="379"/>
      <c r="AE278" s="379"/>
      <c r="AF278" s="379"/>
      <c r="AG278" s="379"/>
      <c r="AH278" s="380"/>
      <c r="AI278" s="500"/>
      <c r="AJ278" s="379"/>
      <c r="AK278" s="379"/>
      <c r="AL278" s="379"/>
      <c r="AM278" s="379"/>
      <c r="AN278" s="379"/>
      <c r="AO278" s="379"/>
      <c r="AP278" s="379"/>
      <c r="AQ278" s="379"/>
      <c r="AR278" s="380"/>
      <c r="AS278" s="500"/>
      <c r="AT278" s="379"/>
      <c r="AU278" s="379"/>
      <c r="AV278" s="379"/>
      <c r="AW278" s="379"/>
      <c r="AX278" s="379"/>
      <c r="AY278" s="379"/>
      <c r="AZ278" s="379"/>
      <c r="BA278" s="379"/>
      <c r="BB278" s="380"/>
    </row>
    <row r="279" spans="1:74" ht="15.75" customHeight="1" collapsed="1" thickBot="1" x14ac:dyDescent="0.3">
      <c r="A279" s="768"/>
      <c r="B279" s="400"/>
      <c r="C279" s="400"/>
      <c r="D279" s="400"/>
      <c r="E279" s="381"/>
      <c r="F279" s="381"/>
      <c r="G279" s="381"/>
      <c r="H279" s="381"/>
      <c r="I279" s="381"/>
      <c r="J279" s="381"/>
      <c r="K279" s="381"/>
      <c r="L279" s="381"/>
      <c r="M279" s="381"/>
      <c r="N279" s="381"/>
      <c r="O279" s="501"/>
      <c r="P279" s="381"/>
      <c r="Q279" s="381"/>
      <c r="R279" s="381"/>
      <c r="S279" s="381"/>
      <c r="T279" s="381"/>
      <c r="U279" s="381"/>
      <c r="V279" s="381"/>
      <c r="W279" s="381"/>
      <c r="X279" s="382"/>
      <c r="Y279" s="501"/>
      <c r="Z279" s="381"/>
      <c r="AA279" s="381"/>
      <c r="AB279" s="381"/>
      <c r="AC279" s="381"/>
      <c r="AD279" s="381"/>
      <c r="AE279" s="381"/>
      <c r="AF279" s="381"/>
      <c r="AG279" s="381"/>
      <c r="AH279" s="382"/>
      <c r="AI279" s="501"/>
      <c r="AJ279" s="381"/>
      <c r="AK279" s="381"/>
      <c r="AL279" s="381"/>
      <c r="AM279" s="381"/>
      <c r="AN279" s="381"/>
      <c r="AO279" s="381"/>
      <c r="AP279" s="381"/>
      <c r="AQ279" s="381"/>
      <c r="AR279" s="382"/>
      <c r="AS279" s="501"/>
      <c r="AT279" s="381"/>
      <c r="AU279" s="381"/>
      <c r="AV279" s="381"/>
      <c r="AW279" s="381"/>
      <c r="AX279" s="381"/>
      <c r="AY279" s="381"/>
      <c r="AZ279" s="381"/>
      <c r="BA279" s="381"/>
      <c r="BB279" s="382"/>
    </row>
    <row r="280" spans="1:74" ht="15" hidden="1" customHeight="1" outlineLevel="1" x14ac:dyDescent="0.25">
      <c r="B280" s="547" t="s">
        <v>522</v>
      </c>
      <c r="C280" s="375" t="s">
        <v>869</v>
      </c>
      <c r="D280" s="517" t="s">
        <v>277</v>
      </c>
      <c r="E280" s="375"/>
      <c r="F280" s="375"/>
      <c r="G280" s="375"/>
      <c r="H280" s="375"/>
      <c r="I280" s="375"/>
      <c r="J280" s="375"/>
      <c r="K280" s="375"/>
      <c r="L280" s="375"/>
      <c r="M280" s="375"/>
      <c r="N280" s="511"/>
      <c r="O280" s="375"/>
      <c r="P280" s="375"/>
      <c r="Q280" s="375"/>
      <c r="R280" s="375"/>
      <c r="S280" s="375"/>
      <c r="T280" s="375"/>
      <c r="U280" s="375"/>
      <c r="V280" s="375"/>
      <c r="W280" s="375"/>
      <c r="X280" s="511"/>
      <c r="Y280" s="517"/>
      <c r="Z280" s="375"/>
      <c r="AA280" s="375"/>
      <c r="AB280" s="375"/>
      <c r="AC280" s="375"/>
      <c r="AD280" s="375"/>
      <c r="AE280" s="375"/>
      <c r="AF280" s="375"/>
      <c r="AG280" s="375"/>
      <c r="AH280" s="375"/>
      <c r="AI280" s="371"/>
      <c r="AJ280" s="371"/>
      <c r="AS280" s="371"/>
      <c r="AT280" s="371"/>
    </row>
    <row r="281" spans="1:74" s="488" customFormat="1" ht="15" hidden="1" customHeight="1" outlineLevel="1" x14ac:dyDescent="0.25">
      <c r="B281" s="559" t="s">
        <v>523</v>
      </c>
      <c r="C281" s="486" t="s">
        <v>870</v>
      </c>
      <c r="D281" s="518" t="s">
        <v>277</v>
      </c>
      <c r="E281" s="523"/>
      <c r="F281" s="523"/>
      <c r="G281" s="523"/>
      <c r="H281" s="523"/>
      <c r="I281" s="523"/>
      <c r="J281" s="523"/>
      <c r="K281" s="523"/>
      <c r="L281" s="523"/>
      <c r="M281" s="523"/>
      <c r="N281" s="525"/>
      <c r="O281" s="532"/>
      <c r="P281" s="532"/>
      <c r="Q281" s="532"/>
      <c r="R281" s="532"/>
      <c r="S281" s="532"/>
      <c r="T281" s="532"/>
      <c r="U281" s="532"/>
      <c r="V281" s="532"/>
      <c r="W281" s="532"/>
      <c r="X281" s="534"/>
      <c r="Y281" s="517"/>
      <c r="Z281" s="532"/>
      <c r="AA281" s="532"/>
      <c r="AB281" s="532"/>
      <c r="AC281" s="532"/>
      <c r="AD281" s="532"/>
      <c r="AE281" s="532"/>
      <c r="AF281" s="532"/>
      <c r="AG281" s="532"/>
      <c r="AH281" s="532"/>
      <c r="AI281" s="371"/>
      <c r="AJ281" s="371"/>
      <c r="AK281" s="468"/>
      <c r="AL281" s="468"/>
      <c r="AM281" s="468"/>
      <c r="AN281" s="468"/>
      <c r="AO281" s="468"/>
      <c r="AP281" s="468"/>
      <c r="AQ281" s="468"/>
      <c r="AR281" s="468"/>
      <c r="AS281" s="371"/>
      <c r="AT281" s="371"/>
      <c r="AU281" s="468"/>
      <c r="AV281" s="468"/>
      <c r="AW281" s="468"/>
      <c r="AX281" s="468"/>
      <c r="AY281" s="468"/>
      <c r="AZ281" s="468"/>
      <c r="BA281" s="468"/>
      <c r="BB281" s="468"/>
      <c r="BC281" s="468"/>
      <c r="BD281" s="468"/>
      <c r="BE281" s="468"/>
      <c r="BF281" s="468"/>
      <c r="BG281" s="468"/>
      <c r="BH281" s="468"/>
      <c r="BI281" s="468"/>
      <c r="BJ281" s="468"/>
      <c r="BK281" s="468"/>
      <c r="BL281" s="468"/>
      <c r="BM281" s="468"/>
      <c r="BN281" s="468"/>
      <c r="BO281" s="468"/>
      <c r="BP281" s="468"/>
      <c r="BQ281" s="468"/>
      <c r="BR281" s="468"/>
      <c r="BS281" s="468"/>
      <c r="BT281" s="468"/>
      <c r="BU281" s="468"/>
      <c r="BV281" s="468"/>
    </row>
    <row r="282" spans="1:74" ht="15" hidden="1" customHeight="1" outlineLevel="1" x14ac:dyDescent="0.25">
      <c r="B282" s="547" t="s">
        <v>525</v>
      </c>
      <c r="C282" s="375" t="s">
        <v>871</v>
      </c>
      <c r="D282" s="517" t="s">
        <v>277</v>
      </c>
      <c r="E282" s="375"/>
      <c r="F282" s="375"/>
      <c r="G282" s="375"/>
      <c r="H282" s="375"/>
      <c r="I282" s="375"/>
      <c r="J282" s="375"/>
      <c r="K282" s="375"/>
      <c r="L282" s="375"/>
      <c r="M282" s="375"/>
      <c r="N282" s="511"/>
      <c r="O282" s="375"/>
      <c r="P282" s="375"/>
      <c r="Q282" s="375"/>
      <c r="R282" s="375"/>
      <c r="S282" s="375"/>
      <c r="T282" s="375"/>
      <c r="U282" s="375"/>
      <c r="V282" s="375"/>
      <c r="W282" s="375"/>
      <c r="X282" s="511"/>
      <c r="Y282" s="517"/>
      <c r="Z282" s="375"/>
      <c r="AA282" s="375"/>
      <c r="AB282" s="375"/>
      <c r="AC282" s="375"/>
      <c r="AD282" s="375"/>
      <c r="AE282" s="375"/>
      <c r="AF282" s="375"/>
      <c r="AG282" s="375"/>
      <c r="AH282" s="375"/>
      <c r="AI282" s="371"/>
      <c r="AJ282" s="371"/>
      <c r="AS282" s="371"/>
      <c r="AT282" s="371"/>
    </row>
    <row r="283" spans="1:74" s="488" customFormat="1" ht="15" hidden="1" customHeight="1" outlineLevel="1" x14ac:dyDescent="0.25">
      <c r="B283" s="554" t="s">
        <v>526</v>
      </c>
      <c r="C283" s="486" t="s">
        <v>872</v>
      </c>
      <c r="D283" s="518" t="s">
        <v>517</v>
      </c>
      <c r="E283" s="486"/>
      <c r="F283" s="486"/>
      <c r="G283" s="486"/>
      <c r="H283" s="486"/>
      <c r="I283" s="486"/>
      <c r="J283" s="486"/>
      <c r="K283" s="486"/>
      <c r="L283" s="486"/>
      <c r="M283" s="486"/>
      <c r="N283" s="508"/>
      <c r="O283" s="375"/>
      <c r="P283" s="375"/>
      <c r="Q283" s="375"/>
      <c r="R283" s="375"/>
      <c r="S283" s="375"/>
      <c r="T283" s="375"/>
      <c r="U283" s="375"/>
      <c r="V283" s="375"/>
      <c r="W283" s="375"/>
      <c r="X283" s="511"/>
      <c r="Y283" s="517"/>
      <c r="Z283" s="375"/>
      <c r="AA283" s="375"/>
      <c r="AB283" s="375"/>
      <c r="AC283" s="375"/>
      <c r="AD283" s="375"/>
      <c r="AE283" s="375"/>
      <c r="AF283" s="375"/>
      <c r="AG283" s="375"/>
      <c r="AH283" s="375"/>
      <c r="AI283" s="371"/>
      <c r="AJ283" s="371"/>
      <c r="AK283" s="468"/>
      <c r="AL283" s="468"/>
      <c r="AM283" s="468"/>
      <c r="AN283" s="468"/>
      <c r="AO283" s="468"/>
      <c r="AP283" s="468"/>
      <c r="AQ283" s="468"/>
      <c r="AR283" s="468"/>
      <c r="AS283" s="371"/>
      <c r="AT283" s="371"/>
      <c r="AU283" s="468"/>
      <c r="AV283" s="468"/>
      <c r="AW283" s="468"/>
      <c r="AX283" s="468"/>
      <c r="AY283" s="468"/>
      <c r="AZ283" s="468"/>
      <c r="BA283" s="468"/>
      <c r="BB283" s="468"/>
      <c r="BC283" s="468"/>
      <c r="BD283" s="468"/>
      <c r="BE283" s="468"/>
      <c r="BF283" s="468"/>
      <c r="BG283" s="468"/>
      <c r="BH283" s="468"/>
      <c r="BI283" s="468"/>
      <c r="BJ283" s="468"/>
      <c r="BK283" s="468"/>
      <c r="BL283" s="468"/>
      <c r="BM283" s="468"/>
      <c r="BN283" s="468"/>
      <c r="BO283" s="468"/>
      <c r="BP283" s="468"/>
      <c r="BQ283" s="468"/>
      <c r="BR283" s="468"/>
      <c r="BS283" s="468"/>
      <c r="BT283" s="468"/>
      <c r="BU283" s="468"/>
      <c r="BV283" s="468"/>
    </row>
    <row r="284" spans="1:74" ht="15" hidden="1" customHeight="1" outlineLevel="1" x14ac:dyDescent="0.25">
      <c r="B284" s="547" t="s">
        <v>659</v>
      </c>
      <c r="C284" s="375" t="s">
        <v>873</v>
      </c>
      <c r="D284" s="517" t="s">
        <v>532</v>
      </c>
      <c r="E284" s="375"/>
      <c r="F284" s="375"/>
      <c r="G284" s="375"/>
      <c r="H284" s="375"/>
      <c r="I284" s="375"/>
      <c r="J284" s="375"/>
      <c r="K284" s="375"/>
      <c r="L284" s="375"/>
      <c r="M284" s="375"/>
      <c r="N284" s="511"/>
      <c r="O284" s="375"/>
      <c r="P284" s="375"/>
      <c r="Q284" s="375"/>
      <c r="R284" s="375"/>
      <c r="S284" s="375"/>
      <c r="T284" s="375"/>
      <c r="U284" s="375"/>
      <c r="V284" s="375"/>
      <c r="W284" s="375"/>
      <c r="X284" s="511"/>
      <c r="Y284" s="517"/>
      <c r="Z284" s="375"/>
      <c r="AA284" s="375"/>
      <c r="AB284" s="375"/>
      <c r="AC284" s="375"/>
      <c r="AD284" s="375"/>
      <c r="AE284" s="375"/>
      <c r="AF284" s="375"/>
      <c r="AG284" s="375"/>
      <c r="AH284" s="375"/>
      <c r="AI284" s="371"/>
      <c r="AJ284" s="371"/>
      <c r="AS284" s="371"/>
      <c r="AT284" s="371"/>
    </row>
    <row r="285" spans="1:74" s="488" customFormat="1" ht="15" hidden="1" customHeight="1" outlineLevel="1" x14ac:dyDescent="0.25">
      <c r="B285" s="554" t="s">
        <v>528</v>
      </c>
      <c r="C285" s="486" t="s">
        <v>874</v>
      </c>
      <c r="D285" s="518" t="s">
        <v>277</v>
      </c>
      <c r="E285" s="486"/>
      <c r="F285" s="486"/>
      <c r="G285" s="486"/>
      <c r="H285" s="486"/>
      <c r="I285" s="486"/>
      <c r="J285" s="486"/>
      <c r="K285" s="486"/>
      <c r="L285" s="486"/>
      <c r="M285" s="486"/>
      <c r="N285" s="508"/>
      <c r="O285" s="375"/>
      <c r="P285" s="375"/>
      <c r="Q285" s="375"/>
      <c r="R285" s="375"/>
      <c r="S285" s="375"/>
      <c r="T285" s="375"/>
      <c r="U285" s="375"/>
      <c r="V285" s="375"/>
      <c r="W285" s="375"/>
      <c r="X285" s="511"/>
      <c r="Y285" s="517"/>
      <c r="Z285" s="375"/>
      <c r="AA285" s="375"/>
      <c r="AB285" s="375"/>
      <c r="AC285" s="375"/>
      <c r="AD285" s="375"/>
      <c r="AE285" s="375"/>
      <c r="AF285" s="375"/>
      <c r="AG285" s="375"/>
      <c r="AH285" s="375"/>
      <c r="AI285" s="371"/>
      <c r="AJ285" s="371"/>
      <c r="AK285" s="468"/>
      <c r="AL285" s="468"/>
      <c r="AM285" s="468"/>
      <c r="AN285" s="468"/>
      <c r="AO285" s="468"/>
      <c r="AP285" s="468"/>
      <c r="AQ285" s="468"/>
      <c r="AR285" s="468"/>
      <c r="AS285" s="371"/>
      <c r="AT285" s="371"/>
      <c r="AU285" s="468"/>
      <c r="AV285" s="468"/>
      <c r="AW285" s="468"/>
      <c r="AX285" s="468"/>
      <c r="AY285" s="468"/>
      <c r="AZ285" s="468"/>
      <c r="BA285" s="468"/>
      <c r="BB285" s="468"/>
      <c r="BC285" s="468"/>
      <c r="BD285" s="468"/>
      <c r="BE285" s="468"/>
      <c r="BF285" s="468"/>
      <c r="BG285" s="468"/>
      <c r="BH285" s="468"/>
      <c r="BI285" s="468"/>
      <c r="BJ285" s="468"/>
      <c r="BK285" s="468"/>
      <c r="BL285" s="468"/>
      <c r="BM285" s="468"/>
      <c r="BN285" s="468"/>
      <c r="BO285" s="468"/>
      <c r="BP285" s="468"/>
      <c r="BQ285" s="468"/>
      <c r="BR285" s="468"/>
      <c r="BS285" s="468"/>
      <c r="BT285" s="468"/>
      <c r="BU285" s="468"/>
      <c r="BV285" s="468"/>
    </row>
    <row r="286" spans="1:74" ht="15" hidden="1" customHeight="1" outlineLevel="1" x14ac:dyDescent="0.25">
      <c r="B286" s="547" t="s">
        <v>530</v>
      </c>
      <c r="C286" s="375" t="s">
        <v>875</v>
      </c>
      <c r="D286" s="517" t="s">
        <v>532</v>
      </c>
      <c r="E286" s="375"/>
      <c r="F286" s="375"/>
      <c r="G286" s="375"/>
      <c r="H286" s="375"/>
      <c r="I286" s="375"/>
      <c r="J286" s="375"/>
      <c r="K286" s="375"/>
      <c r="L286" s="375"/>
      <c r="M286" s="375"/>
      <c r="N286" s="511"/>
      <c r="O286" s="375"/>
      <c r="P286" s="375"/>
      <c r="Q286" s="375"/>
      <c r="R286" s="375"/>
      <c r="S286" s="375"/>
      <c r="T286" s="375"/>
      <c r="U286" s="375"/>
      <c r="V286" s="375"/>
      <c r="W286" s="375"/>
      <c r="X286" s="511"/>
      <c r="Y286" s="517"/>
      <c r="Z286" s="375"/>
      <c r="AA286" s="375"/>
      <c r="AB286" s="375"/>
      <c r="AC286" s="375"/>
      <c r="AD286" s="375"/>
      <c r="AE286" s="375"/>
      <c r="AF286" s="375"/>
      <c r="AG286" s="375"/>
      <c r="AH286" s="375"/>
      <c r="AI286" s="371"/>
      <c r="AJ286" s="371"/>
      <c r="AS286" s="371"/>
      <c r="AT286" s="371"/>
    </row>
    <row r="287" spans="1:74" s="488" customFormat="1" ht="15" hidden="1" customHeight="1" outlineLevel="1" x14ac:dyDescent="0.25">
      <c r="B287" s="554" t="s">
        <v>679</v>
      </c>
      <c r="C287" s="486" t="s">
        <v>680</v>
      </c>
      <c r="D287" s="518" t="s">
        <v>277</v>
      </c>
      <c r="E287" s="486"/>
      <c r="F287" s="486"/>
      <c r="G287" s="486"/>
      <c r="H287" s="486"/>
      <c r="I287" s="486"/>
      <c r="J287" s="486"/>
      <c r="K287" s="486"/>
      <c r="L287" s="486"/>
      <c r="M287" s="486"/>
      <c r="N287" s="508"/>
      <c r="O287" s="375"/>
      <c r="P287" s="375"/>
      <c r="Q287" s="375"/>
      <c r="R287" s="375"/>
      <c r="S287" s="375"/>
      <c r="T287" s="375"/>
      <c r="U287" s="375"/>
      <c r="V287" s="375"/>
      <c r="W287" s="375"/>
      <c r="X287" s="511"/>
      <c r="Y287" s="517"/>
      <c r="Z287" s="375"/>
      <c r="AA287" s="375"/>
      <c r="AB287" s="375"/>
      <c r="AC287" s="375"/>
      <c r="AD287" s="375"/>
      <c r="AE287" s="375"/>
      <c r="AF287" s="375"/>
      <c r="AG287" s="375"/>
      <c r="AH287" s="375"/>
      <c r="AI287" s="371"/>
      <c r="AJ287" s="371"/>
      <c r="AK287" s="468"/>
      <c r="AL287" s="468"/>
      <c r="AM287" s="468"/>
      <c r="AN287" s="468"/>
      <c r="AO287" s="468"/>
      <c r="AP287" s="468"/>
      <c r="AQ287" s="468"/>
      <c r="AR287" s="468"/>
      <c r="AS287" s="371"/>
      <c r="AT287" s="371"/>
      <c r="AU287" s="468"/>
      <c r="AV287" s="468"/>
      <c r="AW287" s="468"/>
      <c r="AX287" s="468"/>
      <c r="AY287" s="468"/>
      <c r="AZ287" s="468"/>
      <c r="BA287" s="468"/>
      <c r="BB287" s="468"/>
      <c r="BC287" s="468"/>
      <c r="BD287" s="468"/>
      <c r="BE287" s="468"/>
      <c r="BF287" s="468"/>
      <c r="BG287" s="468"/>
      <c r="BH287" s="468"/>
      <c r="BI287" s="468"/>
      <c r="BJ287" s="468"/>
      <c r="BK287" s="468"/>
      <c r="BL287" s="468"/>
      <c r="BM287" s="468"/>
      <c r="BN287" s="468"/>
      <c r="BO287" s="468"/>
      <c r="BP287" s="468"/>
      <c r="BQ287" s="468"/>
      <c r="BR287" s="468"/>
      <c r="BS287" s="468"/>
      <c r="BT287" s="468"/>
      <c r="BU287" s="468"/>
      <c r="BV287" s="468"/>
    </row>
    <row r="288" spans="1:74" ht="15" hidden="1" customHeight="1" outlineLevel="1" x14ac:dyDescent="0.25">
      <c r="B288" s="547" t="s">
        <v>681</v>
      </c>
      <c r="C288" s="375" t="s">
        <v>830</v>
      </c>
      <c r="D288" s="517" t="s">
        <v>277</v>
      </c>
      <c r="E288" s="375"/>
      <c r="F288" s="375"/>
      <c r="G288" s="375"/>
      <c r="H288" s="375"/>
      <c r="I288" s="375"/>
      <c r="J288" s="375"/>
      <c r="K288" s="375"/>
      <c r="L288" s="375"/>
      <c r="M288" s="375"/>
      <c r="N288" s="511"/>
      <c r="O288" s="375"/>
      <c r="P288" s="375"/>
      <c r="Q288" s="375"/>
      <c r="R288" s="375"/>
      <c r="S288" s="375"/>
      <c r="T288" s="375"/>
      <c r="U288" s="375"/>
      <c r="V288" s="375"/>
      <c r="W288" s="375"/>
      <c r="X288" s="511"/>
      <c r="Y288" s="517"/>
      <c r="Z288" s="375"/>
      <c r="AA288" s="375"/>
      <c r="AB288" s="375"/>
      <c r="AC288" s="375"/>
      <c r="AD288" s="375"/>
      <c r="AE288" s="375"/>
      <c r="AF288" s="375"/>
      <c r="AG288" s="375"/>
      <c r="AH288" s="375"/>
      <c r="AI288" s="371"/>
      <c r="AJ288" s="371"/>
      <c r="AS288" s="371"/>
      <c r="AT288" s="371"/>
    </row>
    <row r="289" spans="2:74" s="488" customFormat="1" ht="15" hidden="1" customHeight="1" outlineLevel="1" x14ac:dyDescent="0.25">
      <c r="B289" s="554" t="s">
        <v>682</v>
      </c>
      <c r="C289" s="486" t="s">
        <v>683</v>
      </c>
      <c r="D289" s="518" t="s">
        <v>277</v>
      </c>
      <c r="E289" s="486"/>
      <c r="F289" s="486"/>
      <c r="G289" s="486"/>
      <c r="H289" s="486"/>
      <c r="I289" s="486"/>
      <c r="J289" s="486"/>
      <c r="K289" s="486"/>
      <c r="L289" s="486"/>
      <c r="M289" s="486"/>
      <c r="N289" s="508"/>
      <c r="O289" s="375"/>
      <c r="P289" s="375"/>
      <c r="Q289" s="375"/>
      <c r="R289" s="375"/>
      <c r="S289" s="375"/>
      <c r="T289" s="375"/>
      <c r="U289" s="375"/>
      <c r="V289" s="375"/>
      <c r="W289" s="375"/>
      <c r="X289" s="511"/>
      <c r="Y289" s="517"/>
      <c r="Z289" s="375"/>
      <c r="AA289" s="375"/>
      <c r="AB289" s="375"/>
      <c r="AC289" s="375"/>
      <c r="AD289" s="375"/>
      <c r="AE289" s="375"/>
      <c r="AF289" s="375"/>
      <c r="AG289" s="375"/>
      <c r="AH289" s="375"/>
      <c r="AI289" s="371"/>
      <c r="AJ289" s="371"/>
      <c r="AK289" s="468"/>
      <c r="AL289" s="468"/>
      <c r="AM289" s="468"/>
      <c r="AN289" s="468"/>
      <c r="AO289" s="468"/>
      <c r="AP289" s="468"/>
      <c r="AQ289" s="468"/>
      <c r="AR289" s="468"/>
      <c r="AS289" s="371"/>
      <c r="AT289" s="371"/>
      <c r="AU289" s="468"/>
      <c r="AV289" s="468"/>
      <c r="AW289" s="468"/>
      <c r="AX289" s="468"/>
      <c r="AY289" s="468"/>
      <c r="AZ289" s="468"/>
      <c r="BA289" s="468"/>
      <c r="BB289" s="468"/>
      <c r="BC289" s="468"/>
      <c r="BD289" s="468"/>
      <c r="BE289" s="468"/>
      <c r="BF289" s="468"/>
      <c r="BG289" s="468"/>
      <c r="BH289" s="468"/>
      <c r="BI289" s="468"/>
      <c r="BJ289" s="468"/>
      <c r="BK289" s="468"/>
      <c r="BL289" s="468"/>
      <c r="BM289" s="468"/>
      <c r="BN289" s="468"/>
      <c r="BO289" s="468"/>
      <c r="BP289" s="468"/>
      <c r="BQ289" s="468"/>
      <c r="BR289" s="468"/>
      <c r="BS289" s="468"/>
      <c r="BT289" s="468"/>
      <c r="BU289" s="468"/>
      <c r="BV289" s="468"/>
    </row>
    <row r="290" spans="2:74" ht="15" hidden="1" customHeight="1" outlineLevel="1" x14ac:dyDescent="0.25">
      <c r="B290" s="547" t="s">
        <v>684</v>
      </c>
      <c r="C290" s="375" t="s">
        <v>831</v>
      </c>
      <c r="D290" s="517" t="s">
        <v>277</v>
      </c>
      <c r="E290" s="375"/>
      <c r="F290" s="375"/>
      <c r="G290" s="375"/>
      <c r="H290" s="375"/>
      <c r="I290" s="375"/>
      <c r="J290" s="375"/>
      <c r="K290" s="375"/>
      <c r="L290" s="375"/>
      <c r="M290" s="375"/>
      <c r="N290" s="511"/>
      <c r="O290" s="375"/>
      <c r="P290" s="375"/>
      <c r="Q290" s="375"/>
      <c r="R290" s="375"/>
      <c r="S290" s="375"/>
      <c r="T290" s="375"/>
      <c r="U290" s="375"/>
      <c r="V290" s="375"/>
      <c r="W290" s="375"/>
      <c r="X290" s="511"/>
      <c r="Y290" s="517"/>
      <c r="Z290" s="375"/>
      <c r="AA290" s="375"/>
      <c r="AB290" s="375"/>
      <c r="AC290" s="375"/>
      <c r="AD290" s="375"/>
      <c r="AE290" s="375"/>
      <c r="AF290" s="375"/>
      <c r="AG290" s="375"/>
      <c r="AH290" s="375"/>
      <c r="AI290" s="371"/>
      <c r="AJ290" s="371"/>
      <c r="AS290" s="371"/>
      <c r="AT290" s="371"/>
    </row>
    <row r="291" spans="2:74" s="488" customFormat="1" ht="15" hidden="1" customHeight="1" outlineLevel="1" x14ac:dyDescent="0.25">
      <c r="B291" s="554" t="s">
        <v>685</v>
      </c>
      <c r="C291" s="486" t="s">
        <v>686</v>
      </c>
      <c r="D291" s="518" t="s">
        <v>277</v>
      </c>
      <c r="E291" s="486"/>
      <c r="F291" s="486"/>
      <c r="G291" s="486"/>
      <c r="H291" s="486"/>
      <c r="I291" s="486"/>
      <c r="J291" s="486"/>
      <c r="K291" s="486"/>
      <c r="L291" s="486"/>
      <c r="M291" s="486"/>
      <c r="N291" s="508"/>
      <c r="O291" s="375"/>
      <c r="P291" s="375"/>
      <c r="Q291" s="375"/>
      <c r="R291" s="375"/>
      <c r="S291" s="375"/>
      <c r="T291" s="375"/>
      <c r="U291" s="375"/>
      <c r="V291" s="375"/>
      <c r="W291" s="375"/>
      <c r="X291" s="511"/>
      <c r="Y291" s="517"/>
      <c r="Z291" s="375"/>
      <c r="AA291" s="375"/>
      <c r="AB291" s="375"/>
      <c r="AC291" s="375"/>
      <c r="AD291" s="375"/>
      <c r="AE291" s="375"/>
      <c r="AF291" s="375"/>
      <c r="AG291" s="375"/>
      <c r="AH291" s="375"/>
      <c r="AI291" s="371"/>
      <c r="AJ291" s="371"/>
      <c r="AK291" s="468"/>
      <c r="AL291" s="468"/>
      <c r="AM291" s="468"/>
      <c r="AN291" s="468"/>
      <c r="AO291" s="468"/>
      <c r="AP291" s="468"/>
      <c r="AQ291" s="468"/>
      <c r="AR291" s="468"/>
      <c r="AS291" s="371"/>
      <c r="AT291" s="371"/>
      <c r="AU291" s="468"/>
      <c r="AV291" s="468"/>
      <c r="AW291" s="468"/>
      <c r="AX291" s="468"/>
      <c r="AY291" s="468"/>
      <c r="AZ291" s="468"/>
      <c r="BA291" s="468"/>
      <c r="BB291" s="468"/>
      <c r="BC291" s="468"/>
      <c r="BD291" s="468"/>
      <c r="BE291" s="468"/>
      <c r="BF291" s="468"/>
      <c r="BG291" s="468"/>
      <c r="BH291" s="468"/>
      <c r="BI291" s="468"/>
      <c r="BJ291" s="468"/>
      <c r="BK291" s="468"/>
      <c r="BL291" s="468"/>
      <c r="BM291" s="468"/>
      <c r="BN291" s="468"/>
      <c r="BO291" s="468"/>
      <c r="BP291" s="468"/>
      <c r="BQ291" s="468"/>
      <c r="BR291" s="468"/>
      <c r="BS291" s="468"/>
      <c r="BT291" s="468"/>
      <c r="BU291" s="468"/>
      <c r="BV291" s="468"/>
    </row>
    <row r="292" spans="2:74" ht="15" hidden="1" customHeight="1" outlineLevel="1" x14ac:dyDescent="0.25">
      <c r="B292" s="547" t="s">
        <v>687</v>
      </c>
      <c r="C292" s="375" t="s">
        <v>832</v>
      </c>
      <c r="D292" s="517" t="s">
        <v>277</v>
      </c>
      <c r="E292" s="375"/>
      <c r="F292" s="375"/>
      <c r="G292" s="375"/>
      <c r="H292" s="375"/>
      <c r="I292" s="375"/>
      <c r="J292" s="375"/>
      <c r="K292" s="375"/>
      <c r="L292" s="375"/>
      <c r="M292" s="375"/>
      <c r="N292" s="511"/>
      <c r="O292" s="375"/>
      <c r="P292" s="375"/>
      <c r="Q292" s="375"/>
      <c r="R292" s="375"/>
      <c r="S292" s="375"/>
      <c r="T292" s="375"/>
      <c r="U292" s="375"/>
      <c r="V292" s="375"/>
      <c r="W292" s="375"/>
      <c r="X292" s="511"/>
      <c r="Y292" s="517"/>
      <c r="Z292" s="375"/>
      <c r="AA292" s="375"/>
      <c r="AB292" s="375"/>
      <c r="AC292" s="375"/>
      <c r="AD292" s="375"/>
      <c r="AE292" s="375"/>
      <c r="AF292" s="375"/>
      <c r="AG292" s="375"/>
      <c r="AH292" s="375"/>
      <c r="AI292" s="371"/>
      <c r="AJ292" s="371"/>
      <c r="AS292" s="371"/>
      <c r="AT292" s="371"/>
    </row>
    <row r="293" spans="2:74" s="488" customFormat="1" ht="15" hidden="1" customHeight="1" outlineLevel="1" x14ac:dyDescent="0.25">
      <c r="B293" s="554" t="s">
        <v>688</v>
      </c>
      <c r="C293" s="486" t="s">
        <v>874</v>
      </c>
      <c r="D293" s="518" t="s">
        <v>277</v>
      </c>
      <c r="E293" s="486"/>
      <c r="F293" s="486"/>
      <c r="G293" s="486"/>
      <c r="H293" s="486"/>
      <c r="I293" s="486"/>
      <c r="J293" s="486"/>
      <c r="K293" s="486"/>
      <c r="L293" s="486"/>
      <c r="M293" s="486"/>
      <c r="N293" s="508"/>
      <c r="O293" s="375"/>
      <c r="P293" s="375"/>
      <c r="Q293" s="375"/>
      <c r="R293" s="375"/>
      <c r="S293" s="375"/>
      <c r="T293" s="375"/>
      <c r="U293" s="375"/>
      <c r="V293" s="375"/>
      <c r="W293" s="375"/>
      <c r="X293" s="511"/>
      <c r="Y293" s="517"/>
      <c r="Z293" s="375"/>
      <c r="AA293" s="375"/>
      <c r="AB293" s="375"/>
      <c r="AC293" s="375"/>
      <c r="AD293" s="375"/>
      <c r="AE293" s="375"/>
      <c r="AF293" s="375"/>
      <c r="AG293" s="375"/>
      <c r="AH293" s="375"/>
      <c r="AI293" s="371"/>
      <c r="AJ293" s="371"/>
      <c r="AK293" s="468"/>
      <c r="AL293" s="468"/>
      <c r="AM293" s="468"/>
      <c r="AN293" s="468"/>
      <c r="AO293" s="468"/>
      <c r="AP293" s="468"/>
      <c r="AQ293" s="468"/>
      <c r="AR293" s="468"/>
      <c r="AS293" s="371"/>
      <c r="AT293" s="371"/>
      <c r="AU293" s="468"/>
      <c r="AV293" s="468"/>
      <c r="AW293" s="468"/>
      <c r="AX293" s="468"/>
      <c r="AY293" s="468"/>
      <c r="AZ293" s="468"/>
      <c r="BA293" s="468"/>
      <c r="BB293" s="468"/>
      <c r="BC293" s="468"/>
      <c r="BD293" s="468"/>
      <c r="BE293" s="468"/>
      <c r="BF293" s="468"/>
      <c r="BG293" s="468"/>
      <c r="BH293" s="468"/>
      <c r="BI293" s="468"/>
      <c r="BJ293" s="468"/>
      <c r="BK293" s="468"/>
      <c r="BL293" s="468"/>
      <c r="BM293" s="468"/>
      <c r="BN293" s="468"/>
      <c r="BO293" s="468"/>
      <c r="BP293" s="468"/>
      <c r="BQ293" s="468"/>
      <c r="BR293" s="468"/>
      <c r="BS293" s="468"/>
      <c r="BT293" s="468"/>
      <c r="BU293" s="468"/>
      <c r="BV293" s="468"/>
    </row>
    <row r="294" spans="2:74" ht="15.75" hidden="1" customHeight="1" outlineLevel="1" thickBot="1" x14ac:dyDescent="0.3">
      <c r="B294" s="547" t="s">
        <v>689</v>
      </c>
      <c r="C294" s="375" t="s">
        <v>872</v>
      </c>
      <c r="D294" s="535" t="s">
        <v>517</v>
      </c>
      <c r="E294" s="375"/>
      <c r="F294" s="375"/>
      <c r="G294" s="375"/>
      <c r="H294" s="375"/>
      <c r="I294" s="375"/>
      <c r="J294" s="375"/>
      <c r="K294" s="375"/>
      <c r="L294" s="375"/>
      <c r="M294" s="375"/>
      <c r="N294" s="511"/>
      <c r="O294" s="375"/>
      <c r="P294" s="375"/>
      <c r="Q294" s="375"/>
      <c r="R294" s="375"/>
      <c r="S294" s="375"/>
      <c r="T294" s="375"/>
      <c r="U294" s="375"/>
      <c r="V294" s="375"/>
      <c r="W294" s="375"/>
      <c r="X294" s="511"/>
      <c r="Y294" s="535"/>
      <c r="Z294" s="375"/>
      <c r="AA294" s="375"/>
      <c r="AB294" s="375"/>
      <c r="AC294" s="375"/>
      <c r="AD294" s="375"/>
      <c r="AE294" s="375"/>
      <c r="AF294" s="375"/>
      <c r="AG294" s="375"/>
      <c r="AH294" s="375"/>
      <c r="AI294" s="371"/>
      <c r="AJ294" s="371"/>
      <c r="AS294" s="371"/>
      <c r="AT294" s="371"/>
    </row>
    <row r="295" spans="2:74" s="537" customFormat="1" x14ac:dyDescent="0.25">
      <c r="E295" s="537" t="s">
        <v>964</v>
      </c>
      <c r="F295" s="537" t="s">
        <v>965</v>
      </c>
      <c r="T295" s="537" t="s">
        <v>964</v>
      </c>
      <c r="U295" s="537" t="s">
        <v>965</v>
      </c>
      <c r="AK295" s="539"/>
      <c r="AL295" s="539"/>
      <c r="AM295" s="539"/>
      <c r="AN295" s="539"/>
      <c r="AO295" s="539"/>
      <c r="AP295" s="539"/>
      <c r="AQ295" s="539"/>
      <c r="AR295" s="539"/>
      <c r="AU295" s="539"/>
      <c r="AV295" s="539"/>
      <c r="AW295" s="539"/>
      <c r="AX295" s="539"/>
      <c r="AY295" s="539"/>
      <c r="AZ295" s="539"/>
      <c r="BA295" s="539"/>
      <c r="BB295" s="539"/>
      <c r="BC295" s="539"/>
      <c r="BD295" s="539"/>
      <c r="BE295" s="539"/>
      <c r="BF295" s="539"/>
      <c r="BG295" s="539"/>
      <c r="BH295" s="539"/>
      <c r="BI295" s="539"/>
      <c r="BJ295" s="539"/>
      <c r="BK295" s="539"/>
      <c r="BL295" s="539"/>
      <c r="BM295" s="539"/>
      <c r="BN295" s="539"/>
      <c r="BO295" s="539"/>
      <c r="BP295" s="539"/>
      <c r="BQ295" s="539"/>
      <c r="BR295" s="539"/>
      <c r="BS295" s="539"/>
      <c r="BT295" s="539"/>
      <c r="BU295" s="539"/>
      <c r="BV295" s="539"/>
    </row>
    <row r="296" spans="2:74" s="537" customFormat="1" x14ac:dyDescent="0.25">
      <c r="D296" s="537" t="s">
        <v>963</v>
      </c>
      <c r="E296" s="537">
        <f>150*60</f>
        <v>9000</v>
      </c>
      <c r="F296" s="537">
        <f>425*60</f>
        <v>25500</v>
      </c>
      <c r="T296" s="537">
        <f>150*60</f>
        <v>9000</v>
      </c>
      <c r="U296" s="537">
        <f>400*60</f>
        <v>24000</v>
      </c>
      <c r="AK296" s="539"/>
      <c r="AL296" s="539"/>
      <c r="AM296" s="539"/>
      <c r="AN296" s="539"/>
      <c r="AO296" s="539"/>
      <c r="AP296" s="539"/>
      <c r="AQ296" s="539"/>
      <c r="AR296" s="539"/>
      <c r="AU296" s="539"/>
      <c r="AV296" s="539"/>
      <c r="AW296" s="539"/>
      <c r="AX296" s="539"/>
      <c r="AY296" s="539"/>
      <c r="AZ296" s="539"/>
      <c r="BA296" s="539"/>
      <c r="BB296" s="539"/>
      <c r="BC296" s="539"/>
      <c r="BD296" s="539"/>
      <c r="BE296" s="539"/>
      <c r="BF296" s="539"/>
      <c r="BG296" s="539"/>
      <c r="BH296" s="539"/>
      <c r="BI296" s="539"/>
      <c r="BJ296" s="539"/>
      <c r="BK296" s="539"/>
      <c r="BL296" s="539"/>
      <c r="BM296" s="539"/>
      <c r="BN296" s="539"/>
      <c r="BO296" s="539"/>
      <c r="BP296" s="539"/>
      <c r="BQ296" s="539"/>
      <c r="BR296" s="539"/>
      <c r="BS296" s="539"/>
      <c r="BT296" s="539"/>
      <c r="BU296" s="539"/>
      <c r="BV296" s="539"/>
    </row>
    <row r="297" spans="2:74" s="537" customFormat="1" x14ac:dyDescent="0.25">
      <c r="D297" s="537" t="s">
        <v>966</v>
      </c>
      <c r="E297" s="537">
        <f>2500*9.81/1000</f>
        <v>24.524999999999999</v>
      </c>
      <c r="F297" s="537">
        <f>20000*9.81/1000</f>
        <v>196.2</v>
      </c>
      <c r="T297" s="537">
        <f>3750*9.81/1000</f>
        <v>36.787500000000001</v>
      </c>
      <c r="U297" s="537">
        <f>15000*9.81/1000</f>
        <v>147.15</v>
      </c>
      <c r="AK297" s="539"/>
      <c r="AL297" s="539"/>
      <c r="AM297" s="539"/>
      <c r="AN297" s="539"/>
      <c r="AO297" s="539"/>
      <c r="AP297" s="539"/>
      <c r="AQ297" s="539"/>
      <c r="AR297" s="539"/>
      <c r="AU297" s="539"/>
      <c r="AV297" s="539"/>
      <c r="AW297" s="539"/>
      <c r="AX297" s="539"/>
      <c r="AY297" s="539"/>
      <c r="AZ297" s="539"/>
      <c r="BA297" s="539"/>
      <c r="BB297" s="539"/>
      <c r="BC297" s="539"/>
      <c r="BD297" s="539"/>
      <c r="BE297" s="539"/>
      <c r="BF297" s="539"/>
      <c r="BG297" s="539"/>
      <c r="BH297" s="539"/>
      <c r="BI297" s="539"/>
      <c r="BJ297" s="539"/>
      <c r="BK297" s="539"/>
      <c r="BL297" s="539"/>
      <c r="BM297" s="539"/>
      <c r="BN297" s="539"/>
      <c r="BO297" s="539"/>
      <c r="BP297" s="539"/>
      <c r="BQ297" s="539"/>
      <c r="BR297" s="539"/>
      <c r="BS297" s="539"/>
      <c r="BT297" s="539"/>
      <c r="BU297" s="539"/>
      <c r="BV297" s="539"/>
    </row>
    <row r="298" spans="2:74" s="537" customFormat="1" x14ac:dyDescent="0.25">
      <c r="H298" s="537" t="s">
        <v>885</v>
      </c>
      <c r="AO298" s="539"/>
      <c r="AP298" s="539"/>
      <c r="AQ298" s="539"/>
      <c r="AR298" s="539"/>
      <c r="AU298" s="539"/>
      <c r="AV298" s="539"/>
      <c r="AW298" s="539"/>
      <c r="AX298" s="539"/>
      <c r="AY298" s="539"/>
      <c r="AZ298" s="539"/>
      <c r="BA298" s="539"/>
      <c r="BB298" s="539"/>
      <c r="BC298" s="539"/>
      <c r="BD298" s="539"/>
      <c r="BE298" s="539"/>
      <c r="BF298" s="539"/>
      <c r="BG298" s="539"/>
      <c r="BH298" s="539"/>
      <c r="BI298" s="539"/>
      <c r="BJ298" s="539"/>
      <c r="BK298" s="539"/>
      <c r="BL298" s="539"/>
      <c r="BM298" s="539"/>
      <c r="BN298" s="539"/>
      <c r="BO298" s="539"/>
      <c r="BP298" s="539"/>
      <c r="BQ298" s="539"/>
      <c r="BR298" s="539"/>
      <c r="BS298" s="539"/>
      <c r="BT298" s="539"/>
      <c r="BU298" s="539"/>
      <c r="BV298" s="539"/>
    </row>
    <row r="299" spans="2:74" s="537" customFormat="1" x14ac:dyDescent="0.25">
      <c r="AO299" s="539"/>
      <c r="AP299" s="539"/>
      <c r="AQ299" s="539"/>
      <c r="AR299" s="539"/>
      <c r="AU299" s="539"/>
      <c r="AV299" s="539"/>
      <c r="AW299" s="539"/>
      <c r="AX299" s="539"/>
      <c r="AY299" s="539"/>
      <c r="AZ299" s="539"/>
      <c r="BA299" s="539"/>
      <c r="BB299" s="539"/>
      <c r="BC299" s="539"/>
      <c r="BD299" s="539"/>
      <c r="BE299" s="539"/>
      <c r="BF299" s="539"/>
      <c r="BG299" s="539"/>
      <c r="BH299" s="539"/>
      <c r="BI299" s="539"/>
      <c r="BJ299" s="539"/>
      <c r="BK299" s="539"/>
      <c r="BL299" s="539"/>
      <c r="BM299" s="539"/>
      <c r="BN299" s="539"/>
      <c r="BO299" s="539"/>
      <c r="BP299" s="539"/>
      <c r="BQ299" s="539"/>
      <c r="BR299" s="539"/>
      <c r="BS299" s="539"/>
      <c r="BT299" s="539"/>
      <c r="BU299" s="539"/>
      <c r="BV299" s="539"/>
    </row>
    <row r="300" spans="2:74" s="537" customFormat="1" x14ac:dyDescent="0.25">
      <c r="AI300" s="420"/>
      <c r="AJ300" s="420"/>
      <c r="AK300" s="420"/>
      <c r="AL300" s="420" t="s">
        <v>584</v>
      </c>
      <c r="AM300" s="420"/>
      <c r="AN300" s="420"/>
      <c r="AO300" s="420"/>
      <c r="AP300" s="420"/>
      <c r="AQ300" s="420"/>
      <c r="AR300" s="420"/>
      <c r="AS300" s="420"/>
      <c r="AU300" s="539"/>
      <c r="AV300" s="539"/>
      <c r="AW300" s="539"/>
      <c r="AX300" s="539"/>
      <c r="AY300" s="539"/>
      <c r="AZ300" s="539"/>
      <c r="BA300" s="539"/>
      <c r="BB300" s="539"/>
      <c r="BC300" s="539"/>
      <c r="BD300" s="539"/>
      <c r="BE300" s="539"/>
      <c r="BF300" s="539"/>
      <c r="BG300" s="539"/>
      <c r="BH300" s="539"/>
      <c r="BI300" s="539"/>
      <c r="BJ300" s="539"/>
      <c r="BK300" s="539"/>
      <c r="BL300" s="539"/>
      <c r="BM300" s="539"/>
      <c r="BN300" s="539"/>
      <c r="BO300" s="539"/>
      <c r="BP300" s="539"/>
      <c r="BQ300" s="539"/>
      <c r="BR300" s="539"/>
      <c r="BS300" s="539"/>
      <c r="BT300" s="539"/>
      <c r="BU300" s="539"/>
      <c r="BV300" s="539"/>
    </row>
    <row r="301" spans="2:74" s="537" customFormat="1" x14ac:dyDescent="0.25">
      <c r="AI301" s="420"/>
      <c r="AJ301" s="424" t="s">
        <v>585</v>
      </c>
      <c r="AK301" s="424"/>
      <c r="AL301" s="424"/>
      <c r="AM301" s="424"/>
      <c r="AN301" s="420"/>
      <c r="AO301" s="424"/>
      <c r="AP301" s="424"/>
      <c r="AQ301" s="424"/>
      <c r="AR301" s="424"/>
      <c r="AS301" s="420"/>
      <c r="AT301" s="539"/>
      <c r="AU301" s="539"/>
      <c r="AV301" s="539"/>
      <c r="AW301" s="539"/>
      <c r="AX301" s="539"/>
      <c r="AY301" s="539"/>
      <c r="AZ301" s="539"/>
      <c r="BA301" s="539"/>
      <c r="BB301" s="539"/>
      <c r="BC301" s="539"/>
      <c r="BD301" s="539"/>
      <c r="BE301" s="539"/>
      <c r="BF301" s="539"/>
      <c r="BG301" s="539"/>
      <c r="BH301" s="539"/>
      <c r="BI301" s="539"/>
      <c r="BJ301" s="539"/>
      <c r="BK301" s="539"/>
      <c r="BL301" s="539"/>
      <c r="BM301" s="539"/>
      <c r="BN301" s="539"/>
      <c r="BO301" s="539"/>
      <c r="BP301" s="539"/>
      <c r="BQ301" s="539"/>
      <c r="BR301" s="539"/>
      <c r="BS301" s="539"/>
      <c r="BT301" s="539"/>
      <c r="BU301" s="539"/>
      <c r="BV301" s="539"/>
    </row>
    <row r="302" spans="2:74" s="537" customFormat="1" x14ac:dyDescent="0.25">
      <c r="AI302" s="420"/>
      <c r="AJ302" s="425" t="s">
        <v>586</v>
      </c>
      <c r="AK302" s="425" t="s">
        <v>587</v>
      </c>
      <c r="AL302" s="425" t="s">
        <v>588</v>
      </c>
      <c r="AM302" s="425" t="s">
        <v>589</v>
      </c>
      <c r="AN302" s="420"/>
      <c r="AO302" s="420" t="s">
        <v>596</v>
      </c>
      <c r="AP302" s="424" t="s">
        <v>590</v>
      </c>
      <c r="AQ302" s="424" t="s">
        <v>591</v>
      </c>
      <c r="AR302" s="424" t="s">
        <v>592</v>
      </c>
      <c r="AS302" s="424" t="s">
        <v>593</v>
      </c>
      <c r="AT302" s="539"/>
      <c r="AU302" s="539"/>
      <c r="AV302" s="539"/>
      <c r="AW302" s="539"/>
      <c r="AX302" s="539"/>
      <c r="AY302" s="539"/>
      <c r="AZ302" s="539"/>
      <c r="BA302" s="539"/>
      <c r="BB302" s="539"/>
      <c r="BC302" s="539"/>
      <c r="BD302" s="539"/>
      <c r="BE302" s="539"/>
      <c r="BF302" s="539"/>
      <c r="BG302" s="539"/>
      <c r="BH302" s="539"/>
      <c r="BI302" s="539"/>
      <c r="BJ302" s="539"/>
      <c r="BK302" s="539"/>
      <c r="BL302" s="539"/>
      <c r="BM302" s="539"/>
      <c r="BN302" s="539"/>
      <c r="BO302" s="539"/>
      <c r="BP302" s="539"/>
      <c r="BQ302" s="539"/>
      <c r="BR302" s="539"/>
      <c r="BS302" s="539"/>
      <c r="BT302" s="539"/>
      <c r="BU302" s="539"/>
      <c r="BV302" s="539"/>
    </row>
    <row r="303" spans="2:74" s="537" customFormat="1" x14ac:dyDescent="0.25">
      <c r="AI303" s="420">
        <v>1</v>
      </c>
      <c r="AJ303" s="424">
        <f>IF(O216="",AJ304,O216)</f>
        <v>67.506308370005726</v>
      </c>
      <c r="AK303" s="424">
        <f>IF($O$184="",$AK$304,$O$184)</f>
        <v>11193.612000000001</v>
      </c>
      <c r="AL303" s="424">
        <f>AK303^2</f>
        <v>125296949.60654402</v>
      </c>
      <c r="AM303" s="424">
        <f t="shared" ref="AM303:AM309" si="32">AK303^3</f>
        <v>1402525438679.2065</v>
      </c>
      <c r="AN303" s="420">
        <f>AK303^4</f>
        <v>1.5699325580704832E+16</v>
      </c>
      <c r="AO303" s="420">
        <f t="array" ref="AO303:AS303">LINEST(AJ303:AJ309,AK303:AN309)</f>
        <v>1.8780859083988551E-13</v>
      </c>
      <c r="AP303" s="425">
        <v>-9.6917502890572027E-9</v>
      </c>
      <c r="AQ303" s="424">
        <v>1.8593024050761732E-4</v>
      </c>
      <c r="AR303" s="424">
        <v>-1.5766710792284175</v>
      </c>
      <c r="AS303" s="424">
        <v>5064.1167569391673</v>
      </c>
      <c r="AT303" s="539"/>
      <c r="AU303" s="539"/>
      <c r="AV303" s="539"/>
      <c r="AW303" s="424"/>
      <c r="AX303" s="424"/>
      <c r="AY303" s="424"/>
      <c r="AZ303" s="424"/>
      <c r="BA303" s="424"/>
      <c r="BB303" s="424"/>
      <c r="BC303" s="539"/>
      <c r="BD303" s="539"/>
      <c r="BE303" s="539"/>
      <c r="BF303" s="539"/>
      <c r="BG303" s="539"/>
      <c r="BH303" s="539"/>
      <c r="BI303" s="539"/>
      <c r="BJ303" s="539"/>
      <c r="BK303" s="539"/>
      <c r="BL303" s="539"/>
      <c r="BM303" s="539"/>
      <c r="BN303" s="539"/>
      <c r="BO303" s="539"/>
      <c r="BP303" s="539"/>
      <c r="BQ303" s="539"/>
      <c r="BR303" s="539"/>
      <c r="BS303" s="539"/>
      <c r="BT303" s="539"/>
      <c r="BU303" s="539"/>
      <c r="BV303" s="539"/>
    </row>
    <row r="304" spans="2:74" s="537" customFormat="1" x14ac:dyDescent="0.25">
      <c r="AI304" s="420">
        <v>2</v>
      </c>
      <c r="AJ304" s="424">
        <f>IF(P216="",AJ305,P216)</f>
        <v>65.003757750006429</v>
      </c>
      <c r="AK304" s="424">
        <f>IF($P$184="",AK305,$P$184)</f>
        <v>12022.554</v>
      </c>
      <c r="AL304" s="424">
        <f t="shared" ref="AL304:AL309" si="33">AK304^2</f>
        <v>144541804.68291602</v>
      </c>
      <c r="AM304" s="424">
        <f t="shared" si="32"/>
        <v>1737761652057.8108</v>
      </c>
      <c r="AN304" s="420">
        <f t="shared" ref="AN304:AN309" si="34">AK304^4</f>
        <v>2.0892333300994244E+16</v>
      </c>
      <c r="AO304" s="420"/>
      <c r="AP304" s="420"/>
      <c r="AQ304" s="420"/>
      <c r="AR304" s="420"/>
      <c r="AS304" s="420"/>
      <c r="AT304" s="539"/>
      <c r="AU304" s="539"/>
      <c r="AV304" s="539"/>
      <c r="AW304" s="539"/>
      <c r="AX304" s="539"/>
      <c r="AY304" s="539"/>
      <c r="AZ304" s="539"/>
      <c r="BA304" s="539"/>
      <c r="BB304" s="539"/>
      <c r="BC304" s="539"/>
      <c r="BD304" s="539"/>
      <c r="BE304" s="539"/>
      <c r="BF304" s="539"/>
      <c r="BG304" s="539"/>
      <c r="BH304" s="539"/>
      <c r="BI304" s="539"/>
      <c r="BJ304" s="539"/>
      <c r="BK304" s="539"/>
      <c r="BL304" s="539"/>
      <c r="BM304" s="539"/>
      <c r="BN304" s="539"/>
      <c r="BO304" s="539"/>
      <c r="BP304" s="539"/>
      <c r="BQ304" s="539"/>
      <c r="BR304" s="539"/>
      <c r="BS304" s="539"/>
      <c r="BT304" s="539"/>
      <c r="BU304" s="539"/>
      <c r="BV304" s="539"/>
    </row>
    <row r="305" spans="5:74" s="537" customFormat="1" x14ac:dyDescent="0.25">
      <c r="AI305" s="420">
        <v>3</v>
      </c>
      <c r="AJ305" s="424">
        <f>Q216</f>
        <v>57.496105890081459</v>
      </c>
      <c r="AK305" s="424">
        <f>$Q$184</f>
        <v>13511.279999999999</v>
      </c>
      <c r="AL305" s="424">
        <f t="shared" si="33"/>
        <v>182554687.23839998</v>
      </c>
      <c r="AM305" s="424">
        <f t="shared" si="32"/>
        <v>2466547494590.4487</v>
      </c>
      <c r="AN305" s="420">
        <f t="shared" si="34"/>
        <v>3.3326213832710036E+16</v>
      </c>
      <c r="AO305" s="420"/>
      <c r="AP305" s="420"/>
      <c r="AQ305" s="420"/>
      <c r="AR305" s="420"/>
      <c r="AS305" s="420"/>
      <c r="AT305" s="539"/>
      <c r="AU305" s="539"/>
      <c r="AV305" s="539"/>
      <c r="AW305" s="539"/>
      <c r="AX305" s="539"/>
      <c r="AY305" s="539"/>
      <c r="AZ305" s="539"/>
      <c r="BA305" s="539"/>
      <c r="BB305" s="539"/>
      <c r="BC305" s="539"/>
      <c r="BD305" s="539"/>
      <c r="BE305" s="539"/>
      <c r="BF305" s="539"/>
      <c r="BG305" s="539"/>
      <c r="BH305" s="539"/>
      <c r="BI305" s="539"/>
      <c r="BJ305" s="539"/>
      <c r="BK305" s="539"/>
      <c r="BL305" s="539"/>
      <c r="BM305" s="539"/>
      <c r="BN305" s="539"/>
      <c r="BO305" s="539"/>
      <c r="BP305" s="539"/>
      <c r="BQ305" s="539"/>
      <c r="BR305" s="539"/>
      <c r="BS305" s="539"/>
      <c r="BT305" s="539"/>
      <c r="BU305" s="539"/>
      <c r="BV305" s="539"/>
    </row>
    <row r="306" spans="5:74" s="537" customFormat="1" x14ac:dyDescent="0.25">
      <c r="AI306" s="420">
        <v>4</v>
      </c>
      <c r="AJ306" s="424">
        <f>R216</f>
        <v>53.11663740039122</v>
      </c>
      <c r="AK306" s="424">
        <f>$R$184</f>
        <v>14078.006999999998</v>
      </c>
      <c r="AL306" s="424">
        <f t="shared" si="33"/>
        <v>198190281.09204894</v>
      </c>
      <c r="AM306" s="424">
        <f t="shared" si="32"/>
        <v>2790124164545.832</v>
      </c>
      <c r="AN306" s="420">
        <f t="shared" si="34"/>
        <v>3.9279387519345376E+16</v>
      </c>
      <c r="AO306" s="420" t="s">
        <v>591</v>
      </c>
      <c r="AP306" s="420" t="s">
        <v>592</v>
      </c>
      <c r="AQ306" s="420" t="s">
        <v>593</v>
      </c>
      <c r="AR306" s="420"/>
      <c r="AS306" s="420"/>
      <c r="AT306" s="539"/>
      <c r="AU306" s="539"/>
      <c r="AV306" s="539"/>
      <c r="AW306" s="539"/>
      <c r="AX306" s="539"/>
      <c r="AY306" s="539"/>
      <c r="AZ306" s="539"/>
      <c r="BA306" s="539"/>
      <c r="BB306" s="539"/>
      <c r="BC306" s="539"/>
      <c r="BD306" s="539"/>
      <c r="BE306" s="539"/>
      <c r="BF306" s="539"/>
      <c r="BG306" s="539"/>
      <c r="BH306" s="539"/>
      <c r="BI306" s="539"/>
      <c r="BJ306" s="539"/>
      <c r="BK306" s="539"/>
      <c r="BL306" s="539"/>
      <c r="BM306" s="539"/>
      <c r="BN306" s="539"/>
      <c r="BO306" s="539"/>
      <c r="BP306" s="539"/>
      <c r="BQ306" s="539"/>
      <c r="BR306" s="539"/>
      <c r="BS306" s="539"/>
      <c r="BT306" s="539"/>
      <c r="BU306" s="539"/>
      <c r="BV306" s="539"/>
    </row>
    <row r="307" spans="5:74" s="537" customFormat="1" x14ac:dyDescent="0.25">
      <c r="AI307" s="420">
        <v>5</v>
      </c>
      <c r="AJ307" s="424">
        <f>S216</f>
        <v>48.737168911381445</v>
      </c>
      <c r="AK307" s="424">
        <f>$S$184</f>
        <v>14644.733999999999</v>
      </c>
      <c r="AL307" s="424">
        <f t="shared" si="33"/>
        <v>214468233.93075594</v>
      </c>
      <c r="AM307" s="424">
        <f t="shared" si="32"/>
        <v>3140830237365.6948</v>
      </c>
      <c r="AN307" s="420">
        <f t="shared" si="34"/>
        <v>4.5996623365377456E+16</v>
      </c>
      <c r="AO307" s="424">
        <f t="array" ref="AO307:AQ307">LINEST(AJ305:AJ307,AK305:AL307)</f>
        <v>1.0593487895307969E-15</v>
      </c>
      <c r="AP307" s="424">
        <v>-7.7276510670107428E-3</v>
      </c>
      <c r="AQ307" s="424">
        <v>161.90656300537327</v>
      </c>
      <c r="AR307" s="420"/>
      <c r="AS307" s="420"/>
      <c r="AT307" s="539"/>
      <c r="AU307" s="539"/>
      <c r="AV307" s="539"/>
      <c r="AW307" s="424"/>
      <c r="AX307" s="539"/>
      <c r="AY307" s="539"/>
      <c r="AZ307" s="539"/>
      <c r="BA307" s="539"/>
      <c r="BB307" s="539"/>
      <c r="BC307" s="539"/>
      <c r="BD307" s="539"/>
      <c r="BE307" s="539"/>
      <c r="BF307" s="539"/>
      <c r="BG307" s="539"/>
      <c r="BH307" s="539"/>
      <c r="BI307" s="539"/>
      <c r="BJ307" s="539"/>
      <c r="BK307" s="539"/>
      <c r="BL307" s="539"/>
      <c r="BM307" s="539"/>
      <c r="BN307" s="539"/>
      <c r="BO307" s="539"/>
      <c r="BP307" s="539"/>
      <c r="BQ307" s="539"/>
      <c r="BR307" s="539"/>
      <c r="BS307" s="539"/>
      <c r="BT307" s="539"/>
      <c r="BU307" s="539"/>
      <c r="BV307" s="539"/>
    </row>
    <row r="308" spans="5:74" s="537" customFormat="1" x14ac:dyDescent="0.25">
      <c r="AI308" s="420">
        <v>6</v>
      </c>
      <c r="AJ308" s="424">
        <f>IF(T216="",AJ307,T216)</f>
        <v>48.737168911381445</v>
      </c>
      <c r="AK308" s="424">
        <f>IF($T$184="",$AK$307,$T$184)</f>
        <v>14644.733999999999</v>
      </c>
      <c r="AL308" s="424">
        <f t="shared" si="33"/>
        <v>214468233.93075594</v>
      </c>
      <c r="AM308" s="424">
        <f t="shared" si="32"/>
        <v>3140830237365.6948</v>
      </c>
      <c r="AN308" s="420">
        <f t="shared" si="34"/>
        <v>4.5996623365377456E+16</v>
      </c>
      <c r="AO308" s="420"/>
      <c r="AP308" s="420"/>
      <c r="AQ308" s="420"/>
      <c r="AR308" s="420"/>
      <c r="AS308" s="420"/>
      <c r="AT308" s="539"/>
      <c r="AU308" s="539"/>
      <c r="AV308" s="539"/>
      <c r="AW308" s="424"/>
      <c r="AX308" s="539"/>
      <c r="AY308" s="539"/>
      <c r="AZ308" s="539"/>
      <c r="BA308" s="539"/>
      <c r="BB308" s="539"/>
      <c r="BC308" s="539"/>
      <c r="BD308" s="539"/>
      <c r="BE308" s="539"/>
      <c r="BF308" s="539"/>
      <c r="BG308" s="539"/>
      <c r="BH308" s="539"/>
      <c r="BI308" s="539"/>
      <c r="BJ308" s="539"/>
      <c r="BK308" s="539"/>
      <c r="BL308" s="539"/>
      <c r="BM308" s="539"/>
      <c r="BN308" s="539"/>
      <c r="BO308" s="539"/>
      <c r="BP308" s="539"/>
      <c r="BQ308" s="539"/>
      <c r="BR308" s="539"/>
      <c r="BS308" s="539"/>
      <c r="BT308" s="539"/>
      <c r="BU308" s="539"/>
      <c r="BV308" s="539"/>
    </row>
    <row r="309" spans="5:74" s="537" customFormat="1" x14ac:dyDescent="0.25">
      <c r="AI309" s="420">
        <v>7</v>
      </c>
      <c r="AJ309" s="424">
        <f>IF(U216="",AJ308,U216)</f>
        <v>48.737168911381445</v>
      </c>
      <c r="AK309" s="424">
        <f>IF($U$184="",AK308,$U$184)</f>
        <v>14644.733999999999</v>
      </c>
      <c r="AL309" s="424">
        <f t="shared" si="33"/>
        <v>214468233.93075594</v>
      </c>
      <c r="AM309" s="424">
        <f t="shared" si="32"/>
        <v>3140830237365.6948</v>
      </c>
      <c r="AN309" s="420">
        <f t="shared" si="34"/>
        <v>4.5996623365377456E+16</v>
      </c>
      <c r="AO309" s="420"/>
      <c r="AP309" s="420"/>
      <c r="AQ309" s="420"/>
      <c r="AR309" s="420"/>
      <c r="AS309" s="420"/>
      <c r="AT309" s="539"/>
      <c r="AU309" s="539"/>
      <c r="AV309" s="539"/>
      <c r="AW309" s="424"/>
      <c r="AX309" s="539"/>
      <c r="AY309" s="539"/>
      <c r="AZ309" s="539"/>
      <c r="BA309" s="539"/>
      <c r="BB309" s="539"/>
      <c r="BC309" s="539"/>
      <c r="BD309" s="539"/>
      <c r="BE309" s="539"/>
      <c r="BF309" s="539"/>
      <c r="BG309" s="539"/>
      <c r="BH309" s="539"/>
      <c r="BI309" s="539"/>
      <c r="BJ309" s="539"/>
      <c r="BK309" s="539"/>
      <c r="BL309" s="539"/>
      <c r="BM309" s="539"/>
      <c r="BN309" s="539"/>
      <c r="BO309" s="539"/>
      <c r="BP309" s="539"/>
      <c r="BQ309" s="539"/>
      <c r="BR309" s="539"/>
      <c r="BS309" s="539"/>
      <c r="BT309" s="539"/>
      <c r="BU309" s="539"/>
      <c r="BV309" s="539"/>
    </row>
    <row r="310" spans="5:74" s="537" customFormat="1" x14ac:dyDescent="0.25">
      <c r="AI310" s="420"/>
      <c r="AJ310" s="420"/>
      <c r="AK310" s="420"/>
      <c r="AL310" s="420" t="s">
        <v>595</v>
      </c>
      <c r="AM310" s="420"/>
      <c r="AN310" s="420"/>
      <c r="AO310" s="420"/>
      <c r="AP310" s="420"/>
      <c r="AQ310" s="420"/>
      <c r="AR310" s="420"/>
      <c r="AS310" s="420"/>
      <c r="AT310" s="539"/>
      <c r="AU310" s="539"/>
      <c r="AV310" s="539"/>
      <c r="AW310" s="424"/>
      <c r="AX310" s="539"/>
      <c r="AY310" s="539"/>
      <c r="AZ310" s="539"/>
      <c r="BA310" s="539"/>
      <c r="BB310" s="539"/>
      <c r="BC310" s="539"/>
      <c r="BD310" s="539"/>
      <c r="BE310" s="539"/>
      <c r="BF310" s="539"/>
      <c r="BG310" s="539"/>
      <c r="BH310" s="539"/>
      <c r="BI310" s="539"/>
      <c r="BJ310" s="539"/>
      <c r="BK310" s="539"/>
      <c r="BL310" s="539"/>
      <c r="BM310" s="539"/>
      <c r="BN310" s="539"/>
      <c r="BO310" s="539"/>
      <c r="BP310" s="539"/>
      <c r="BQ310" s="539"/>
      <c r="BR310" s="539"/>
      <c r="BS310" s="539"/>
      <c r="BT310" s="539"/>
      <c r="BU310" s="539"/>
      <c r="BV310" s="539"/>
    </row>
    <row r="311" spans="5:74" s="537" customFormat="1" x14ac:dyDescent="0.25">
      <c r="AI311" s="420"/>
      <c r="AJ311" s="424" t="s">
        <v>585</v>
      </c>
      <c r="AK311" s="424"/>
      <c r="AL311" s="424"/>
      <c r="AM311" s="424"/>
      <c r="AN311" s="420"/>
      <c r="AO311" s="424"/>
      <c r="AP311" s="424"/>
      <c r="AQ311" s="424"/>
      <c r="AR311" s="424"/>
      <c r="AS311" s="424"/>
      <c r="AT311" s="539"/>
      <c r="AU311" s="539"/>
      <c r="AV311" s="539"/>
      <c r="AW311" s="424"/>
      <c r="AX311" s="539"/>
      <c r="AY311" s="539"/>
      <c r="AZ311" s="539"/>
      <c r="BA311" s="539"/>
      <c r="BB311" s="539"/>
      <c r="BC311" s="539"/>
      <c r="BD311" s="539"/>
      <c r="BE311" s="539"/>
      <c r="BF311" s="539"/>
      <c r="BG311" s="539"/>
      <c r="BH311" s="539"/>
      <c r="BI311" s="539"/>
      <c r="BJ311" s="539"/>
      <c r="BK311" s="539"/>
      <c r="BL311" s="539"/>
      <c r="BM311" s="539"/>
      <c r="BN311" s="539"/>
      <c r="BO311" s="539"/>
      <c r="BP311" s="539"/>
      <c r="BQ311" s="539"/>
      <c r="BR311" s="539"/>
      <c r="BS311" s="539"/>
      <c r="BT311" s="539"/>
      <c r="BU311" s="539"/>
      <c r="BV311" s="539"/>
    </row>
    <row r="312" spans="5:74" s="537" customFormat="1" x14ac:dyDescent="0.25">
      <c r="AI312" s="420"/>
      <c r="AJ312" s="425" t="s">
        <v>586</v>
      </c>
      <c r="AK312" s="425"/>
      <c r="AL312" s="425"/>
      <c r="AM312" s="425"/>
      <c r="AN312" s="420"/>
      <c r="AO312" s="420" t="s">
        <v>596</v>
      </c>
      <c r="AP312" s="424" t="s">
        <v>590</v>
      </c>
      <c r="AQ312" s="424" t="s">
        <v>591</v>
      </c>
      <c r="AR312" s="424" t="s">
        <v>592</v>
      </c>
      <c r="AS312" s="424" t="s">
        <v>593</v>
      </c>
      <c r="AT312" s="539"/>
      <c r="AU312" s="539"/>
      <c r="AV312" s="539"/>
      <c r="AW312" s="424"/>
      <c r="AX312" s="539"/>
      <c r="AY312" s="539"/>
      <c r="AZ312" s="539"/>
      <c r="BA312" s="539"/>
      <c r="BB312" s="539"/>
      <c r="BC312" s="539"/>
      <c r="BD312" s="539"/>
      <c r="BE312" s="539"/>
      <c r="BF312" s="539"/>
      <c r="BG312" s="539"/>
      <c r="BH312" s="539"/>
      <c r="BI312" s="539"/>
      <c r="BJ312" s="539"/>
      <c r="BK312" s="539"/>
      <c r="BL312" s="539"/>
      <c r="BM312" s="539"/>
      <c r="BN312" s="539"/>
      <c r="BO312" s="539"/>
      <c r="BP312" s="539"/>
      <c r="BQ312" s="539"/>
      <c r="BR312" s="539"/>
      <c r="BS312" s="539"/>
      <c r="BT312" s="539"/>
      <c r="BU312" s="539"/>
      <c r="BV312" s="539"/>
    </row>
    <row r="313" spans="5:74" s="537" customFormat="1" x14ac:dyDescent="0.25">
      <c r="AI313" s="420">
        <v>1</v>
      </c>
      <c r="AJ313" s="424">
        <f>IF(O218="",AJ314,O218)</f>
        <v>0.8406123000000717</v>
      </c>
      <c r="AK313" s="424">
        <f>IF($O$184="",$AK$304,$O$184)</f>
        <v>11193.612000000001</v>
      </c>
      <c r="AL313" s="424">
        <f>AK313^2</f>
        <v>125296949.60654402</v>
      </c>
      <c r="AM313" s="424">
        <f t="shared" ref="AM313:AM319" si="35">AK313^3</f>
        <v>1402525438679.2065</v>
      </c>
      <c r="AN313" s="420">
        <f>AK313^4</f>
        <v>1.5699325580704832E+16</v>
      </c>
      <c r="AO313" s="420">
        <f t="array" ref="AO313:AS313">LINEST(AJ313:AJ319,AK313:AN319)</f>
        <v>2.2545525254528762E-15</v>
      </c>
      <c r="AP313" s="425">
        <v>-1.1684179806993223E-10</v>
      </c>
      <c r="AQ313" s="424">
        <v>2.2529924448059235E-6</v>
      </c>
      <c r="AR313" s="424">
        <v>-1.9188072759751946E-2</v>
      </c>
      <c r="AS313" s="424">
        <v>61.810012937874376</v>
      </c>
      <c r="AT313" s="539"/>
      <c r="AU313" s="539"/>
      <c r="AV313" s="539"/>
      <c r="AW313" s="539"/>
      <c r="AX313" s="539"/>
      <c r="AY313" s="539"/>
      <c r="AZ313" s="539"/>
      <c r="BA313" s="539"/>
      <c r="BB313" s="539"/>
      <c r="BC313" s="539"/>
      <c r="BD313" s="539"/>
      <c r="BE313" s="539"/>
      <c r="BF313" s="539"/>
      <c r="BG313" s="539"/>
      <c r="BH313" s="539"/>
      <c r="BI313" s="539"/>
      <c r="BJ313" s="539"/>
      <c r="BK313" s="539"/>
      <c r="BL313" s="539"/>
      <c r="BM313" s="539"/>
      <c r="BN313" s="539"/>
      <c r="BO313" s="539"/>
      <c r="BP313" s="539"/>
      <c r="BQ313" s="539"/>
      <c r="BR313" s="539"/>
      <c r="BS313" s="539"/>
      <c r="BT313" s="539"/>
      <c r="BU313" s="539"/>
      <c r="BV313" s="539"/>
    </row>
    <row r="314" spans="5:74" s="537" customFormat="1" x14ac:dyDescent="0.25">
      <c r="AI314" s="420">
        <v>2</v>
      </c>
      <c r="AJ314" s="424">
        <f>IF(P218="",AJ315,P218)</f>
        <v>0.83163270000008205</v>
      </c>
      <c r="AK314" s="424">
        <f>IF($P$184="",AK315,$P$184)</f>
        <v>12022.554</v>
      </c>
      <c r="AL314" s="424">
        <f t="shared" ref="AL314:AL319" si="36">AK314^2</f>
        <v>144541804.68291602</v>
      </c>
      <c r="AM314" s="424">
        <f t="shared" si="35"/>
        <v>1737761652057.8108</v>
      </c>
      <c r="AN314" s="420">
        <f t="shared" ref="AN314:AN319" si="37">AK314^4</f>
        <v>2.0892333300994244E+16</v>
      </c>
      <c r="AO314" s="420"/>
      <c r="AP314" s="420"/>
      <c r="AQ314" s="420"/>
      <c r="AR314" s="420"/>
      <c r="AS314" s="420"/>
      <c r="AT314" s="539"/>
      <c r="AU314" s="539"/>
      <c r="AV314" s="539"/>
      <c r="AW314" s="539"/>
      <c r="AX314" s="539"/>
      <c r="AY314" s="539"/>
      <c r="AZ314" s="539"/>
      <c r="BA314" s="539"/>
      <c r="BB314" s="539"/>
      <c r="BC314" s="539"/>
      <c r="BD314" s="539"/>
      <c r="BE314" s="539"/>
      <c r="BF314" s="539"/>
      <c r="BG314" s="539"/>
      <c r="BH314" s="539"/>
      <c r="BI314" s="539"/>
      <c r="BJ314" s="539"/>
      <c r="BK314" s="539"/>
      <c r="BL314" s="539"/>
      <c r="BM314" s="539"/>
      <c r="BN314" s="539"/>
      <c r="BO314" s="539"/>
      <c r="BP314" s="539"/>
      <c r="BQ314" s="539"/>
      <c r="BR314" s="539"/>
      <c r="BS314" s="539"/>
      <c r="BT314" s="539"/>
      <c r="BU314" s="539"/>
      <c r="BV314" s="539"/>
    </row>
    <row r="315" spans="5:74" s="537" customFormat="1" x14ac:dyDescent="0.25">
      <c r="E315" s="537">
        <v>1876.5686239899646</v>
      </c>
      <c r="F315" s="537">
        <v>6255.2287466332155</v>
      </c>
      <c r="AI315" s="420">
        <v>3</v>
      </c>
      <c r="AJ315" s="424">
        <f>Q218</f>
        <v>0.78877560000111713</v>
      </c>
      <c r="AK315" s="424">
        <f>$Q$184</f>
        <v>13511.279999999999</v>
      </c>
      <c r="AL315" s="424">
        <f t="shared" si="36"/>
        <v>182554687.23839998</v>
      </c>
      <c r="AM315" s="424">
        <f t="shared" si="35"/>
        <v>2466547494590.4487</v>
      </c>
      <c r="AN315" s="420">
        <f t="shared" si="37"/>
        <v>3.3326213832710036E+16</v>
      </c>
      <c r="AO315" s="424"/>
      <c r="AP315" s="424"/>
      <c r="AQ315" s="424"/>
      <c r="AR315" s="424"/>
      <c r="AS315" s="420"/>
      <c r="AT315" s="539"/>
      <c r="AU315" s="539"/>
      <c r="AV315" s="539"/>
      <c r="AW315" s="539"/>
      <c r="AX315" s="539"/>
      <c r="AY315" s="539"/>
      <c r="AZ315" s="539"/>
      <c r="BA315" s="539"/>
      <c r="BB315" s="539"/>
      <c r="BC315" s="539"/>
      <c r="BD315" s="539"/>
      <c r="BE315" s="539"/>
      <c r="BF315" s="539"/>
      <c r="BG315" s="539"/>
      <c r="BH315" s="539"/>
      <c r="BI315" s="539"/>
      <c r="BJ315" s="539"/>
      <c r="BK315" s="539"/>
      <c r="BL315" s="539"/>
      <c r="BM315" s="539"/>
      <c r="BN315" s="539"/>
      <c r="BO315" s="539"/>
      <c r="BP315" s="539"/>
      <c r="BQ315" s="539"/>
      <c r="BR315" s="539"/>
      <c r="BS315" s="539"/>
      <c r="BT315" s="539"/>
      <c r="BU315" s="539"/>
      <c r="BV315" s="539"/>
    </row>
    <row r="316" spans="5:74" s="537" customFormat="1" x14ac:dyDescent="0.25">
      <c r="AI316" s="420">
        <v>4</v>
      </c>
      <c r="AJ316" s="424">
        <f>R218</f>
        <v>0.75571435000556486</v>
      </c>
      <c r="AK316" s="424">
        <f>$R$184</f>
        <v>14078.006999999998</v>
      </c>
      <c r="AL316" s="424">
        <f t="shared" si="36"/>
        <v>198190281.09204894</v>
      </c>
      <c r="AM316" s="424">
        <f t="shared" si="35"/>
        <v>2790124164545.832</v>
      </c>
      <c r="AN316" s="420">
        <f t="shared" si="37"/>
        <v>3.9279387519345376E+16</v>
      </c>
      <c r="AO316" s="420" t="s">
        <v>591</v>
      </c>
      <c r="AP316" s="420" t="s">
        <v>592</v>
      </c>
      <c r="AQ316" s="420" t="s">
        <v>593</v>
      </c>
      <c r="AR316" s="420"/>
      <c r="AS316" s="420"/>
      <c r="AT316" s="539"/>
      <c r="AU316" s="539"/>
      <c r="AV316" s="539"/>
      <c r="AW316" s="539"/>
      <c r="AX316" s="539"/>
      <c r="AY316" s="539"/>
      <c r="AZ316" s="539"/>
      <c r="BA316" s="539"/>
      <c r="BB316" s="539"/>
      <c r="BC316" s="539"/>
      <c r="BD316" s="539"/>
      <c r="BE316" s="539"/>
      <c r="BF316" s="539"/>
      <c r="BG316" s="539"/>
      <c r="BH316" s="539"/>
      <c r="BI316" s="539"/>
      <c r="BJ316" s="539"/>
      <c r="BK316" s="539"/>
      <c r="BL316" s="539"/>
      <c r="BM316" s="539"/>
      <c r="BN316" s="539"/>
      <c r="BO316" s="539"/>
      <c r="BP316" s="539"/>
      <c r="BQ316" s="539"/>
      <c r="BR316" s="539"/>
      <c r="BS316" s="539"/>
      <c r="BT316" s="539"/>
      <c r="BU316" s="539"/>
      <c r="BV316" s="539"/>
    </row>
    <row r="317" spans="5:74" s="537" customFormat="1" x14ac:dyDescent="0.25">
      <c r="AI317" s="420">
        <v>5</v>
      </c>
      <c r="AJ317" s="424">
        <f>S218</f>
        <v>0.72265310002048366</v>
      </c>
      <c r="AK317" s="424">
        <f>$S$184</f>
        <v>14644.733999999999</v>
      </c>
      <c r="AL317" s="424">
        <f t="shared" si="36"/>
        <v>214468233.93075594</v>
      </c>
      <c r="AM317" s="424">
        <f t="shared" si="35"/>
        <v>3140830237365.6948</v>
      </c>
      <c r="AN317" s="420">
        <f t="shared" si="37"/>
        <v>4.5996623365377456E+16</v>
      </c>
      <c r="AO317" s="424">
        <f t="array" ref="AO317:AQ317">LINEST(AJ315:AJ317,AK315:AL317)</f>
        <v>1.630113770265649E-17</v>
      </c>
      <c r="AP317" s="424">
        <v>-5.8337171601900557E-5</v>
      </c>
      <c r="AQ317" s="424">
        <v>1.5769854569465946</v>
      </c>
      <c r="AR317" s="420"/>
      <c r="AS317" s="420"/>
      <c r="AT317" s="539"/>
      <c r="AU317" s="539"/>
      <c r="AV317" s="539"/>
      <c r="AW317" s="539"/>
      <c r="AX317" s="539"/>
      <c r="AY317" s="539"/>
      <c r="AZ317" s="539"/>
      <c r="BA317" s="539"/>
      <c r="BB317" s="539"/>
      <c r="BC317" s="539"/>
      <c r="BD317" s="539"/>
      <c r="BE317" s="539"/>
      <c r="BF317" s="539"/>
      <c r="BG317" s="539"/>
      <c r="BH317" s="539"/>
      <c r="BI317" s="539"/>
      <c r="BJ317" s="539"/>
      <c r="BK317" s="539"/>
      <c r="BL317" s="539"/>
      <c r="BM317" s="539"/>
      <c r="BN317" s="539"/>
      <c r="BO317" s="539"/>
      <c r="BP317" s="539"/>
      <c r="BQ317" s="539"/>
      <c r="BR317" s="539"/>
      <c r="BS317" s="539"/>
      <c r="BT317" s="539"/>
      <c r="BU317" s="539"/>
      <c r="BV317" s="539"/>
    </row>
    <row r="318" spans="5:74" s="537" customFormat="1" x14ac:dyDescent="0.25">
      <c r="E318" s="537">
        <f>20+273.15</f>
        <v>293.14999999999998</v>
      </c>
      <c r="AI318" s="420">
        <v>6</v>
      </c>
      <c r="AJ318" s="424">
        <f>IF(T218="",AJ317,T218)</f>
        <v>0.72265310002048366</v>
      </c>
      <c r="AK318" s="424">
        <f>IF($T$184="",$AK$307,$T$184)</f>
        <v>14644.733999999999</v>
      </c>
      <c r="AL318" s="424">
        <f t="shared" si="36"/>
        <v>214468233.93075594</v>
      </c>
      <c r="AM318" s="424">
        <f t="shared" si="35"/>
        <v>3140830237365.6948</v>
      </c>
      <c r="AN318" s="420">
        <f t="shared" si="37"/>
        <v>4.5996623365377456E+16</v>
      </c>
      <c r="AO318" s="420"/>
      <c r="AP318" s="420"/>
      <c r="AQ318" s="420"/>
      <c r="AR318" s="420"/>
      <c r="AS318" s="420"/>
      <c r="AT318" s="539"/>
      <c r="AU318" s="539"/>
      <c r="AV318" s="539"/>
      <c r="AW318" s="539"/>
      <c r="AX318" s="539"/>
      <c r="AY318" s="539"/>
      <c r="AZ318" s="539"/>
      <c r="BA318" s="539"/>
      <c r="BB318" s="539"/>
      <c r="BC318" s="539"/>
      <c r="BD318" s="539"/>
      <c r="BE318" s="539"/>
      <c r="BF318" s="539"/>
      <c r="BG318" s="539"/>
      <c r="BH318" s="539"/>
      <c r="BI318" s="539"/>
      <c r="BJ318" s="539"/>
      <c r="BK318" s="539"/>
      <c r="BL318" s="539"/>
      <c r="BM318" s="539"/>
      <c r="BN318" s="539"/>
      <c r="BO318" s="539"/>
      <c r="BP318" s="539"/>
      <c r="BQ318" s="539"/>
      <c r="BR318" s="539"/>
      <c r="BS318" s="539"/>
      <c r="BT318" s="539"/>
      <c r="BU318" s="539"/>
      <c r="BV318" s="539"/>
    </row>
    <row r="319" spans="5:74" s="537" customFormat="1" x14ac:dyDescent="0.25">
      <c r="E319" s="537">
        <f>180+273.15</f>
        <v>453.15</v>
      </c>
      <c r="AI319" s="420">
        <v>7</v>
      </c>
      <c r="AJ319" s="424">
        <f>IF(U218="",AJ318,U218)</f>
        <v>0.72265310002048366</v>
      </c>
      <c r="AK319" s="424">
        <f>IF($U$184="",AK318,$U$184)</f>
        <v>14644.733999999999</v>
      </c>
      <c r="AL319" s="424">
        <f t="shared" si="36"/>
        <v>214468233.93075594</v>
      </c>
      <c r="AM319" s="424">
        <f t="shared" si="35"/>
        <v>3140830237365.6948</v>
      </c>
      <c r="AN319" s="420">
        <f t="shared" si="37"/>
        <v>4.5996623365377456E+16</v>
      </c>
      <c r="AO319" s="420"/>
      <c r="AP319" s="420"/>
      <c r="AQ319" s="420"/>
      <c r="AR319" s="420"/>
      <c r="AS319" s="420"/>
      <c r="AT319" s="539"/>
      <c r="AU319" s="539"/>
      <c r="AV319" s="539"/>
      <c r="AW319" s="539"/>
      <c r="AX319" s="539"/>
      <c r="AY319" s="539"/>
      <c r="AZ319" s="539"/>
      <c r="BA319" s="539"/>
      <c r="BB319" s="539"/>
      <c r="BC319" s="539"/>
      <c r="BD319" s="539"/>
      <c r="BE319" s="539"/>
      <c r="BF319" s="539"/>
      <c r="BG319" s="539"/>
      <c r="BH319" s="539"/>
      <c r="BI319" s="539"/>
      <c r="BJ319" s="539"/>
      <c r="BK319" s="539"/>
      <c r="BL319" s="539"/>
      <c r="BM319" s="539"/>
      <c r="BN319" s="539"/>
      <c r="BO319" s="539"/>
      <c r="BP319" s="539"/>
      <c r="BQ319" s="539"/>
      <c r="BR319" s="539"/>
      <c r="BS319" s="539"/>
      <c r="BT319" s="539"/>
      <c r="BU319" s="539"/>
      <c r="BV319" s="539"/>
    </row>
    <row r="320" spans="5:74" s="537" customFormat="1" x14ac:dyDescent="0.25">
      <c r="AI320" s="420"/>
      <c r="AJ320" s="420"/>
      <c r="AK320" s="420"/>
      <c r="AL320" s="420" t="s">
        <v>582</v>
      </c>
      <c r="AM320" s="420"/>
      <c r="AN320" s="420"/>
      <c r="AO320" s="420"/>
      <c r="AP320" s="420"/>
      <c r="AQ320" s="420"/>
      <c r="AR320" s="420"/>
      <c r="AS320" s="420"/>
      <c r="AT320" s="539"/>
      <c r="AU320" s="539"/>
      <c r="AV320" s="539"/>
      <c r="AW320" s="539"/>
      <c r="AX320" s="539"/>
      <c r="AY320" s="539"/>
      <c r="AZ320" s="539"/>
      <c r="BA320" s="539"/>
      <c r="BB320" s="539"/>
      <c r="BC320" s="539"/>
      <c r="BD320" s="539"/>
      <c r="BE320" s="539"/>
      <c r="BF320" s="539"/>
      <c r="BG320" s="539"/>
      <c r="BH320" s="539"/>
      <c r="BI320" s="539"/>
      <c r="BJ320" s="539"/>
      <c r="BK320" s="539"/>
      <c r="BL320" s="539"/>
      <c r="BM320" s="539"/>
      <c r="BN320" s="539"/>
      <c r="BO320" s="539"/>
      <c r="BP320" s="539"/>
      <c r="BQ320" s="539"/>
      <c r="BR320" s="539"/>
      <c r="BS320" s="539"/>
      <c r="BT320" s="539"/>
      <c r="BU320" s="539"/>
      <c r="BV320" s="539"/>
    </row>
    <row r="321" spans="23:74" s="537" customFormat="1" x14ac:dyDescent="0.25">
      <c r="AI321" s="420"/>
      <c r="AJ321" s="424" t="s">
        <v>585</v>
      </c>
      <c r="AK321" s="424"/>
      <c r="AL321" s="424"/>
      <c r="AM321" s="424"/>
      <c r="AN321" s="420"/>
      <c r="AO321" s="424"/>
      <c r="AP321" s="424"/>
      <c r="AQ321" s="424"/>
      <c r="AR321" s="424"/>
      <c r="AS321" s="420"/>
      <c r="AT321" s="539"/>
      <c r="AU321" s="539"/>
      <c r="AV321" s="539"/>
      <c r="AW321" s="539"/>
      <c r="AX321" s="539"/>
      <c r="AY321" s="539"/>
      <c r="AZ321" s="539"/>
      <c r="BA321" s="539"/>
      <c r="BB321" s="539"/>
      <c r="BC321" s="539"/>
      <c r="BD321" s="539"/>
      <c r="BE321" s="539"/>
      <c r="BF321" s="539"/>
      <c r="BG321" s="539"/>
      <c r="BH321" s="539"/>
      <c r="BI321" s="539"/>
      <c r="BJ321" s="539"/>
      <c r="BK321" s="539"/>
      <c r="BL321" s="539"/>
      <c r="BM321" s="539"/>
      <c r="BN321" s="539"/>
      <c r="BO321" s="539"/>
      <c r="BP321" s="539"/>
      <c r="BQ321" s="539"/>
      <c r="BR321" s="539"/>
      <c r="BS321" s="539"/>
      <c r="BT321" s="539"/>
      <c r="BU321" s="539"/>
      <c r="BV321" s="539"/>
    </row>
    <row r="322" spans="23:74" s="537" customFormat="1" x14ac:dyDescent="0.25">
      <c r="AI322" s="420"/>
      <c r="AJ322" s="425" t="s">
        <v>586</v>
      </c>
      <c r="AK322" s="425"/>
      <c r="AL322" s="425"/>
      <c r="AM322" s="425"/>
      <c r="AN322" s="420"/>
      <c r="AO322" s="420" t="s">
        <v>596</v>
      </c>
      <c r="AP322" s="424" t="s">
        <v>590</v>
      </c>
      <c r="AQ322" s="424" t="s">
        <v>591</v>
      </c>
      <c r="AR322" s="424" t="s">
        <v>592</v>
      </c>
      <c r="AS322" s="424" t="s">
        <v>593</v>
      </c>
      <c r="AT322" s="539"/>
      <c r="AU322" s="539"/>
      <c r="AV322" s="539"/>
      <c r="AW322" s="539"/>
      <c r="AX322" s="539"/>
      <c r="AY322" s="539"/>
      <c r="AZ322" s="539"/>
      <c r="BA322" s="539"/>
      <c r="BB322" s="539"/>
      <c r="BC322" s="539"/>
      <c r="BD322" s="539"/>
      <c r="BE322" s="539"/>
      <c r="BF322" s="539"/>
      <c r="BG322" s="539"/>
      <c r="BH322" s="539"/>
      <c r="BI322" s="539"/>
      <c r="BJ322" s="539"/>
      <c r="BK322" s="539"/>
      <c r="BL322" s="539"/>
      <c r="BM322" s="539"/>
      <c r="BN322" s="539"/>
      <c r="BO322" s="539"/>
      <c r="BP322" s="539"/>
      <c r="BQ322" s="539"/>
      <c r="BR322" s="539"/>
      <c r="BS322" s="539"/>
      <c r="BT322" s="539"/>
      <c r="BU322" s="539"/>
      <c r="BV322" s="539"/>
    </row>
    <row r="323" spans="23:74" s="537" customFormat="1" x14ac:dyDescent="0.25">
      <c r="AI323" s="420">
        <v>1</v>
      </c>
      <c r="AJ323" s="424">
        <f>IF(O219="",AJ324,O219)</f>
        <v>1534.5317727613105</v>
      </c>
      <c r="AK323" s="424">
        <f>IF($O$184="",$AK$304,$O$184)</f>
        <v>11193.612000000001</v>
      </c>
      <c r="AL323" s="424">
        <f>AK323^2</f>
        <v>125296949.60654402</v>
      </c>
      <c r="AM323" s="424">
        <f t="shared" ref="AM323:AM329" si="38">AK323^3</f>
        <v>1402525438679.2065</v>
      </c>
      <c r="AN323" s="420">
        <f>AK323^4</f>
        <v>1.5699325580704832E+16</v>
      </c>
      <c r="AO323" s="420">
        <f t="array" ref="AO323:AS323">LINEST(AJ323:AJ329,AK323:AN329)</f>
        <v>5.9208816961821047E-13</v>
      </c>
      <c r="AP323" s="425">
        <v>-3.1635463472707413E-8</v>
      </c>
      <c r="AQ323" s="424">
        <v>6.1469473008575167E-4</v>
      </c>
      <c r="AR323" s="424">
        <v>-5.1021667259770123</v>
      </c>
      <c r="AS323" s="424">
        <v>16700.989181254805</v>
      </c>
      <c r="AT323" s="539"/>
      <c r="AU323" s="539"/>
      <c r="AV323" s="539"/>
      <c r="AW323" s="539"/>
      <c r="AX323" s="539"/>
      <c r="AY323" s="539"/>
      <c r="AZ323" s="539"/>
      <c r="BA323" s="539"/>
      <c r="BB323" s="539"/>
      <c r="BC323" s="539"/>
      <c r="BD323" s="539"/>
      <c r="BE323" s="539"/>
      <c r="BF323" s="539"/>
      <c r="BG323" s="539"/>
      <c r="BH323" s="539"/>
      <c r="BI323" s="539"/>
      <c r="BJ323" s="539"/>
      <c r="BK323" s="539"/>
      <c r="BL323" s="539"/>
      <c r="BM323" s="539"/>
      <c r="BN323" s="539"/>
      <c r="BO323" s="539"/>
      <c r="BP323" s="539"/>
      <c r="BQ323" s="539"/>
      <c r="BR323" s="539"/>
      <c r="BS323" s="539"/>
      <c r="BT323" s="539"/>
      <c r="BU323" s="539"/>
      <c r="BV323" s="539"/>
    </row>
    <row r="324" spans="23:74" s="537" customFormat="1" x14ac:dyDescent="0.25">
      <c r="AI324" s="420">
        <v>2</v>
      </c>
      <c r="AJ324" s="424">
        <f>IF(P219="",AJ325,P219)</f>
        <v>1604.2079321582009</v>
      </c>
      <c r="AK324" s="424">
        <f>IF($P$184="",AK325,$P$184)</f>
        <v>12022.554</v>
      </c>
      <c r="AL324" s="424">
        <f t="shared" ref="AL324:AL329" si="39">AK324^2</f>
        <v>144541804.68291602</v>
      </c>
      <c r="AM324" s="424">
        <f t="shared" si="38"/>
        <v>1737761652057.8108</v>
      </c>
      <c r="AN324" s="420">
        <f t="shared" ref="AN324:AN329" si="40">AK324^4</f>
        <v>2.0892333300994244E+16</v>
      </c>
      <c r="AO324" s="420"/>
      <c r="AP324" s="420"/>
      <c r="AQ324" s="420"/>
      <c r="AR324" s="420"/>
      <c r="AS324" s="420"/>
      <c r="AT324" s="539"/>
      <c r="AU324" s="539"/>
      <c r="AV324" s="539"/>
      <c r="AW324" s="539"/>
      <c r="AX324" s="539"/>
      <c r="AY324" s="539"/>
      <c r="AZ324" s="539"/>
      <c r="BA324" s="539"/>
      <c r="BB324" s="539"/>
      <c r="BC324" s="539"/>
      <c r="BD324" s="539"/>
      <c r="BE324" s="539"/>
      <c r="BF324" s="539"/>
      <c r="BG324" s="539"/>
      <c r="BH324" s="539"/>
      <c r="BI324" s="539"/>
      <c r="BJ324" s="539"/>
      <c r="BK324" s="539"/>
      <c r="BL324" s="539"/>
      <c r="BM324" s="539"/>
      <c r="BN324" s="539"/>
      <c r="BO324" s="539"/>
      <c r="BP324" s="539"/>
      <c r="BQ324" s="539"/>
      <c r="BR324" s="539"/>
      <c r="BS324" s="539"/>
      <c r="BT324" s="539"/>
      <c r="BU324" s="539"/>
      <c r="BV324" s="539"/>
    </row>
    <row r="325" spans="23:74" s="537" customFormat="1" x14ac:dyDescent="0.25">
      <c r="AI325" s="420">
        <v>3</v>
      </c>
      <c r="AJ325" s="424">
        <f>Q219</f>
        <v>1681.2739174934736</v>
      </c>
      <c r="AK325" s="424">
        <f>$Q$184</f>
        <v>13511.279999999999</v>
      </c>
      <c r="AL325" s="424">
        <f t="shared" si="39"/>
        <v>182554687.23839998</v>
      </c>
      <c r="AM325" s="424">
        <f t="shared" si="38"/>
        <v>2466547494590.4487</v>
      </c>
      <c r="AN325" s="420">
        <f t="shared" si="40"/>
        <v>3.3326213832710036E+16</v>
      </c>
      <c r="AO325" s="420"/>
      <c r="AP325" s="420"/>
      <c r="AQ325" s="420"/>
      <c r="AR325" s="420"/>
      <c r="AS325" s="420"/>
      <c r="AT325" s="539"/>
      <c r="AU325" s="539"/>
      <c r="AV325" s="539"/>
      <c r="AW325" s="539"/>
      <c r="AX325" s="539"/>
      <c r="AY325" s="539"/>
      <c r="AZ325" s="539"/>
      <c r="BA325" s="539"/>
      <c r="BB325" s="539"/>
      <c r="BC325" s="539"/>
      <c r="BD325" s="539"/>
      <c r="BE325" s="539"/>
      <c r="BF325" s="539"/>
      <c r="BG325" s="539"/>
      <c r="BH325" s="539"/>
      <c r="BI325" s="539"/>
      <c r="BJ325" s="539"/>
      <c r="BK325" s="539"/>
      <c r="BL325" s="539"/>
      <c r="BM325" s="539"/>
      <c r="BN325" s="539"/>
      <c r="BO325" s="539"/>
      <c r="BP325" s="539"/>
      <c r="BQ325" s="539"/>
      <c r="BR325" s="539"/>
      <c r="BS325" s="539"/>
      <c r="BT325" s="539"/>
      <c r="BU325" s="539"/>
      <c r="BV325" s="539"/>
    </row>
    <row r="326" spans="23:74" s="537" customFormat="1" x14ac:dyDescent="0.25">
      <c r="AI326" s="420">
        <v>4</v>
      </c>
      <c r="AJ326" s="424">
        <f>R219</f>
        <v>1689.1612075252758</v>
      </c>
      <c r="AK326" s="424">
        <f>$R$184</f>
        <v>14078.006999999998</v>
      </c>
      <c r="AL326" s="424">
        <f t="shared" si="39"/>
        <v>198190281.09204894</v>
      </c>
      <c r="AM326" s="424">
        <f t="shared" si="38"/>
        <v>2790124164545.832</v>
      </c>
      <c r="AN326" s="420">
        <f t="shared" si="40"/>
        <v>3.9279387519345376E+16</v>
      </c>
      <c r="AO326" s="420" t="s">
        <v>591</v>
      </c>
      <c r="AP326" s="420" t="s">
        <v>592</v>
      </c>
      <c r="AQ326" s="420" t="s">
        <v>593</v>
      </c>
      <c r="AR326" s="420"/>
      <c r="AS326" s="420"/>
      <c r="AT326" s="539"/>
      <c r="AU326" s="539"/>
      <c r="AV326" s="539"/>
      <c r="AW326" s="539"/>
      <c r="AX326" s="539"/>
      <c r="AY326" s="539"/>
      <c r="AZ326" s="539"/>
      <c r="BA326" s="539"/>
      <c r="BB326" s="539"/>
      <c r="BC326" s="539"/>
      <c r="BD326" s="539"/>
      <c r="BE326" s="539"/>
      <c r="BF326" s="539"/>
      <c r="BG326" s="539"/>
      <c r="BH326" s="539"/>
      <c r="BI326" s="539"/>
      <c r="BJ326" s="539"/>
      <c r="BK326" s="539"/>
      <c r="BL326" s="539"/>
      <c r="BM326" s="539"/>
      <c r="BN326" s="539"/>
      <c r="BO326" s="539"/>
      <c r="BP326" s="539"/>
      <c r="BQ326" s="539"/>
      <c r="BR326" s="539"/>
      <c r="BS326" s="539"/>
      <c r="BT326" s="539"/>
      <c r="BU326" s="539"/>
      <c r="BV326" s="539"/>
    </row>
    <row r="327" spans="23:74" s="537" customFormat="1" x14ac:dyDescent="0.25">
      <c r="AI327" s="420">
        <v>5</v>
      </c>
      <c r="AJ327" s="424">
        <f>S219</f>
        <v>1686.0441125716254</v>
      </c>
      <c r="AK327" s="424">
        <f>$S$184</f>
        <v>14644.733999999999</v>
      </c>
      <c r="AL327" s="424">
        <f t="shared" si="39"/>
        <v>214468233.93075594</v>
      </c>
      <c r="AM327" s="424">
        <f t="shared" si="38"/>
        <v>3140830237365.6948</v>
      </c>
      <c r="AN327" s="420">
        <f t="shared" si="40"/>
        <v>4.5996623365377456E+16</v>
      </c>
      <c r="AO327" s="424">
        <f t="array" ref="AO327:AQ327">LINEST(AJ325:AJ327,AK325:AL327)</f>
        <v>-1.7131207380027795E-5</v>
      </c>
      <c r="AP327" s="424">
        <v>0.48655506239962265</v>
      </c>
      <c r="AQ327" s="424">
        <v>-1765.3255607281553</v>
      </c>
      <c r="AR327" s="420"/>
      <c r="AS327" s="420"/>
      <c r="AT327" s="539"/>
      <c r="AU327" s="539"/>
      <c r="AV327" s="539"/>
      <c r="AW327" s="539"/>
      <c r="AX327" s="539"/>
      <c r="AY327" s="539"/>
      <c r="AZ327" s="539"/>
      <c r="BA327" s="539"/>
      <c r="BB327" s="539"/>
      <c r="BC327" s="539"/>
      <c r="BD327" s="539"/>
      <c r="BE327" s="539"/>
      <c r="BF327" s="539"/>
      <c r="BG327" s="539"/>
      <c r="BH327" s="539"/>
      <c r="BI327" s="539"/>
      <c r="BJ327" s="539"/>
      <c r="BK327" s="539"/>
      <c r="BL327" s="539"/>
      <c r="BM327" s="539"/>
      <c r="BN327" s="539"/>
      <c r="BO327" s="539"/>
      <c r="BP327" s="539"/>
      <c r="BQ327" s="539"/>
      <c r="BR327" s="539"/>
      <c r="BS327" s="539"/>
      <c r="BT327" s="539"/>
      <c r="BU327" s="539"/>
      <c r="BV327" s="539"/>
    </row>
    <row r="328" spans="23:74" s="537" customFormat="1" x14ac:dyDescent="0.25">
      <c r="AI328" s="420">
        <v>6</v>
      </c>
      <c r="AJ328" s="424">
        <f>IF(T219="",AJ327,T219)</f>
        <v>1686.0441125716254</v>
      </c>
      <c r="AK328" s="424">
        <f>IF($T$184="",$AK$307,$T$184)</f>
        <v>14644.733999999999</v>
      </c>
      <c r="AL328" s="424">
        <f t="shared" si="39"/>
        <v>214468233.93075594</v>
      </c>
      <c r="AM328" s="424">
        <f t="shared" si="38"/>
        <v>3140830237365.6948</v>
      </c>
      <c r="AN328" s="420">
        <f t="shared" si="40"/>
        <v>4.5996623365377456E+16</v>
      </c>
      <c r="AO328" s="420"/>
      <c r="AP328" s="420"/>
      <c r="AQ328" s="420"/>
      <c r="AR328" s="420"/>
      <c r="AS328" s="420"/>
      <c r="AT328" s="539"/>
      <c r="AU328" s="539"/>
      <c r="AV328" s="539"/>
      <c r="AW328" s="539"/>
      <c r="AX328" s="539"/>
      <c r="AY328" s="539"/>
      <c r="AZ328" s="539"/>
      <c r="BA328" s="539"/>
      <c r="BB328" s="539"/>
      <c r="BC328" s="539"/>
      <c r="BD328" s="539"/>
      <c r="BE328" s="539"/>
      <c r="BF328" s="539"/>
      <c r="BG328" s="539"/>
      <c r="BH328" s="539"/>
      <c r="BI328" s="539"/>
      <c r="BJ328" s="539"/>
      <c r="BK328" s="539"/>
      <c r="BL328" s="539"/>
      <c r="BM328" s="539"/>
      <c r="BN328" s="539"/>
      <c r="BO328" s="539"/>
      <c r="BP328" s="539"/>
      <c r="BQ328" s="539"/>
      <c r="BR328" s="539"/>
      <c r="BS328" s="539"/>
      <c r="BT328" s="539"/>
      <c r="BU328" s="539"/>
      <c r="BV328" s="539"/>
    </row>
    <row r="329" spans="23:74" s="537" customFormat="1" x14ac:dyDescent="0.25">
      <c r="AI329" s="420">
        <v>7</v>
      </c>
      <c r="AJ329" s="424">
        <f>IF(U219="",AJ328,U219)</f>
        <v>1686.0441125716254</v>
      </c>
      <c r="AK329" s="424">
        <f>IF($U$184="",AK328,$U$184)</f>
        <v>14644.733999999999</v>
      </c>
      <c r="AL329" s="424">
        <f t="shared" si="39"/>
        <v>214468233.93075594</v>
      </c>
      <c r="AM329" s="424">
        <f t="shared" si="38"/>
        <v>3140830237365.6948</v>
      </c>
      <c r="AN329" s="420">
        <f t="shared" si="40"/>
        <v>4.5996623365377456E+16</v>
      </c>
      <c r="AO329" s="420"/>
      <c r="AP329" s="420"/>
      <c r="AQ329" s="420"/>
      <c r="AR329" s="420"/>
      <c r="AS329" s="420"/>
      <c r="AT329" s="539"/>
      <c r="AU329" s="539"/>
      <c r="AV329" s="539"/>
      <c r="AW329" s="539"/>
      <c r="AX329" s="539"/>
      <c r="AY329" s="539"/>
      <c r="AZ329" s="539"/>
      <c r="BA329" s="539"/>
      <c r="BB329" s="539"/>
      <c r="BC329" s="539"/>
      <c r="BD329" s="539"/>
      <c r="BE329" s="539"/>
      <c r="BF329" s="539"/>
      <c r="BG329" s="539"/>
      <c r="BH329" s="539"/>
      <c r="BI329" s="539"/>
      <c r="BJ329" s="539"/>
      <c r="BK329" s="539"/>
      <c r="BL329" s="539"/>
      <c r="BM329" s="539"/>
      <c r="BN329" s="539"/>
      <c r="BO329" s="539"/>
      <c r="BP329" s="539"/>
      <c r="BQ329" s="539"/>
      <c r="BR329" s="539"/>
      <c r="BS329" s="539"/>
      <c r="BT329" s="539"/>
      <c r="BU329" s="539"/>
      <c r="BV329" s="539"/>
    </row>
    <row r="330" spans="23:74" s="537" customFormat="1" x14ac:dyDescent="0.25">
      <c r="AI330" s="420"/>
      <c r="AJ330" s="420"/>
      <c r="AK330" s="420"/>
      <c r="AL330" s="420" t="s">
        <v>598</v>
      </c>
      <c r="AM330" s="420"/>
      <c r="AN330" s="420"/>
      <c r="AO330" s="420"/>
      <c r="AP330" s="420"/>
      <c r="AQ330" s="420"/>
      <c r="AR330" s="420"/>
      <c r="AS330" s="420"/>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39"/>
      <c r="BO330" s="539"/>
      <c r="BP330" s="539"/>
      <c r="BQ330" s="539"/>
      <c r="BR330" s="539"/>
      <c r="BS330" s="539"/>
      <c r="BT330" s="539"/>
      <c r="BU330" s="539"/>
      <c r="BV330" s="539"/>
    </row>
    <row r="331" spans="23:74" s="537" customFormat="1" x14ac:dyDescent="0.25">
      <c r="AI331" s="420"/>
      <c r="AJ331" s="424" t="s">
        <v>585</v>
      </c>
      <c r="AK331" s="424"/>
      <c r="AL331" s="424"/>
      <c r="AM331" s="424"/>
      <c r="AN331" s="420"/>
      <c r="AO331" s="424"/>
      <c r="AP331" s="424"/>
      <c r="AQ331" s="424"/>
      <c r="AR331" s="424"/>
      <c r="AS331" s="420"/>
      <c r="AT331" s="539"/>
      <c r="AU331" s="539"/>
      <c r="AV331" s="539"/>
      <c r="AW331" s="539"/>
      <c r="AX331" s="539"/>
      <c r="AY331" s="539"/>
      <c r="AZ331" s="539"/>
      <c r="BA331" s="539"/>
      <c r="BB331" s="539"/>
      <c r="BC331" s="539"/>
      <c r="BD331" s="539"/>
      <c r="BE331" s="539"/>
      <c r="BF331" s="539"/>
      <c r="BG331" s="539"/>
      <c r="BH331" s="539"/>
      <c r="BI331" s="539"/>
      <c r="BJ331" s="539"/>
      <c r="BK331" s="539"/>
      <c r="BL331" s="539"/>
      <c r="BM331" s="539"/>
      <c r="BN331" s="539"/>
      <c r="BO331" s="539"/>
      <c r="BP331" s="539"/>
      <c r="BQ331" s="539"/>
      <c r="BR331" s="539"/>
      <c r="BS331" s="539"/>
      <c r="BT331" s="539"/>
      <c r="BU331" s="539"/>
      <c r="BV331" s="539"/>
    </row>
    <row r="332" spans="23:74" s="537" customFormat="1" x14ac:dyDescent="0.25">
      <c r="AI332" s="420"/>
      <c r="AJ332" s="425" t="s">
        <v>586</v>
      </c>
      <c r="AK332" s="425"/>
      <c r="AL332" s="425"/>
      <c r="AM332" s="425"/>
      <c r="AN332" s="420"/>
      <c r="AO332" s="420" t="s">
        <v>596</v>
      </c>
      <c r="AP332" s="424" t="s">
        <v>590</v>
      </c>
      <c r="AQ332" s="424" t="s">
        <v>591</v>
      </c>
      <c r="AR332" s="424" t="s">
        <v>592</v>
      </c>
      <c r="AS332" s="424" t="s">
        <v>593</v>
      </c>
      <c r="AT332" s="539"/>
      <c r="AU332" s="539"/>
      <c r="AV332" s="539"/>
      <c r="AW332" s="539"/>
      <c r="AX332" s="539"/>
      <c r="AY332" s="539"/>
      <c r="AZ332" s="539"/>
      <c r="BA332" s="539"/>
      <c r="BB332" s="539"/>
      <c r="BC332" s="539"/>
      <c r="BD332" s="539"/>
      <c r="BE332" s="539"/>
      <c r="BF332" s="539"/>
      <c r="BG332" s="539"/>
      <c r="BH332" s="539"/>
      <c r="BI332" s="539"/>
      <c r="BJ332" s="539"/>
      <c r="BK332" s="539"/>
      <c r="BL332" s="539"/>
      <c r="BM332" s="539"/>
      <c r="BN332" s="539"/>
      <c r="BO332" s="539"/>
      <c r="BP332" s="539"/>
      <c r="BQ332" s="539"/>
      <c r="BR332" s="539"/>
      <c r="BS332" s="539"/>
      <c r="BT332" s="539"/>
      <c r="BU332" s="539"/>
      <c r="BV332" s="539"/>
    </row>
    <row r="333" spans="23:74" s="537" customFormat="1" ht="15.75" thickBot="1" x14ac:dyDescent="0.3">
      <c r="AI333" s="420">
        <v>1</v>
      </c>
      <c r="AJ333" s="424">
        <f>IF(O202="",AJ334,O202)</f>
        <v>1.0048310097589221</v>
      </c>
      <c r="AK333" s="424">
        <f>IF($O$184="",$AK$304,$O$184)</f>
        <v>11193.612000000001</v>
      </c>
      <c r="AL333" s="424">
        <f>AK333^2</f>
        <v>125296949.60654402</v>
      </c>
      <c r="AM333" s="424">
        <f t="shared" ref="AM333:AM339" si="41">AK333^3</f>
        <v>1402525438679.2065</v>
      </c>
      <c r="AN333" s="420">
        <f>AK333^4</f>
        <v>1.5699325580704832E+16</v>
      </c>
      <c r="AO333" s="420">
        <f t="array" ref="AO333:AS333">LINEST(AJ333:AJ339,AK333:AN339)</f>
        <v>2.2306214671144191E-15</v>
      </c>
      <c r="AP333" s="425">
        <v>-1.1445899243508121E-10</v>
      </c>
      <c r="AQ333" s="424">
        <v>2.1849355613444182E-6</v>
      </c>
      <c r="AR333" s="424">
        <v>-1.8448711427837459E-2</v>
      </c>
      <c r="AS333" s="424">
        <v>59.259183625873348</v>
      </c>
      <c r="AT333" s="539"/>
      <c r="AU333" s="539"/>
      <c r="AV333" s="539"/>
      <c r="AW333" s="539"/>
      <c r="AX333" s="539"/>
      <c r="AY333" s="539"/>
      <c r="AZ333" s="539"/>
      <c r="BA333" s="539"/>
      <c r="BB333" s="539"/>
      <c r="BC333" s="539"/>
      <c r="BD333" s="539"/>
      <c r="BE333" s="539"/>
      <c r="BF333" s="539"/>
      <c r="BG333" s="539"/>
      <c r="BH333" s="539"/>
      <c r="BI333" s="539"/>
      <c r="BJ333" s="539"/>
      <c r="BK333" s="539"/>
      <c r="BL333" s="539"/>
      <c r="BM333" s="539"/>
      <c r="BN333" s="539"/>
      <c r="BO333" s="539"/>
      <c r="BP333" s="539"/>
      <c r="BQ333" s="539"/>
      <c r="BR333" s="539"/>
      <c r="BS333" s="539"/>
      <c r="BT333" s="539"/>
      <c r="BU333" s="539"/>
      <c r="BV333" s="539"/>
    </row>
    <row r="334" spans="23:74" s="537" customFormat="1" x14ac:dyDescent="0.25">
      <c r="W334" s="752" t="s">
        <v>547</v>
      </c>
      <c r="X334" s="753"/>
      <c r="Y334" s="753"/>
      <c r="Z334" s="564"/>
      <c r="AA334" s="750"/>
      <c r="AB334" s="750"/>
      <c r="AC334" s="565" t="s">
        <v>508</v>
      </c>
      <c r="AD334" s="562"/>
      <c r="AE334" s="562"/>
      <c r="AF334" s="562"/>
      <c r="AH334" s="562"/>
      <c r="AI334" s="420">
        <v>2</v>
      </c>
      <c r="AJ334" s="424">
        <f>IF(P202="",AJ335,P202)</f>
        <v>0.9735227793309249</v>
      </c>
      <c r="AK334" s="424">
        <f>IF($P$184="",AK335,$P$184)</f>
        <v>12022.554</v>
      </c>
      <c r="AL334" s="424">
        <f t="shared" ref="AL334:AL339" si="42">AK334^2</f>
        <v>144541804.68291602</v>
      </c>
      <c r="AM334" s="424">
        <f t="shared" si="41"/>
        <v>1737761652057.8108</v>
      </c>
      <c r="AN334" s="420">
        <f t="shared" ref="AN334:AN339" si="43">AK334^4</f>
        <v>2.0892333300994244E+16</v>
      </c>
      <c r="AO334" s="420"/>
      <c r="AP334" s="420"/>
      <c r="AQ334" s="420"/>
      <c r="AR334" s="420"/>
      <c r="AS334" s="420"/>
      <c r="AT334" s="539"/>
      <c r="AU334" s="539"/>
      <c r="AV334" s="539"/>
      <c r="AW334" s="539"/>
      <c r="AX334" s="539"/>
      <c r="AY334" s="539"/>
      <c r="AZ334" s="539"/>
      <c r="BA334" s="539"/>
      <c r="BB334" s="539"/>
      <c r="BC334" s="539"/>
      <c r="BD334" s="539"/>
      <c r="BE334" s="539"/>
      <c r="BF334" s="539"/>
      <c r="BG334" s="539"/>
      <c r="BH334" s="539"/>
      <c r="BI334" s="539"/>
      <c r="BJ334" s="539"/>
      <c r="BK334" s="539"/>
      <c r="BL334" s="539"/>
      <c r="BM334" s="539"/>
      <c r="BN334" s="539"/>
      <c r="BO334" s="539"/>
      <c r="BP334" s="539"/>
      <c r="BQ334" s="539"/>
      <c r="BR334" s="539"/>
      <c r="BS334" s="539"/>
      <c r="BT334" s="539"/>
      <c r="BU334" s="539"/>
      <c r="BV334" s="539"/>
    </row>
    <row r="335" spans="23:74" s="537" customFormat="1" x14ac:dyDescent="0.25">
      <c r="W335" s="754" t="s">
        <v>560</v>
      </c>
      <c r="X335" s="697"/>
      <c r="Y335" s="697"/>
      <c r="Z335" s="463" t="s">
        <v>559</v>
      </c>
      <c r="AA335" s="692">
        <v>25000</v>
      </c>
      <c r="AB335" s="692"/>
      <c r="AC335" s="566" t="s">
        <v>283</v>
      </c>
      <c r="AD335" s="563">
        <f>AA335-93076</f>
        <v>-68076</v>
      </c>
      <c r="AE335" s="563"/>
      <c r="AF335" s="563"/>
      <c r="AH335" s="563"/>
      <c r="AI335" s="420">
        <v>3</v>
      </c>
      <c r="AJ335" s="424">
        <f>Q202</f>
        <v>0.88333289124172709</v>
      </c>
      <c r="AK335" s="424">
        <f>$Q$184</f>
        <v>13511.279999999999</v>
      </c>
      <c r="AL335" s="424">
        <f t="shared" si="42"/>
        <v>182554687.23839998</v>
      </c>
      <c r="AM335" s="424">
        <f t="shared" si="41"/>
        <v>2466547494590.4487</v>
      </c>
      <c r="AN335" s="420">
        <f t="shared" si="43"/>
        <v>3.3326213832710036E+16</v>
      </c>
      <c r="AO335" s="420"/>
      <c r="AP335" s="420"/>
      <c r="AQ335" s="420"/>
      <c r="AR335" s="420"/>
      <c r="AS335" s="420"/>
      <c r="AT335" s="539"/>
      <c r="AU335" s="539"/>
      <c r="AV335" s="539"/>
      <c r="AW335" s="539"/>
      <c r="AX335" s="539"/>
      <c r="AY335" s="539"/>
      <c r="AZ335" s="539"/>
      <c r="BA335" s="539"/>
      <c r="BB335" s="539"/>
      <c r="BC335" s="539"/>
      <c r="BD335" s="539"/>
      <c r="BE335" s="539"/>
      <c r="BF335" s="539"/>
      <c r="BG335" s="539"/>
      <c r="BH335" s="539"/>
      <c r="BI335" s="539"/>
      <c r="BJ335" s="539"/>
      <c r="BK335" s="539"/>
      <c r="BL335" s="539"/>
      <c r="BM335" s="539"/>
      <c r="BN335" s="539"/>
      <c r="BO335" s="539"/>
      <c r="BP335" s="539"/>
      <c r="BQ335" s="539"/>
      <c r="BR335" s="539"/>
      <c r="BS335" s="539"/>
      <c r="BT335" s="539"/>
      <c r="BU335" s="539"/>
      <c r="BV335" s="539"/>
    </row>
    <row r="336" spans="23:74" s="537" customFormat="1" x14ac:dyDescent="0.25">
      <c r="W336" s="754" t="s">
        <v>884</v>
      </c>
      <c r="X336" s="697"/>
      <c r="Y336" s="697"/>
      <c r="Z336" s="463" t="s">
        <v>554</v>
      </c>
      <c r="AA336" s="732">
        <f>AA335*E187</f>
        <v>4067.9957496051925</v>
      </c>
      <c r="AB336" s="732"/>
      <c r="AC336" s="566" t="s">
        <v>555</v>
      </c>
      <c r="AD336" s="563"/>
      <c r="AE336" s="563"/>
      <c r="AF336" s="563"/>
      <c r="AH336" s="563"/>
      <c r="AI336" s="420">
        <v>4</v>
      </c>
      <c r="AJ336" s="424">
        <f>R202</f>
        <v>0.83373244773102728</v>
      </c>
      <c r="AK336" s="424">
        <f>$R$184</f>
        <v>14078.006999999998</v>
      </c>
      <c r="AL336" s="424">
        <f t="shared" si="42"/>
        <v>198190281.09204894</v>
      </c>
      <c r="AM336" s="424">
        <f t="shared" si="41"/>
        <v>2790124164545.832</v>
      </c>
      <c r="AN336" s="420">
        <f t="shared" si="43"/>
        <v>3.9279387519345376E+16</v>
      </c>
      <c r="AO336" s="420" t="s">
        <v>591</v>
      </c>
      <c r="AP336" s="420" t="s">
        <v>592</v>
      </c>
      <c r="AQ336" s="420" t="s">
        <v>593</v>
      </c>
      <c r="AR336" s="420"/>
      <c r="AS336" s="420"/>
      <c r="AT336" s="539"/>
      <c r="AU336" s="539"/>
      <c r="AV336" s="539"/>
      <c r="AW336" s="539"/>
      <c r="AX336" s="539"/>
      <c r="AY336" s="539"/>
      <c r="AZ336" s="539"/>
      <c r="BA336" s="539"/>
      <c r="BB336" s="539"/>
      <c r="BC336" s="539"/>
      <c r="BD336" s="539"/>
      <c r="BE336" s="539"/>
      <c r="BF336" s="539"/>
      <c r="BG336" s="539"/>
      <c r="BH336" s="539"/>
      <c r="BI336" s="539"/>
      <c r="BJ336" s="539"/>
      <c r="BK336" s="539"/>
      <c r="BL336" s="539"/>
      <c r="BM336" s="539"/>
      <c r="BN336" s="539"/>
      <c r="BO336" s="539"/>
      <c r="BP336" s="539"/>
      <c r="BQ336" s="539"/>
      <c r="BR336" s="539"/>
      <c r="BS336" s="539"/>
      <c r="BT336" s="539"/>
      <c r="BU336" s="539"/>
      <c r="BV336" s="539"/>
    </row>
    <row r="337" spans="7:74" s="537" customFormat="1" x14ac:dyDescent="0.25">
      <c r="W337" s="754" t="s">
        <v>528</v>
      </c>
      <c r="X337" s="697"/>
      <c r="Y337" s="697"/>
      <c r="Z337" s="463" t="s">
        <v>529</v>
      </c>
      <c r="AA337" s="751">
        <f>IF(CF18=2,AO317*AA336^2+AP317*AA336+AQ317,AO313*AA336^4+AP313*AA336^3+AQ313*AA336^2+AR313*AA336+AS313)</f>
        <v>13.78854164627613</v>
      </c>
      <c r="AB337" s="751"/>
      <c r="AC337" s="566" t="s">
        <v>277</v>
      </c>
      <c r="AD337" s="563"/>
      <c r="AE337" s="563"/>
      <c r="AF337" s="563"/>
      <c r="AH337" s="563"/>
      <c r="AI337" s="420">
        <v>5</v>
      </c>
      <c r="AJ337" s="424">
        <f>S202</f>
        <v>0.78677433154914711</v>
      </c>
      <c r="AK337" s="424">
        <f>$S$184</f>
        <v>14644.733999999999</v>
      </c>
      <c r="AL337" s="424">
        <f t="shared" si="42"/>
        <v>214468233.93075594</v>
      </c>
      <c r="AM337" s="424">
        <f t="shared" si="41"/>
        <v>3140830237365.6948</v>
      </c>
      <c r="AN337" s="420">
        <f t="shared" si="43"/>
        <v>4.5996623365377456E+16</v>
      </c>
      <c r="AO337" s="424">
        <f t="array" ref="AO337:AQ337">LINEST(AJ335:AJ337,AK335:AL337)</f>
        <v>4.113474537265605E-9</v>
      </c>
      <c r="AP337" s="424">
        <v>-2.0100870560730579E-4</v>
      </c>
      <c r="AQ337" s="424">
        <v>2.8482837375259606</v>
      </c>
      <c r="AR337" s="420"/>
      <c r="AS337" s="420"/>
      <c r="AT337" s="539"/>
      <c r="AU337" s="539"/>
      <c r="AV337" s="539"/>
      <c r="AW337" s="539"/>
      <c r="AX337" s="539"/>
      <c r="AY337" s="539"/>
      <c r="AZ337" s="539"/>
      <c r="BA337" s="539"/>
      <c r="BB337" s="539"/>
      <c r="BC337" s="539"/>
      <c r="BD337" s="539"/>
      <c r="BE337" s="539"/>
      <c r="BF337" s="539"/>
      <c r="BG337" s="539"/>
      <c r="BH337" s="539"/>
      <c r="BI337" s="539"/>
      <c r="BJ337" s="539"/>
      <c r="BK337" s="539"/>
      <c r="BL337" s="539"/>
      <c r="BM337" s="539"/>
      <c r="BN337" s="539"/>
      <c r="BO337" s="539"/>
      <c r="BP337" s="539"/>
      <c r="BQ337" s="539"/>
      <c r="BR337" s="539"/>
      <c r="BS337" s="539"/>
      <c r="BT337" s="539"/>
      <c r="BU337" s="539"/>
      <c r="BV337" s="539"/>
    </row>
    <row r="338" spans="7:74" s="537" customFormat="1" x14ac:dyDescent="0.25">
      <c r="W338" s="754" t="s">
        <v>582</v>
      </c>
      <c r="X338" s="697"/>
      <c r="Y338" s="697"/>
      <c r="Z338" s="463" t="s">
        <v>531</v>
      </c>
      <c r="AA338" s="692">
        <f>IF(CF18=2,AO327*AA336^2+AP327*AA336+AQ327,AO323*AA336^4+AP323*AA336^3+AQ323*AA336^2+AR323*AA336+AS323)</f>
        <v>4150.1876433246871</v>
      </c>
      <c r="AB338" s="692"/>
      <c r="AC338" s="566" t="s">
        <v>532</v>
      </c>
      <c r="AD338" s="563"/>
      <c r="AE338" s="563"/>
      <c r="AF338" s="563"/>
      <c r="AH338" s="563"/>
      <c r="AI338" s="420">
        <v>6</v>
      </c>
      <c r="AJ338" s="424">
        <f>IF(T202="",AJ337,T202)</f>
        <v>0.78677433154914711</v>
      </c>
      <c r="AK338" s="424">
        <f>IF($T$184="",$AK$307,$T$184)</f>
        <v>14644.733999999999</v>
      </c>
      <c r="AL338" s="424">
        <f t="shared" si="42"/>
        <v>214468233.93075594</v>
      </c>
      <c r="AM338" s="424">
        <f t="shared" si="41"/>
        <v>3140830237365.6948</v>
      </c>
      <c r="AN338" s="420">
        <f t="shared" si="43"/>
        <v>4.5996623365377456E+16</v>
      </c>
      <c r="AO338" s="420"/>
      <c r="AP338" s="420"/>
      <c r="AQ338" s="420"/>
      <c r="AR338" s="420"/>
      <c r="AS338" s="420"/>
      <c r="AT338" s="539"/>
      <c r="AU338" s="539"/>
      <c r="AV338" s="539"/>
      <c r="AW338" s="539"/>
      <c r="AX338" s="539"/>
      <c r="AY338" s="539"/>
      <c r="AZ338" s="539"/>
      <c r="BA338" s="539"/>
      <c r="BB338" s="539"/>
      <c r="BC338" s="539"/>
      <c r="BD338" s="539"/>
      <c r="BE338" s="539"/>
      <c r="BF338" s="539"/>
      <c r="BG338" s="539"/>
      <c r="BH338" s="539"/>
      <c r="BI338" s="539"/>
      <c r="BJ338" s="539"/>
      <c r="BK338" s="539"/>
      <c r="BL338" s="539"/>
      <c r="BM338" s="539"/>
      <c r="BN338" s="539"/>
      <c r="BO338" s="539"/>
      <c r="BP338" s="539"/>
      <c r="BQ338" s="539"/>
      <c r="BR338" s="539"/>
      <c r="BS338" s="539"/>
      <c r="BT338" s="539"/>
      <c r="BU338" s="539"/>
      <c r="BV338" s="539"/>
    </row>
    <row r="339" spans="7:74" s="537" customFormat="1" x14ac:dyDescent="0.25">
      <c r="W339" s="754" t="s">
        <v>298</v>
      </c>
      <c r="X339" s="697"/>
      <c r="Y339" s="697"/>
      <c r="Z339" s="463" t="s">
        <v>513</v>
      </c>
      <c r="AA339" s="692">
        <f>IF(CF18=2,AO337*AA336^2+AP337*AA336+AQ337,AO333*AA336^4+AP333*AA336^3+AQ333*AA336^2+AR333*AA336+AS333)</f>
        <v>13.273041510756201</v>
      </c>
      <c r="AB339" s="692"/>
      <c r="AC339" s="566" t="s">
        <v>889</v>
      </c>
      <c r="AD339" s="590">
        <v>10.3</v>
      </c>
      <c r="AE339" s="537" t="s">
        <v>291</v>
      </c>
      <c r="AF339" s="563"/>
      <c r="AH339" s="563"/>
      <c r="AI339" s="420">
        <v>7</v>
      </c>
      <c r="AJ339" s="424">
        <f>IF(U202="",AJ338,U202)</f>
        <v>0.78677433154914711</v>
      </c>
      <c r="AK339" s="424">
        <f>IF($U$184="",AK338,$U$184)</f>
        <v>14644.733999999999</v>
      </c>
      <c r="AL339" s="424">
        <f t="shared" si="42"/>
        <v>214468233.93075594</v>
      </c>
      <c r="AM339" s="424">
        <f t="shared" si="41"/>
        <v>3140830237365.6948</v>
      </c>
      <c r="AN339" s="420">
        <f t="shared" si="43"/>
        <v>4.5996623365377456E+16</v>
      </c>
      <c r="AO339" s="420"/>
      <c r="AP339" s="420"/>
      <c r="AQ339" s="420"/>
      <c r="AR339" s="420"/>
      <c r="AS339" s="420"/>
      <c r="AT339" s="539"/>
      <c r="AU339" s="539"/>
      <c r="AV339" s="539"/>
      <c r="AW339" s="539"/>
      <c r="AX339" s="539"/>
      <c r="AY339" s="539"/>
      <c r="AZ339" s="539"/>
      <c r="BA339" s="539"/>
      <c r="BB339" s="539"/>
      <c r="BC339" s="539"/>
      <c r="BD339" s="539"/>
      <c r="BE339" s="539"/>
      <c r="BF339" s="539"/>
      <c r="BG339" s="539"/>
      <c r="BH339" s="539"/>
      <c r="BI339" s="539"/>
      <c r="BJ339" s="539"/>
      <c r="BK339" s="539"/>
      <c r="BL339" s="539"/>
      <c r="BM339" s="539"/>
      <c r="BN339" s="539"/>
      <c r="BO339" s="539"/>
      <c r="BP339" s="539"/>
      <c r="BQ339" s="539"/>
      <c r="BR339" s="539"/>
      <c r="BS339" s="539"/>
      <c r="BT339" s="539"/>
      <c r="BU339" s="539"/>
      <c r="BV339" s="539"/>
    </row>
    <row r="340" spans="7:74" s="537" customFormat="1" x14ac:dyDescent="0.2">
      <c r="W340" s="754" t="s">
        <v>297</v>
      </c>
      <c r="X340" s="697"/>
      <c r="Y340" s="697"/>
      <c r="Z340" s="561" t="s">
        <v>512</v>
      </c>
      <c r="AA340" s="692">
        <f>IF(CF18=2,AO347*AA336^2+AP347*AA336+AQ347,AO343*AA336^4+AP343*AA336^3+AQ343*AA336^2+AR343*AA336+AS343)</f>
        <v>601.25552616653067</v>
      </c>
      <c r="AB340" s="692"/>
      <c r="AC340" s="566" t="s">
        <v>290</v>
      </c>
      <c r="AD340" s="590">
        <f>AA340-273.15</f>
        <v>328.10552616653069</v>
      </c>
      <c r="AE340" s="537" t="s">
        <v>94</v>
      </c>
      <c r="AI340" s="420"/>
      <c r="AJ340" s="420"/>
      <c r="AK340" s="420"/>
      <c r="AL340" s="420" t="s">
        <v>613</v>
      </c>
      <c r="AM340" s="420"/>
      <c r="AN340" s="420"/>
      <c r="AO340" s="420"/>
      <c r="AP340" s="420"/>
      <c r="AQ340" s="420"/>
      <c r="AR340" s="420"/>
      <c r="AS340" s="420"/>
      <c r="AT340" s="539"/>
      <c r="AU340" s="539"/>
      <c r="AV340" s="539"/>
      <c r="AW340" s="539"/>
      <c r="AX340" s="539"/>
      <c r="AY340" s="539"/>
      <c r="AZ340" s="539"/>
      <c r="BA340" s="539"/>
      <c r="BB340" s="539"/>
      <c r="BC340" s="539"/>
      <c r="BD340" s="539"/>
      <c r="BE340" s="539"/>
      <c r="BF340" s="539"/>
      <c r="BG340" s="539"/>
      <c r="BH340" s="539"/>
      <c r="BI340" s="539"/>
      <c r="BJ340" s="539"/>
      <c r="BK340" s="539"/>
      <c r="BL340" s="539"/>
      <c r="BM340" s="539"/>
      <c r="BN340" s="539"/>
      <c r="BO340" s="539"/>
      <c r="BP340" s="539"/>
      <c r="BQ340" s="539"/>
      <c r="BR340" s="539"/>
      <c r="BS340" s="539"/>
      <c r="BT340" s="539"/>
      <c r="BU340" s="539"/>
      <c r="BV340" s="539"/>
    </row>
    <row r="341" spans="7:74" s="537" customFormat="1" x14ac:dyDescent="0.25">
      <c r="W341" s="754" t="s">
        <v>584</v>
      </c>
      <c r="X341" s="697"/>
      <c r="Y341" s="697"/>
      <c r="Z341" s="561" t="s">
        <v>527</v>
      </c>
      <c r="AA341" s="692">
        <f>IF(CF18=2,AO307*AA336^2+AP307*AA336+AQ307,AO303*AA336^4+AP303*AA336^3+AQ303*AA336^2+AR303*AA336+AS303)</f>
        <v>1126.0965233300672</v>
      </c>
      <c r="AB341" s="692"/>
      <c r="AC341" s="566" t="s">
        <v>517</v>
      </c>
      <c r="AI341" s="420"/>
      <c r="AJ341" s="424" t="s">
        <v>585</v>
      </c>
      <c r="AK341" s="424"/>
      <c r="AL341" s="424"/>
      <c r="AM341" s="424"/>
      <c r="AN341" s="420"/>
      <c r="AO341" s="424"/>
      <c r="AP341" s="424"/>
      <c r="AQ341" s="424"/>
      <c r="AR341" s="424"/>
      <c r="AS341" s="420"/>
      <c r="AT341" s="539"/>
      <c r="AU341" s="539"/>
      <c r="AV341" s="539"/>
      <c r="AW341" s="539"/>
      <c r="AX341" s="539"/>
      <c r="AY341" s="539"/>
      <c r="AZ341" s="539"/>
      <c r="BA341" s="539"/>
      <c r="BB341" s="539"/>
      <c r="BC341" s="539"/>
      <c r="BD341" s="539"/>
      <c r="BE341" s="539"/>
      <c r="BF341" s="539"/>
      <c r="BG341" s="539"/>
      <c r="BH341" s="539"/>
      <c r="BI341" s="539"/>
      <c r="BJ341" s="539"/>
      <c r="BK341" s="539"/>
      <c r="BL341" s="539"/>
      <c r="BM341" s="539"/>
      <c r="BN341" s="539"/>
      <c r="BO341" s="539"/>
      <c r="BP341" s="539"/>
      <c r="BQ341" s="539"/>
      <c r="BR341" s="539"/>
      <c r="BS341" s="539"/>
      <c r="BT341" s="539"/>
      <c r="BU341" s="539"/>
      <c r="BV341" s="539"/>
    </row>
    <row r="342" spans="7:74" s="537" customFormat="1" ht="15.75" thickBot="1" x14ac:dyDescent="0.3">
      <c r="W342" s="748" t="s">
        <v>594</v>
      </c>
      <c r="X342" s="749"/>
      <c r="Y342" s="749"/>
      <c r="Z342" s="567" t="s">
        <v>520</v>
      </c>
      <c r="AA342" s="765">
        <f>O154</f>
        <v>10100</v>
      </c>
      <c r="AB342" s="765"/>
      <c r="AC342" s="568" t="s">
        <v>171</v>
      </c>
      <c r="AI342" s="420"/>
      <c r="AJ342" s="425" t="s">
        <v>586</v>
      </c>
      <c r="AK342" s="425"/>
      <c r="AL342" s="425"/>
      <c r="AM342" s="425"/>
      <c r="AN342" s="420"/>
      <c r="AO342" s="420" t="s">
        <v>596</v>
      </c>
      <c r="AP342" s="424" t="s">
        <v>590</v>
      </c>
      <c r="AQ342" s="424" t="s">
        <v>591</v>
      </c>
      <c r="AR342" s="424" t="s">
        <v>592</v>
      </c>
      <c r="AS342" s="424" t="s">
        <v>593</v>
      </c>
      <c r="AT342" s="539"/>
      <c r="AU342" s="539"/>
      <c r="AV342" s="539"/>
      <c r="AW342" s="539"/>
      <c r="AX342" s="539"/>
      <c r="AY342" s="539"/>
      <c r="AZ342" s="539"/>
      <c r="BA342" s="539"/>
      <c r="BB342" s="539"/>
      <c r="BC342" s="539"/>
      <c r="BD342" s="539"/>
      <c r="BE342" s="539"/>
      <c r="BF342" s="539"/>
      <c r="BG342" s="539"/>
      <c r="BH342" s="539"/>
      <c r="BI342" s="539"/>
      <c r="BJ342" s="539"/>
      <c r="BK342" s="539"/>
      <c r="BL342" s="539"/>
      <c r="BM342" s="539"/>
      <c r="BN342" s="539"/>
      <c r="BO342" s="539"/>
      <c r="BP342" s="539"/>
      <c r="BQ342" s="539"/>
      <c r="BR342" s="539"/>
      <c r="BS342" s="539"/>
      <c r="BT342" s="539"/>
      <c r="BU342" s="539"/>
      <c r="BV342" s="539"/>
    </row>
    <row r="343" spans="7:74" s="537" customFormat="1" x14ac:dyDescent="0.25">
      <c r="AI343" s="420">
        <v>1</v>
      </c>
      <c r="AJ343" s="424">
        <f>IF(O201="",AJ344,O201)</f>
        <v>394.99853539827996</v>
      </c>
      <c r="AK343" s="424">
        <f>IF($O$184="",$AK$304,$O$184)</f>
        <v>11193.612000000001</v>
      </c>
      <c r="AL343" s="424">
        <f>AK343^2</f>
        <v>125296949.60654402</v>
      </c>
      <c r="AM343" s="424">
        <f t="shared" ref="AM343:AM349" si="44">AK343^3</f>
        <v>1402525438679.2065</v>
      </c>
      <c r="AN343" s="420">
        <f>AK343^4</f>
        <v>1.5699325580704832E+16</v>
      </c>
      <c r="AO343" s="420">
        <f t="array" ref="AO343:AS343">LINEST(AJ343:AJ349,AK343:AN349)</f>
        <v>3.5531832088521837E-14</v>
      </c>
      <c r="AP343" s="425">
        <v>-1.8471291931754044E-9</v>
      </c>
      <c r="AQ343" s="424">
        <v>3.5397397915032555E-5</v>
      </c>
      <c r="AR343" s="424">
        <v>-0.29996892846484258</v>
      </c>
      <c r="AS343" s="424">
        <v>1350.368231445726</v>
      </c>
      <c r="AT343" s="539"/>
      <c r="AU343" s="539"/>
      <c r="AV343" s="539"/>
      <c r="AW343" s="539"/>
      <c r="AX343" s="539"/>
      <c r="AY343" s="539"/>
      <c r="AZ343" s="539"/>
      <c r="BA343" s="539"/>
      <c r="BB343" s="539"/>
      <c r="BC343" s="539"/>
      <c r="BD343" s="539"/>
      <c r="BE343" s="539"/>
      <c r="BF343" s="539"/>
      <c r="BG343" s="539"/>
      <c r="BH343" s="539"/>
      <c r="BI343" s="539"/>
      <c r="BJ343" s="539"/>
      <c r="BK343" s="539"/>
      <c r="BL343" s="539"/>
      <c r="BM343" s="539"/>
      <c r="BN343" s="539"/>
      <c r="BO343" s="539"/>
      <c r="BP343" s="539"/>
      <c r="BQ343" s="539"/>
      <c r="BR343" s="539"/>
      <c r="BS343" s="539"/>
      <c r="BT343" s="539"/>
      <c r="BU343" s="539"/>
      <c r="BV343" s="539"/>
    </row>
    <row r="344" spans="7:74" s="537" customFormat="1" x14ac:dyDescent="0.25">
      <c r="AI344" s="420">
        <v>2</v>
      </c>
      <c r="AJ344" s="424">
        <f>IF(P201="",AJ345,P201)</f>
        <v>392.85196686477354</v>
      </c>
      <c r="AK344" s="424">
        <f>IF($P$184="",AK345,$P$184)</f>
        <v>12022.554</v>
      </c>
      <c r="AL344" s="424">
        <f t="shared" ref="AL344:AL349" si="45">AK344^2</f>
        <v>144541804.68291602</v>
      </c>
      <c r="AM344" s="424">
        <f t="shared" si="44"/>
        <v>1737761652057.8108</v>
      </c>
      <c r="AN344" s="420">
        <f t="shared" ref="AN344:AN349" si="46">AK344^4</f>
        <v>2.0892333300994244E+16</v>
      </c>
      <c r="AO344" s="420"/>
      <c r="AP344" s="420"/>
      <c r="AQ344" s="420"/>
      <c r="AR344" s="420"/>
      <c r="AS344" s="420"/>
      <c r="AT344" s="539"/>
      <c r="AU344" s="539"/>
      <c r="AV344" s="539"/>
      <c r="AW344" s="539"/>
      <c r="AX344" s="539"/>
      <c r="AY344" s="539"/>
      <c r="AZ344" s="539"/>
      <c r="BA344" s="539"/>
      <c r="BB344" s="539"/>
      <c r="BC344" s="539"/>
      <c r="BD344" s="539"/>
      <c r="BE344" s="539"/>
      <c r="BF344" s="539"/>
      <c r="BG344" s="539"/>
      <c r="BH344" s="539"/>
      <c r="BI344" s="539"/>
      <c r="BJ344" s="539"/>
      <c r="BK344" s="539"/>
      <c r="BL344" s="539"/>
      <c r="BM344" s="539"/>
      <c r="BN344" s="539"/>
      <c r="BO344" s="539"/>
      <c r="BP344" s="539"/>
      <c r="BQ344" s="539"/>
      <c r="BR344" s="539"/>
      <c r="BS344" s="539"/>
      <c r="BT344" s="539"/>
      <c r="BU344" s="539"/>
      <c r="BV344" s="539"/>
    </row>
    <row r="345" spans="7:74" s="537" customFormat="1" x14ac:dyDescent="0.25">
      <c r="AI345" s="420">
        <v>3</v>
      </c>
      <c r="AJ345" s="424">
        <f>Q201</f>
        <v>387.47450352758449</v>
      </c>
      <c r="AK345" s="424">
        <f>$Q$184</f>
        <v>13511.279999999999</v>
      </c>
      <c r="AL345" s="424">
        <f t="shared" si="45"/>
        <v>182554687.23839998</v>
      </c>
      <c r="AM345" s="424">
        <f t="shared" si="44"/>
        <v>2466547494590.4487</v>
      </c>
      <c r="AN345" s="420">
        <f t="shared" si="46"/>
        <v>3.3326213832710036E+16</v>
      </c>
      <c r="AO345" s="420"/>
      <c r="AP345" s="420"/>
      <c r="AQ345" s="420"/>
      <c r="AR345" s="420"/>
      <c r="AS345" s="420"/>
      <c r="AT345" s="539"/>
      <c r="AU345" s="539"/>
      <c r="AV345" s="539"/>
      <c r="AW345" s="539"/>
      <c r="AX345" s="539"/>
      <c r="AY345" s="539"/>
      <c r="AZ345" s="539"/>
      <c r="BA345" s="539"/>
      <c r="BB345" s="539"/>
      <c r="BC345" s="539"/>
      <c r="BD345" s="539"/>
      <c r="BE345" s="539"/>
      <c r="BF345" s="539"/>
      <c r="BG345" s="539"/>
      <c r="BH345" s="539"/>
      <c r="BI345" s="539"/>
      <c r="BJ345" s="539"/>
      <c r="BK345" s="539"/>
      <c r="BL345" s="539"/>
      <c r="BM345" s="539"/>
      <c r="BN345" s="539"/>
      <c r="BO345" s="539"/>
      <c r="BP345" s="539"/>
      <c r="BQ345" s="539"/>
      <c r="BR345" s="539"/>
      <c r="BS345" s="539"/>
      <c r="BT345" s="539"/>
      <c r="BU345" s="539"/>
      <c r="BV345" s="539"/>
    </row>
    <row r="346" spans="7:74" s="537" customFormat="1" x14ac:dyDescent="0.25">
      <c r="AI346" s="420">
        <v>4</v>
      </c>
      <c r="AJ346" s="424">
        <f>R201</f>
        <v>384.7726044032018</v>
      </c>
      <c r="AK346" s="424">
        <f>$R$184</f>
        <v>14078.006999999998</v>
      </c>
      <c r="AL346" s="424">
        <f t="shared" si="45"/>
        <v>198190281.09204894</v>
      </c>
      <c r="AM346" s="424">
        <f t="shared" si="44"/>
        <v>2790124164545.832</v>
      </c>
      <c r="AN346" s="420">
        <f t="shared" si="46"/>
        <v>3.9279387519345376E+16</v>
      </c>
      <c r="AO346" s="420" t="s">
        <v>591</v>
      </c>
      <c r="AP346" s="420" t="s">
        <v>592</v>
      </c>
      <c r="AQ346" s="420" t="s">
        <v>593</v>
      </c>
      <c r="AR346" s="420"/>
      <c r="AS346" s="420"/>
      <c r="AT346" s="539"/>
      <c r="AU346" s="539"/>
      <c r="AV346" s="539"/>
      <c r="AW346" s="539"/>
      <c r="AX346" s="539"/>
      <c r="AY346" s="539"/>
      <c r="AZ346" s="539"/>
      <c r="BA346" s="539"/>
      <c r="BB346" s="539"/>
      <c r="BC346" s="539"/>
      <c r="BD346" s="539"/>
      <c r="BE346" s="539"/>
      <c r="BF346" s="539"/>
      <c r="BG346" s="539"/>
      <c r="BH346" s="539"/>
      <c r="BI346" s="539"/>
      <c r="BJ346" s="539"/>
      <c r="BK346" s="539"/>
      <c r="BL346" s="539"/>
      <c r="BM346" s="539"/>
      <c r="BN346" s="539"/>
      <c r="BO346" s="539"/>
      <c r="BP346" s="539"/>
      <c r="BQ346" s="539"/>
      <c r="BR346" s="539"/>
      <c r="BS346" s="539"/>
      <c r="BT346" s="539"/>
      <c r="BU346" s="539"/>
      <c r="BV346" s="539"/>
    </row>
    <row r="347" spans="7:74" s="537" customFormat="1" x14ac:dyDescent="0.25">
      <c r="AI347" s="420">
        <v>5</v>
      </c>
      <c r="AJ347" s="424">
        <f>S201</f>
        <v>381.84555820569625</v>
      </c>
      <c r="AK347" s="424">
        <f>$S$184</f>
        <v>14644.733999999999</v>
      </c>
      <c r="AL347" s="424">
        <f t="shared" si="45"/>
        <v>214468233.93075594</v>
      </c>
      <c r="AM347" s="424">
        <f t="shared" si="44"/>
        <v>3140830237365.6948</v>
      </c>
      <c r="AN347" s="420">
        <f t="shared" si="46"/>
        <v>4.5996623365377456E+16</v>
      </c>
      <c r="AO347" s="424">
        <f t="array" ref="AO347:AQ347">LINEST(AJ345:AJ347,AK345:AL347)</f>
        <v>-3.5050038741580026E-7</v>
      </c>
      <c r="AP347" s="424">
        <v>4.9025061075215716E-3</v>
      </c>
      <c r="AQ347" s="424">
        <v>385.22085940877992</v>
      </c>
      <c r="AR347" s="420"/>
      <c r="AS347" s="420"/>
      <c r="AT347" s="539"/>
      <c r="AU347" s="539"/>
      <c r="AV347" s="539"/>
      <c r="AW347" s="539"/>
      <c r="AX347" s="539"/>
      <c r="AY347" s="539"/>
      <c r="AZ347" s="539"/>
      <c r="BA347" s="539"/>
      <c r="BB347" s="539"/>
      <c r="BC347" s="539"/>
      <c r="BD347" s="539"/>
      <c r="BE347" s="539"/>
      <c r="BF347" s="539"/>
      <c r="BG347" s="539"/>
      <c r="BH347" s="539"/>
      <c r="BI347" s="539"/>
      <c r="BJ347" s="539"/>
      <c r="BK347" s="539"/>
      <c r="BL347" s="539"/>
      <c r="BM347" s="539"/>
      <c r="BN347" s="539"/>
      <c r="BO347" s="539"/>
      <c r="BP347" s="539"/>
      <c r="BQ347" s="539"/>
      <c r="BR347" s="539"/>
      <c r="BS347" s="539"/>
      <c r="BT347" s="539"/>
      <c r="BU347" s="539"/>
      <c r="BV347" s="539"/>
    </row>
    <row r="348" spans="7:74" s="537" customFormat="1" x14ac:dyDescent="0.25">
      <c r="AI348" s="420">
        <v>6</v>
      </c>
      <c r="AJ348" s="424">
        <f>IF(T201="",AJ347,T201)</f>
        <v>381.84555820569625</v>
      </c>
      <c r="AK348" s="424">
        <f>IF($T$184="",$AK$307,$T$184)</f>
        <v>14644.733999999999</v>
      </c>
      <c r="AL348" s="424">
        <f t="shared" si="45"/>
        <v>214468233.93075594</v>
      </c>
      <c r="AM348" s="424">
        <f t="shared" si="44"/>
        <v>3140830237365.6948</v>
      </c>
      <c r="AN348" s="420">
        <f t="shared" si="46"/>
        <v>4.5996623365377456E+16</v>
      </c>
      <c r="AO348" s="420"/>
      <c r="AP348" s="420"/>
      <c r="AQ348" s="420"/>
      <c r="AR348" s="420"/>
      <c r="AS348" s="420"/>
      <c r="AT348" s="539"/>
      <c r="AU348" s="539"/>
      <c r="AV348" s="539"/>
      <c r="AW348" s="539"/>
      <c r="AX348" s="539"/>
      <c r="AY348" s="539"/>
      <c r="AZ348" s="539"/>
      <c r="BA348" s="539"/>
      <c r="BB348" s="539"/>
      <c r="BC348" s="539"/>
      <c r="BD348" s="539"/>
      <c r="BE348" s="539"/>
      <c r="BF348" s="539"/>
      <c r="BG348" s="539"/>
      <c r="BH348" s="539"/>
      <c r="BI348" s="539"/>
      <c r="BJ348" s="539"/>
      <c r="BK348" s="539"/>
      <c r="BL348" s="539"/>
      <c r="BM348" s="539"/>
      <c r="BN348" s="539"/>
      <c r="BO348" s="539"/>
      <c r="BP348" s="539"/>
      <c r="BQ348" s="539"/>
      <c r="BR348" s="539"/>
      <c r="BS348" s="539"/>
      <c r="BT348" s="539"/>
      <c r="BU348" s="539"/>
      <c r="BV348" s="539"/>
    </row>
    <row r="349" spans="7:74" s="537" customFormat="1" x14ac:dyDescent="0.25">
      <c r="AI349" s="420">
        <v>7</v>
      </c>
      <c r="AJ349" s="424">
        <f>IF(U201="",AJ348,U201)</f>
        <v>381.84555820569625</v>
      </c>
      <c r="AK349" s="424">
        <f>IF($U$184="",AK348,$U$184)</f>
        <v>14644.733999999999</v>
      </c>
      <c r="AL349" s="424">
        <f t="shared" si="45"/>
        <v>214468233.93075594</v>
      </c>
      <c r="AM349" s="424">
        <f t="shared" si="44"/>
        <v>3140830237365.6948</v>
      </c>
      <c r="AN349" s="420">
        <f t="shared" si="46"/>
        <v>4.5996623365377456E+16</v>
      </c>
      <c r="AO349" s="420"/>
      <c r="AP349" s="420"/>
      <c r="AQ349" s="420"/>
      <c r="AR349" s="420"/>
      <c r="AS349" s="420"/>
      <c r="AT349" s="539"/>
      <c r="AU349" s="539"/>
      <c r="AV349" s="539"/>
      <c r="AW349" s="539"/>
      <c r="AX349" s="539"/>
      <c r="AY349" s="539"/>
      <c r="AZ349" s="539"/>
      <c r="BA349" s="539"/>
      <c r="BB349" s="539"/>
      <c r="BC349" s="539"/>
      <c r="BD349" s="539"/>
      <c r="BE349" s="539"/>
      <c r="BF349" s="539"/>
      <c r="BG349" s="539"/>
      <c r="BH349" s="539"/>
      <c r="BI349" s="539"/>
      <c r="BJ349" s="539"/>
      <c r="BK349" s="539"/>
      <c r="BL349" s="539"/>
      <c r="BM349" s="539"/>
      <c r="BN349" s="539"/>
      <c r="BO349" s="539"/>
      <c r="BP349" s="539"/>
      <c r="BQ349" s="539"/>
      <c r="BR349" s="539"/>
      <c r="BS349" s="539"/>
      <c r="BT349" s="539"/>
      <c r="BU349" s="539"/>
      <c r="BV349" s="539"/>
    </row>
    <row r="350" spans="7:74" s="537" customFormat="1" x14ac:dyDescent="0.25">
      <c r="AO350" s="539"/>
      <c r="AP350" s="539"/>
      <c r="AQ350" s="539"/>
      <c r="AR350" s="539"/>
      <c r="AS350" s="539"/>
      <c r="AT350" s="539"/>
      <c r="AU350" s="539"/>
      <c r="AV350" s="539"/>
      <c r="AW350" s="539"/>
      <c r="AX350" s="539"/>
      <c r="AY350" s="539"/>
      <c r="AZ350" s="539"/>
      <c r="BA350" s="539"/>
      <c r="BB350" s="539"/>
      <c r="BC350" s="539"/>
      <c r="BD350" s="539"/>
      <c r="BE350" s="539"/>
      <c r="BF350" s="539"/>
      <c r="BG350" s="539"/>
      <c r="BH350" s="539"/>
      <c r="BI350" s="539"/>
      <c r="BJ350" s="539"/>
      <c r="BK350" s="539"/>
      <c r="BL350" s="539"/>
      <c r="BM350" s="539"/>
      <c r="BN350" s="539"/>
      <c r="BO350" s="539"/>
      <c r="BP350" s="539"/>
      <c r="BQ350" s="539"/>
      <c r="BR350" s="539"/>
      <c r="BS350" s="539"/>
      <c r="BT350" s="539"/>
      <c r="BU350" s="539"/>
      <c r="BV350" s="539"/>
    </row>
    <row r="351" spans="7:74" s="537" customFormat="1" x14ac:dyDescent="0.25">
      <c r="G351" s="537">
        <f>E195-E46</f>
        <v>0</v>
      </c>
      <c r="H351" s="537">
        <f>Y195-Y46</f>
        <v>0</v>
      </c>
      <c r="AO351" s="539"/>
      <c r="AP351" s="539"/>
      <c r="AQ351" s="539"/>
      <c r="AR351" s="539"/>
      <c r="AS351" s="539"/>
      <c r="AT351" s="539"/>
      <c r="AU351" s="539"/>
      <c r="AV351" s="539"/>
      <c r="AW351" s="539"/>
      <c r="AX351" s="539"/>
      <c r="AY351" s="539"/>
      <c r="AZ351" s="539"/>
      <c r="BA351" s="539"/>
      <c r="BB351" s="539"/>
      <c r="BC351" s="539"/>
      <c r="BD351" s="539"/>
      <c r="BE351" s="539"/>
      <c r="BF351" s="539"/>
      <c r="BG351" s="539"/>
      <c r="BH351" s="539"/>
      <c r="BI351" s="539"/>
      <c r="BJ351" s="539"/>
      <c r="BK351" s="539"/>
      <c r="BL351" s="539"/>
      <c r="BM351" s="539"/>
      <c r="BN351" s="539"/>
      <c r="BO351" s="539"/>
      <c r="BP351" s="539"/>
      <c r="BQ351" s="539"/>
      <c r="BR351" s="539"/>
      <c r="BS351" s="539"/>
      <c r="BT351" s="539"/>
      <c r="BU351" s="539"/>
      <c r="BV351" s="539"/>
    </row>
    <row r="352" spans="7:74" s="537" customFormat="1" x14ac:dyDescent="0.25">
      <c r="AO352" s="539"/>
      <c r="AP352" s="539"/>
      <c r="AQ352" s="539"/>
      <c r="AR352" s="539"/>
      <c r="AS352" s="539"/>
      <c r="AT352" s="539"/>
      <c r="AU352" s="539"/>
      <c r="AV352" s="539"/>
      <c r="AW352" s="539"/>
      <c r="AX352" s="539"/>
      <c r="AY352" s="539"/>
      <c r="AZ352" s="539"/>
      <c r="BA352" s="539"/>
      <c r="BB352" s="539"/>
      <c r="BC352" s="539"/>
      <c r="BD352" s="539"/>
      <c r="BE352" s="539"/>
      <c r="BF352" s="539"/>
      <c r="BG352" s="539"/>
      <c r="BH352" s="539"/>
      <c r="BI352" s="539"/>
      <c r="BJ352" s="539"/>
      <c r="BK352" s="539"/>
      <c r="BL352" s="539"/>
      <c r="BM352" s="539"/>
      <c r="BN352" s="539"/>
      <c r="BO352" s="539"/>
      <c r="BP352" s="539"/>
      <c r="BQ352" s="539"/>
      <c r="BR352" s="539"/>
      <c r="BS352" s="539"/>
      <c r="BT352" s="539"/>
      <c r="BU352" s="539"/>
      <c r="BV352" s="539"/>
    </row>
    <row r="353" spans="3:74" s="537" customFormat="1" x14ac:dyDescent="0.25">
      <c r="AO353" s="539"/>
      <c r="AP353" s="539"/>
      <c r="AQ353" s="539"/>
      <c r="AR353" s="539"/>
      <c r="AS353" s="539"/>
      <c r="AT353" s="539"/>
      <c r="AU353" s="539"/>
      <c r="AV353" s="539"/>
      <c r="AW353" s="539"/>
      <c r="AX353" s="539"/>
      <c r="AY353" s="539"/>
      <c r="AZ353" s="539"/>
      <c r="BA353" s="539"/>
      <c r="BB353" s="539"/>
      <c r="BC353" s="539"/>
      <c r="BD353" s="539"/>
      <c r="BE353" s="539"/>
      <c r="BF353" s="539"/>
      <c r="BG353" s="539"/>
      <c r="BH353" s="539"/>
      <c r="BI353" s="539"/>
      <c r="BJ353" s="539"/>
      <c r="BK353" s="539"/>
      <c r="BL353" s="539"/>
      <c r="BM353" s="539"/>
      <c r="BN353" s="539"/>
      <c r="BO353" s="539"/>
      <c r="BP353" s="539"/>
      <c r="BQ353" s="539"/>
      <c r="BR353" s="539"/>
      <c r="BS353" s="539"/>
      <c r="BT353" s="539"/>
      <c r="BU353" s="539"/>
      <c r="BV353" s="539"/>
    </row>
    <row r="354" spans="3:74" s="537" customFormat="1" x14ac:dyDescent="0.25">
      <c r="AO354" s="539"/>
      <c r="AP354" s="539"/>
      <c r="AQ354" s="539"/>
      <c r="AR354" s="539"/>
      <c r="AS354" s="539"/>
      <c r="AT354" s="539"/>
      <c r="AU354" s="539"/>
      <c r="AV354" s="539"/>
      <c r="AW354" s="539"/>
      <c r="AX354" s="539"/>
      <c r="AY354" s="539"/>
      <c r="AZ354" s="539"/>
      <c r="BA354" s="539"/>
      <c r="BB354" s="539"/>
      <c r="BC354" s="539"/>
      <c r="BD354" s="539"/>
      <c r="BE354" s="539"/>
      <c r="BF354" s="539"/>
      <c r="BG354" s="539"/>
      <c r="BH354" s="539"/>
      <c r="BI354" s="539"/>
      <c r="BJ354" s="539"/>
      <c r="BK354" s="539"/>
      <c r="BL354" s="539"/>
      <c r="BM354" s="539"/>
      <c r="BN354" s="539"/>
      <c r="BO354" s="539"/>
      <c r="BP354" s="539"/>
      <c r="BQ354" s="539"/>
      <c r="BR354" s="539"/>
      <c r="BS354" s="539"/>
      <c r="BT354" s="539"/>
      <c r="BU354" s="539"/>
      <c r="BV354" s="539"/>
    </row>
    <row r="355" spans="3:74" s="537" customFormat="1" x14ac:dyDescent="0.25">
      <c r="AO355" s="539"/>
      <c r="AP355" s="539"/>
      <c r="AQ355" s="539"/>
      <c r="AR355" s="539"/>
      <c r="AS355" s="539"/>
      <c r="AT355" s="539"/>
      <c r="AU355" s="539"/>
      <c r="AV355" s="539"/>
      <c r="AW355" s="539"/>
      <c r="AX355" s="539"/>
      <c r="AY355" s="539"/>
      <c r="AZ355" s="539"/>
      <c r="BA355" s="539"/>
      <c r="BB355" s="539"/>
      <c r="BC355" s="539"/>
      <c r="BD355" s="539"/>
      <c r="BE355" s="539"/>
      <c r="BF355" s="539"/>
      <c r="BG355" s="539"/>
      <c r="BH355" s="539"/>
      <c r="BI355" s="539"/>
      <c r="BJ355" s="539"/>
      <c r="BK355" s="539"/>
      <c r="BL355" s="539"/>
      <c r="BM355" s="539"/>
      <c r="BN355" s="539"/>
      <c r="BO355" s="539"/>
      <c r="BP355" s="539"/>
      <c r="BQ355" s="539"/>
      <c r="BR355" s="539"/>
      <c r="BS355" s="539"/>
      <c r="BT355" s="539"/>
      <c r="BU355" s="539"/>
      <c r="BV355" s="539"/>
    </row>
    <row r="356" spans="3:74" s="537" customFormat="1" x14ac:dyDescent="0.25">
      <c r="AO356" s="539"/>
      <c r="AP356" s="539"/>
      <c r="AQ356" s="539"/>
      <c r="AR356" s="539"/>
      <c r="AS356" s="539"/>
      <c r="AT356" s="539"/>
      <c r="AU356" s="539"/>
      <c r="AV356" s="539"/>
      <c r="AW356" s="539"/>
      <c r="AX356" s="539"/>
      <c r="AY356" s="539"/>
      <c r="AZ356" s="539"/>
      <c r="BA356" s="539"/>
      <c r="BB356" s="539"/>
      <c r="BC356" s="539"/>
      <c r="BD356" s="539"/>
      <c r="BE356" s="539"/>
      <c r="BF356" s="539"/>
      <c r="BG356" s="539"/>
      <c r="BH356" s="539"/>
      <c r="BI356" s="539"/>
      <c r="BJ356" s="539"/>
      <c r="BK356" s="539"/>
      <c r="BL356" s="539"/>
      <c r="BM356" s="539"/>
      <c r="BN356" s="539"/>
      <c r="BO356" s="539"/>
      <c r="BP356" s="539"/>
      <c r="BQ356" s="539"/>
      <c r="BR356" s="539"/>
      <c r="BS356" s="539"/>
      <c r="BT356" s="539"/>
      <c r="BU356" s="539"/>
      <c r="BV356" s="539"/>
    </row>
    <row r="357" spans="3:74" s="537" customFormat="1" x14ac:dyDescent="0.25">
      <c r="AO357" s="539"/>
      <c r="AP357" s="539"/>
      <c r="AQ357" s="539"/>
      <c r="AR357" s="539"/>
      <c r="AS357" s="539"/>
      <c r="AT357" s="539"/>
      <c r="AU357" s="539"/>
      <c r="AV357" s="539"/>
      <c r="AW357" s="539"/>
      <c r="AX357" s="539"/>
      <c r="AY357" s="539"/>
      <c r="AZ357" s="539"/>
      <c r="BA357" s="539"/>
      <c r="BB357" s="539"/>
      <c r="BC357" s="539"/>
      <c r="BD357" s="539"/>
      <c r="BE357" s="539"/>
      <c r="BF357" s="539"/>
      <c r="BG357" s="539"/>
      <c r="BH357" s="539"/>
      <c r="BI357" s="539"/>
      <c r="BJ357" s="539"/>
      <c r="BK357" s="539"/>
      <c r="BL357" s="539"/>
      <c r="BM357" s="539"/>
      <c r="BN357" s="539"/>
      <c r="BO357" s="539"/>
      <c r="BP357" s="539"/>
      <c r="BQ357" s="539"/>
      <c r="BR357" s="539"/>
      <c r="BS357" s="539"/>
      <c r="BT357" s="539"/>
      <c r="BU357" s="539"/>
      <c r="BV357" s="539"/>
    </row>
    <row r="358" spans="3:74" s="537" customFormat="1" x14ac:dyDescent="0.25">
      <c r="AO358" s="539"/>
      <c r="AP358" s="539"/>
      <c r="AQ358" s="539"/>
      <c r="AR358" s="539"/>
      <c r="AS358" s="539"/>
      <c r="AT358" s="539"/>
      <c r="AU358" s="539"/>
      <c r="AV358" s="539"/>
      <c r="AW358" s="539"/>
      <c r="AX358" s="539"/>
      <c r="AY358" s="539"/>
      <c r="AZ358" s="539"/>
      <c r="BA358" s="539"/>
      <c r="BB358" s="539"/>
      <c r="BC358" s="539"/>
      <c r="BD358" s="539"/>
      <c r="BE358" s="539"/>
      <c r="BF358" s="539"/>
      <c r="BG358" s="539"/>
      <c r="BH358" s="539"/>
      <c r="BI358" s="539"/>
      <c r="BJ358" s="539"/>
      <c r="BK358" s="539"/>
      <c r="BL358" s="539"/>
      <c r="BM358" s="539"/>
      <c r="BN358" s="539"/>
      <c r="BO358" s="539"/>
      <c r="BP358" s="539"/>
      <c r="BQ358" s="539"/>
      <c r="BR358" s="539"/>
      <c r="BS358" s="539"/>
      <c r="BT358" s="539"/>
      <c r="BU358" s="539"/>
      <c r="BV358" s="539"/>
    </row>
    <row r="359" spans="3:74" s="537" customFormat="1" x14ac:dyDescent="0.25">
      <c r="AO359" s="539"/>
      <c r="AP359" s="539"/>
      <c r="AQ359" s="539"/>
      <c r="AR359" s="539"/>
      <c r="AS359" s="539"/>
      <c r="AT359" s="539"/>
      <c r="AU359" s="539"/>
      <c r="AV359" s="539"/>
      <c r="AW359" s="539"/>
      <c r="AX359" s="539"/>
      <c r="AY359" s="539"/>
      <c r="AZ359" s="539"/>
      <c r="BA359" s="539"/>
      <c r="BB359" s="539"/>
      <c r="BC359" s="539"/>
      <c r="BD359" s="539"/>
      <c r="BE359" s="539"/>
      <c r="BF359" s="539"/>
      <c r="BG359" s="539"/>
      <c r="BH359" s="539"/>
      <c r="BI359" s="539"/>
      <c r="BJ359" s="539"/>
      <c r="BK359" s="539"/>
      <c r="BL359" s="539"/>
      <c r="BM359" s="539"/>
      <c r="BN359" s="539"/>
      <c r="BO359" s="539"/>
      <c r="BP359" s="539"/>
      <c r="BQ359" s="539"/>
      <c r="BR359" s="539"/>
      <c r="BS359" s="539"/>
      <c r="BT359" s="539"/>
      <c r="BU359" s="539"/>
      <c r="BV359" s="539"/>
    </row>
    <row r="360" spans="3:74" s="537" customFormat="1" x14ac:dyDescent="0.25">
      <c r="AO360" s="539"/>
      <c r="AP360" s="539"/>
      <c r="AQ360" s="539"/>
      <c r="AR360" s="539"/>
      <c r="AS360" s="539"/>
      <c r="AT360" s="539"/>
      <c r="AU360" s="539"/>
      <c r="AV360" s="539"/>
      <c r="AW360" s="539"/>
      <c r="AX360" s="539"/>
      <c r="AY360" s="539"/>
      <c r="AZ360" s="539"/>
      <c r="BA360" s="539"/>
      <c r="BB360" s="539"/>
      <c r="BC360" s="539"/>
      <c r="BD360" s="539"/>
      <c r="BE360" s="539"/>
      <c r="BF360" s="539"/>
      <c r="BG360" s="539"/>
      <c r="BH360" s="539"/>
      <c r="BI360" s="539"/>
      <c r="BJ360" s="539"/>
      <c r="BK360" s="539"/>
      <c r="BL360" s="539"/>
      <c r="BM360" s="539"/>
      <c r="BN360" s="539"/>
      <c r="BO360" s="539"/>
      <c r="BP360" s="539"/>
      <c r="BQ360" s="539"/>
      <c r="BR360" s="539"/>
      <c r="BS360" s="539"/>
      <c r="BT360" s="539"/>
      <c r="BU360" s="539"/>
      <c r="BV360" s="539"/>
    </row>
    <row r="361" spans="3:74" s="537" customFormat="1" x14ac:dyDescent="0.25">
      <c r="AO361" s="539"/>
      <c r="AP361" s="539"/>
      <c r="AQ361" s="539"/>
      <c r="AR361" s="539"/>
      <c r="AS361" s="539"/>
      <c r="AT361" s="539"/>
      <c r="AU361" s="539"/>
      <c r="AV361" s="539"/>
      <c r="AW361" s="539"/>
      <c r="AX361" s="539"/>
      <c r="AY361" s="539"/>
      <c r="AZ361" s="539"/>
      <c r="BA361" s="539"/>
      <c r="BB361" s="539"/>
      <c r="BC361" s="539"/>
      <c r="BD361" s="539"/>
      <c r="BE361" s="539"/>
      <c r="BF361" s="539"/>
      <c r="BG361" s="539"/>
      <c r="BH361" s="539"/>
      <c r="BI361" s="539"/>
      <c r="BJ361" s="539"/>
      <c r="BK361" s="539"/>
      <c r="BL361" s="539"/>
      <c r="BM361" s="539"/>
      <c r="BN361" s="539"/>
      <c r="BO361" s="539"/>
      <c r="BP361" s="539"/>
      <c r="BQ361" s="539"/>
      <c r="BR361" s="539"/>
      <c r="BS361" s="539"/>
      <c r="BT361" s="539"/>
      <c r="BU361" s="539"/>
      <c r="BV361" s="539"/>
    </row>
    <row r="362" spans="3:74" s="537" customFormat="1" x14ac:dyDescent="0.25">
      <c r="AO362" s="539"/>
      <c r="AP362" s="539"/>
      <c r="AQ362" s="539"/>
      <c r="AR362" s="539"/>
      <c r="AS362" s="539"/>
      <c r="AT362" s="539"/>
      <c r="AU362" s="539"/>
      <c r="AV362" s="539"/>
      <c r="AW362" s="539"/>
      <c r="AX362" s="539"/>
      <c r="AY362" s="539"/>
      <c r="AZ362" s="539"/>
      <c r="BA362" s="539"/>
      <c r="BB362" s="539"/>
      <c r="BC362" s="539"/>
      <c r="BD362" s="539"/>
      <c r="BE362" s="539"/>
      <c r="BF362" s="539"/>
      <c r="BG362" s="539"/>
      <c r="BH362" s="539"/>
      <c r="BI362" s="539"/>
      <c r="BJ362" s="539"/>
      <c r="BK362" s="539"/>
      <c r="BL362" s="539"/>
      <c r="BM362" s="539"/>
      <c r="BN362" s="539"/>
      <c r="BO362" s="539"/>
      <c r="BP362" s="539"/>
      <c r="BQ362" s="539"/>
      <c r="BR362" s="539"/>
      <c r="BS362" s="539"/>
      <c r="BT362" s="539"/>
      <c r="BU362" s="539"/>
      <c r="BV362" s="539"/>
    </row>
    <row r="363" spans="3:74" s="537" customFormat="1" x14ac:dyDescent="0.25">
      <c r="C363" s="537">
        <v>100796</v>
      </c>
      <c r="D363" s="537">
        <v>171.76499999999999</v>
      </c>
      <c r="E363" s="537">
        <v>100796</v>
      </c>
      <c r="F363" s="537">
        <v>119666</v>
      </c>
      <c r="G363" s="537">
        <v>139795</v>
      </c>
      <c r="H363" s="537">
        <v>160103</v>
      </c>
      <c r="I363" s="537">
        <v>180231</v>
      </c>
      <c r="J363" s="537">
        <v>191194</v>
      </c>
      <c r="M363" s="537">
        <v>86238.8</v>
      </c>
      <c r="N363" s="537">
        <v>126.27500000000001</v>
      </c>
      <c r="O363" s="537">
        <v>86238.8</v>
      </c>
      <c r="P363" s="537">
        <v>99897.3</v>
      </c>
      <c r="Q363" s="537">
        <v>120026</v>
      </c>
      <c r="R363" s="537">
        <v>139974</v>
      </c>
      <c r="S363" s="537">
        <v>160282</v>
      </c>
      <c r="AO363" s="539"/>
      <c r="AP363" s="539"/>
      <c r="AQ363" s="539"/>
      <c r="AR363" s="539"/>
      <c r="AS363" s="539"/>
      <c r="AT363" s="539"/>
      <c r="AU363" s="539"/>
      <c r="AV363" s="539"/>
      <c r="AW363" s="539"/>
      <c r="AX363" s="539"/>
      <c r="AY363" s="539"/>
      <c r="AZ363" s="539"/>
      <c r="BA363" s="539"/>
      <c r="BB363" s="539"/>
      <c r="BC363" s="539"/>
      <c r="BD363" s="539"/>
      <c r="BE363" s="539"/>
      <c r="BF363" s="539"/>
      <c r="BG363" s="539"/>
      <c r="BH363" s="539"/>
      <c r="BI363" s="539"/>
      <c r="BJ363" s="539"/>
      <c r="BK363" s="539"/>
      <c r="BL363" s="539"/>
      <c r="BM363" s="539"/>
      <c r="BN363" s="539"/>
      <c r="BO363" s="539"/>
      <c r="BP363" s="539"/>
      <c r="BQ363" s="539"/>
      <c r="BR363" s="539"/>
      <c r="BS363" s="539"/>
      <c r="BT363" s="539"/>
      <c r="BU363" s="539"/>
      <c r="BV363" s="539"/>
    </row>
    <row r="364" spans="3:74" s="537" customFormat="1" x14ac:dyDescent="0.25">
      <c r="C364" s="537">
        <v>119666</v>
      </c>
      <c r="D364" s="537">
        <v>167.45099999999999</v>
      </c>
      <c r="E364" s="537">
        <v>171.76499999999999</v>
      </c>
      <c r="F364" s="537">
        <v>167.45099999999999</v>
      </c>
      <c r="G364" s="537">
        <v>153.72499999999999</v>
      </c>
      <c r="H364" s="537">
        <v>136.078</v>
      </c>
      <c r="I364" s="537">
        <v>111.373</v>
      </c>
      <c r="J364" s="537">
        <v>92.941199999999995</v>
      </c>
      <c r="M364" s="537">
        <v>99897.3</v>
      </c>
      <c r="N364" s="537">
        <v>123.922</v>
      </c>
      <c r="O364" s="537">
        <v>126.27500000000001</v>
      </c>
      <c r="P364" s="537">
        <v>123.922</v>
      </c>
      <c r="Q364" s="537">
        <v>112.941</v>
      </c>
      <c r="R364" s="537">
        <v>97.647099999999995</v>
      </c>
      <c r="S364" s="537">
        <v>73.333299999999994</v>
      </c>
      <c r="AO364" s="539"/>
      <c r="AP364" s="539"/>
      <c r="AQ364" s="539"/>
      <c r="AR364" s="539"/>
      <c r="AS364" s="539"/>
      <c r="AT364" s="539"/>
      <c r="AU364" s="539"/>
      <c r="AV364" s="539"/>
      <c r="AW364" s="539"/>
      <c r="AX364" s="539"/>
      <c r="AY364" s="539"/>
      <c r="AZ364" s="539"/>
      <c r="BA364" s="539"/>
      <c r="BB364" s="539"/>
      <c r="BC364" s="539"/>
      <c r="BD364" s="539"/>
      <c r="BE364" s="539"/>
      <c r="BF364" s="539"/>
      <c r="BG364" s="539"/>
      <c r="BH364" s="539"/>
      <c r="BI364" s="539"/>
      <c r="BJ364" s="539"/>
      <c r="BK364" s="539"/>
      <c r="BL364" s="539"/>
      <c r="BM364" s="539"/>
      <c r="BN364" s="539"/>
      <c r="BO364" s="539"/>
      <c r="BP364" s="539"/>
      <c r="BQ364" s="539"/>
      <c r="BR364" s="539"/>
      <c r="BS364" s="539"/>
      <c r="BT364" s="539"/>
      <c r="BU364" s="539"/>
      <c r="BV364" s="539"/>
    </row>
    <row r="365" spans="3:74" s="537" customFormat="1" x14ac:dyDescent="0.25">
      <c r="C365" s="537">
        <v>139795</v>
      </c>
      <c r="D365" s="537">
        <v>153.72499999999999</v>
      </c>
      <c r="E365" s="537">
        <f t="shared" ref="E365:J365" si="47">E363*$E$38</f>
        <v>0</v>
      </c>
      <c r="F365" s="537">
        <f t="shared" si="47"/>
        <v>0</v>
      </c>
      <c r="G365" s="537">
        <f t="shared" si="47"/>
        <v>0</v>
      </c>
      <c r="H365" s="537">
        <f t="shared" si="47"/>
        <v>0</v>
      </c>
      <c r="I365" s="537">
        <f t="shared" si="47"/>
        <v>0</v>
      </c>
      <c r="J365" s="537">
        <f t="shared" si="47"/>
        <v>0</v>
      </c>
      <c r="M365" s="537">
        <v>120026</v>
      </c>
      <c r="N365" s="537">
        <v>112.941</v>
      </c>
      <c r="O365" s="537">
        <f>O363*$E$38</f>
        <v>0</v>
      </c>
      <c r="P365" s="537">
        <f>P363*$E$38</f>
        <v>0</v>
      </c>
      <c r="Q365" s="537">
        <f>Q363*$E$38</f>
        <v>0</v>
      </c>
      <c r="R365" s="537">
        <f>R363*$E$38</f>
        <v>0</v>
      </c>
      <c r="S365" s="537">
        <f>S363*$E$38</f>
        <v>0</v>
      </c>
      <c r="AO365" s="539"/>
      <c r="AP365" s="539"/>
      <c r="AQ365" s="539"/>
      <c r="AR365" s="539"/>
      <c r="AS365" s="539"/>
      <c r="AT365" s="539"/>
      <c r="AU365" s="539"/>
      <c r="AV365" s="539"/>
      <c r="AW365" s="539"/>
      <c r="AX365" s="539"/>
      <c r="AY365" s="539"/>
      <c r="AZ365" s="539"/>
      <c r="BA365" s="539"/>
      <c r="BB365" s="539"/>
      <c r="BC365" s="539"/>
      <c r="BD365" s="539"/>
      <c r="BE365" s="539"/>
      <c r="BF365" s="539"/>
      <c r="BG365" s="539"/>
      <c r="BH365" s="539"/>
      <c r="BI365" s="539"/>
      <c r="BJ365" s="539"/>
      <c r="BK365" s="539"/>
      <c r="BL365" s="539"/>
      <c r="BM365" s="539"/>
      <c r="BN365" s="539"/>
      <c r="BO365" s="539"/>
      <c r="BP365" s="539"/>
      <c r="BQ365" s="539"/>
      <c r="BR365" s="539"/>
      <c r="BS365" s="539"/>
      <c r="BT365" s="539"/>
      <c r="BU365" s="539"/>
      <c r="BV365" s="539"/>
    </row>
    <row r="366" spans="3:74" s="537" customFormat="1" x14ac:dyDescent="0.25">
      <c r="C366" s="537">
        <v>160103</v>
      </c>
      <c r="D366" s="537">
        <v>136.078</v>
      </c>
      <c r="E366" s="537">
        <f>60000*$E$38</f>
        <v>0</v>
      </c>
      <c r="F366" s="537">
        <f>200000*$E$38</f>
        <v>0</v>
      </c>
      <c r="M366" s="537">
        <v>139974</v>
      </c>
      <c r="N366" s="537">
        <v>97.647099999999995</v>
      </c>
      <c r="AO366" s="539"/>
      <c r="AP366" s="539"/>
      <c r="AQ366" s="539"/>
      <c r="AR366" s="539"/>
      <c r="AS366" s="539"/>
      <c r="AT366" s="539"/>
      <c r="AU366" s="539"/>
      <c r="AV366" s="539"/>
      <c r="AW366" s="539"/>
      <c r="AX366" s="539"/>
      <c r="AY366" s="539"/>
      <c r="AZ366" s="539"/>
      <c r="BA366" s="539"/>
      <c r="BB366" s="539"/>
      <c r="BC366" s="539"/>
      <c r="BD366" s="539"/>
      <c r="BE366" s="539"/>
      <c r="BF366" s="539"/>
      <c r="BG366" s="539"/>
      <c r="BH366" s="539"/>
      <c r="BI366" s="539"/>
      <c r="BJ366" s="539"/>
      <c r="BK366" s="539"/>
      <c r="BL366" s="539"/>
      <c r="BM366" s="539"/>
      <c r="BN366" s="539"/>
      <c r="BO366" s="539"/>
      <c r="BP366" s="539"/>
      <c r="BQ366" s="539"/>
      <c r="BR366" s="539"/>
      <c r="BS366" s="539"/>
      <c r="BT366" s="539"/>
      <c r="BU366" s="539"/>
      <c r="BV366" s="539"/>
    </row>
    <row r="367" spans="3:74" s="537" customFormat="1" x14ac:dyDescent="0.25">
      <c r="C367" s="537">
        <v>180231</v>
      </c>
      <c r="D367" s="537">
        <v>111.373</v>
      </c>
      <c r="M367" s="537">
        <v>160282</v>
      </c>
      <c r="N367" s="537">
        <v>73.333299999999994</v>
      </c>
      <c r="AO367" s="539"/>
      <c r="AP367" s="539"/>
      <c r="AQ367" s="539"/>
      <c r="AR367" s="539"/>
      <c r="AS367" s="539"/>
      <c r="AT367" s="539"/>
      <c r="AU367" s="539"/>
      <c r="AV367" s="539"/>
      <c r="AW367" s="539"/>
      <c r="AX367" s="539"/>
      <c r="AY367" s="539"/>
      <c r="AZ367" s="539"/>
      <c r="BA367" s="539"/>
      <c r="BB367" s="539"/>
      <c r="BC367" s="539"/>
      <c r="BD367" s="539"/>
      <c r="BE367" s="539"/>
      <c r="BF367" s="539"/>
      <c r="BG367" s="539"/>
      <c r="BH367" s="539"/>
      <c r="BI367" s="539"/>
      <c r="BJ367" s="539"/>
      <c r="BK367" s="539"/>
      <c r="BL367" s="539"/>
      <c r="BM367" s="539"/>
      <c r="BN367" s="539"/>
      <c r="BO367" s="539"/>
      <c r="BP367" s="539"/>
      <c r="BQ367" s="539"/>
      <c r="BR367" s="539"/>
      <c r="BS367" s="539"/>
      <c r="BT367" s="539"/>
      <c r="BU367" s="539"/>
      <c r="BV367" s="539"/>
    </row>
    <row r="368" spans="3:74" s="537" customFormat="1" x14ac:dyDescent="0.25">
      <c r="C368" s="537">
        <v>191194</v>
      </c>
      <c r="D368" s="537">
        <v>92.941199999999995</v>
      </c>
      <c r="AO368" s="539"/>
      <c r="AP368" s="539"/>
      <c r="AQ368" s="539"/>
      <c r="AR368" s="539"/>
      <c r="AS368" s="539"/>
      <c r="AT368" s="539"/>
      <c r="AU368" s="539"/>
      <c r="AV368" s="539"/>
      <c r="AW368" s="539"/>
      <c r="AX368" s="539"/>
      <c r="AY368" s="539"/>
      <c r="AZ368" s="539"/>
      <c r="BA368" s="539"/>
      <c r="BB368" s="539"/>
      <c r="BC368" s="539"/>
      <c r="BD368" s="539"/>
      <c r="BE368" s="539"/>
      <c r="BF368" s="539"/>
      <c r="BG368" s="539"/>
      <c r="BH368" s="539"/>
      <c r="BI368" s="539"/>
      <c r="BJ368" s="539"/>
      <c r="BK368" s="539"/>
      <c r="BL368" s="539"/>
      <c r="BM368" s="539"/>
      <c r="BN368" s="539"/>
      <c r="BO368" s="539"/>
      <c r="BP368" s="539"/>
      <c r="BQ368" s="539"/>
      <c r="BR368" s="539"/>
      <c r="BS368" s="539"/>
      <c r="BT368" s="539"/>
      <c r="BU368" s="539"/>
      <c r="BV368" s="539"/>
    </row>
    <row r="369" spans="3:74" s="537" customFormat="1" x14ac:dyDescent="0.25">
      <c r="AO369" s="539"/>
      <c r="AP369" s="539"/>
      <c r="AQ369" s="539"/>
      <c r="AR369" s="539"/>
      <c r="AS369" s="539"/>
      <c r="AT369" s="539"/>
      <c r="AU369" s="539"/>
      <c r="AV369" s="539"/>
      <c r="AW369" s="539"/>
      <c r="AX369" s="539"/>
      <c r="AY369" s="539"/>
      <c r="AZ369" s="539"/>
      <c r="BA369" s="539"/>
      <c r="BB369" s="539"/>
      <c r="BC369" s="539"/>
      <c r="BD369" s="539"/>
      <c r="BE369" s="539"/>
      <c r="BF369" s="539"/>
      <c r="BG369" s="539"/>
      <c r="BH369" s="539"/>
      <c r="BI369" s="539"/>
      <c r="BJ369" s="539"/>
      <c r="BK369" s="539"/>
      <c r="BL369" s="539"/>
      <c r="BM369" s="539"/>
      <c r="BN369" s="539"/>
      <c r="BO369" s="539"/>
      <c r="BP369" s="539"/>
      <c r="BQ369" s="539"/>
      <c r="BR369" s="539"/>
      <c r="BS369" s="539"/>
      <c r="BT369" s="539"/>
      <c r="BU369" s="539"/>
      <c r="BV369" s="539"/>
    </row>
    <row r="370" spans="3:74" s="537" customFormat="1" x14ac:dyDescent="0.25">
      <c r="AO370" s="539"/>
      <c r="AP370" s="539"/>
      <c r="AQ370" s="539"/>
      <c r="AR370" s="539"/>
      <c r="AS370" s="539"/>
      <c r="AT370" s="539"/>
      <c r="AU370" s="539"/>
      <c r="AV370" s="539"/>
      <c r="AW370" s="539"/>
      <c r="AX370" s="539"/>
      <c r="AY370" s="539"/>
      <c r="AZ370" s="539"/>
      <c r="BA370" s="539"/>
      <c r="BB370" s="539"/>
      <c r="BC370" s="539"/>
      <c r="BD370" s="539"/>
      <c r="BE370" s="539"/>
      <c r="BF370" s="539"/>
      <c r="BG370" s="539"/>
      <c r="BH370" s="539"/>
      <c r="BI370" s="539"/>
      <c r="BJ370" s="539"/>
      <c r="BK370" s="539"/>
      <c r="BL370" s="539"/>
      <c r="BM370" s="539"/>
      <c r="BN370" s="539"/>
      <c r="BO370" s="539"/>
      <c r="BP370" s="539"/>
      <c r="BQ370" s="539"/>
      <c r="BR370" s="539"/>
      <c r="BS370" s="539"/>
      <c r="BT370" s="539"/>
      <c r="BU370" s="539"/>
      <c r="BV370" s="539"/>
    </row>
    <row r="371" spans="3:74" s="537" customFormat="1" x14ac:dyDescent="0.25">
      <c r="C371" s="537">
        <v>101103</v>
      </c>
      <c r="D371" s="537">
        <v>0.75171100000000002</v>
      </c>
      <c r="E371" s="537">
        <v>101103</v>
      </c>
      <c r="F371" s="537">
        <v>119769</v>
      </c>
      <c r="G371" s="537">
        <v>139872</v>
      </c>
      <c r="H371" s="537">
        <v>159795</v>
      </c>
      <c r="I371" s="537">
        <v>180077</v>
      </c>
      <c r="J371" s="537">
        <v>191026</v>
      </c>
      <c r="M371" s="537">
        <v>86743.6</v>
      </c>
      <c r="N371" s="537">
        <v>0.75131999999999999</v>
      </c>
      <c r="O371" s="537">
        <v>86743.6</v>
      </c>
      <c r="P371" s="537">
        <v>100026</v>
      </c>
      <c r="Q371" s="537">
        <v>119949</v>
      </c>
      <c r="R371" s="537">
        <v>139872</v>
      </c>
      <c r="S371" s="537">
        <v>159795</v>
      </c>
      <c r="AO371" s="539"/>
      <c r="AP371" s="539"/>
      <c r="AQ371" s="539"/>
      <c r="AR371" s="539"/>
      <c r="AS371" s="539"/>
      <c r="AT371" s="539"/>
      <c r="AU371" s="539"/>
      <c r="AV371" s="539"/>
      <c r="AW371" s="539"/>
      <c r="AX371" s="539"/>
      <c r="AY371" s="539"/>
      <c r="AZ371" s="539"/>
      <c r="BA371" s="539"/>
      <c r="BB371" s="539"/>
      <c r="BC371" s="539"/>
      <c r="BD371" s="539"/>
      <c r="BE371" s="539"/>
      <c r="BF371" s="539"/>
      <c r="BG371" s="539"/>
      <c r="BH371" s="539"/>
      <c r="BI371" s="539"/>
      <c r="BJ371" s="539"/>
      <c r="BK371" s="539"/>
      <c r="BL371" s="539"/>
      <c r="BM371" s="539"/>
      <c r="BN371" s="539"/>
      <c r="BO371" s="539"/>
      <c r="BP371" s="539"/>
      <c r="BQ371" s="539"/>
      <c r="BR371" s="539"/>
      <c r="BS371" s="539"/>
      <c r="BT371" s="539"/>
      <c r="BU371" s="539"/>
      <c r="BV371" s="539"/>
    </row>
    <row r="372" spans="3:74" s="537" customFormat="1" x14ac:dyDescent="0.25">
      <c r="C372" s="537">
        <v>119769</v>
      </c>
      <c r="D372" s="537">
        <v>0.78339899999999996</v>
      </c>
      <c r="E372" s="537">
        <v>0.75171100000000002</v>
      </c>
      <c r="F372" s="537">
        <v>0.78339899999999996</v>
      </c>
      <c r="G372" s="537">
        <v>0.80139400000000005</v>
      </c>
      <c r="H372" s="537">
        <v>0.802176</v>
      </c>
      <c r="I372" s="537">
        <v>0.76618600000000003</v>
      </c>
      <c r="J372" s="537">
        <v>0.71728599999999998</v>
      </c>
      <c r="M372" s="537">
        <v>100026</v>
      </c>
      <c r="N372" s="537">
        <v>0.77987799999999996</v>
      </c>
      <c r="O372" s="537">
        <v>0.75131999999999999</v>
      </c>
      <c r="P372" s="537">
        <v>0.77987799999999996</v>
      </c>
      <c r="Q372" s="537">
        <v>0.80100199999999999</v>
      </c>
      <c r="R372" s="537">
        <v>0.79943799999999998</v>
      </c>
      <c r="S372" s="537">
        <v>0.73645499999999997</v>
      </c>
      <c r="AO372" s="539"/>
      <c r="AP372" s="539"/>
      <c r="AQ372" s="539"/>
      <c r="AR372" s="539"/>
      <c r="AS372" s="539"/>
      <c r="AT372" s="539"/>
      <c r="AU372" s="539"/>
      <c r="AV372" s="539"/>
      <c r="AW372" s="539"/>
      <c r="AX372" s="539"/>
      <c r="AY372" s="539"/>
      <c r="AZ372" s="539"/>
      <c r="BA372" s="539"/>
      <c r="BB372" s="539"/>
      <c r="BC372" s="539"/>
      <c r="BD372" s="539"/>
      <c r="BE372" s="539"/>
      <c r="BF372" s="539"/>
      <c r="BG372" s="539"/>
      <c r="BH372" s="539"/>
      <c r="BI372" s="539"/>
      <c r="BJ372" s="539"/>
      <c r="BK372" s="539"/>
      <c r="BL372" s="539"/>
      <c r="BM372" s="539"/>
      <c r="BN372" s="539"/>
      <c r="BO372" s="539"/>
      <c r="BP372" s="539"/>
      <c r="BQ372" s="539"/>
      <c r="BR372" s="539"/>
      <c r="BS372" s="539"/>
      <c r="BT372" s="539"/>
      <c r="BU372" s="539"/>
      <c r="BV372" s="539"/>
    </row>
    <row r="373" spans="3:74" s="537" customFormat="1" x14ac:dyDescent="0.25">
      <c r="C373" s="537">
        <v>139872</v>
      </c>
      <c r="D373" s="537">
        <v>0.80139400000000005</v>
      </c>
      <c r="M373" s="537">
        <v>119949</v>
      </c>
      <c r="N373" s="537">
        <v>0.80100199999999999</v>
      </c>
      <c r="AO373" s="539"/>
      <c r="AP373" s="539"/>
      <c r="AQ373" s="539"/>
      <c r="AR373" s="539"/>
      <c r="AS373" s="539"/>
      <c r="AT373" s="539"/>
      <c r="AU373" s="539"/>
      <c r="AV373" s="539"/>
      <c r="AW373" s="539"/>
      <c r="AX373" s="539"/>
      <c r="AY373" s="539"/>
      <c r="AZ373" s="539"/>
      <c r="BA373" s="539"/>
      <c r="BB373" s="539"/>
      <c r="BC373" s="539"/>
      <c r="BD373" s="539"/>
      <c r="BE373" s="539"/>
      <c r="BF373" s="539"/>
      <c r="BG373" s="539"/>
      <c r="BH373" s="539"/>
      <c r="BI373" s="539"/>
      <c r="BJ373" s="539"/>
      <c r="BK373" s="539"/>
      <c r="BL373" s="539"/>
      <c r="BM373" s="539"/>
      <c r="BN373" s="539"/>
      <c r="BO373" s="539"/>
      <c r="BP373" s="539"/>
      <c r="BQ373" s="539"/>
      <c r="BR373" s="539"/>
      <c r="BS373" s="539"/>
      <c r="BT373" s="539"/>
      <c r="BU373" s="539"/>
      <c r="BV373" s="539"/>
    </row>
    <row r="374" spans="3:74" s="537" customFormat="1" x14ac:dyDescent="0.25">
      <c r="C374" s="537">
        <v>159795</v>
      </c>
      <c r="D374" s="537">
        <v>0.802176</v>
      </c>
      <c r="M374" s="537">
        <v>139872</v>
      </c>
      <c r="N374" s="537">
        <v>0.79943799999999998</v>
      </c>
      <c r="AO374" s="539"/>
      <c r="AP374" s="539"/>
      <c r="AQ374" s="539"/>
      <c r="AR374" s="539"/>
      <c r="AS374" s="539"/>
      <c r="AT374" s="539"/>
      <c r="AU374" s="539"/>
      <c r="AV374" s="539"/>
      <c r="AW374" s="539"/>
      <c r="AX374" s="539"/>
      <c r="AY374" s="539"/>
      <c r="AZ374" s="539"/>
      <c r="BA374" s="539"/>
      <c r="BB374" s="539"/>
      <c r="BC374" s="539"/>
      <c r="BD374" s="539"/>
      <c r="BE374" s="539"/>
      <c r="BF374" s="539"/>
      <c r="BG374" s="539"/>
      <c r="BH374" s="539"/>
      <c r="BI374" s="539"/>
      <c r="BJ374" s="539"/>
      <c r="BK374" s="539"/>
      <c r="BL374" s="539"/>
      <c r="BM374" s="539"/>
      <c r="BN374" s="539"/>
      <c r="BO374" s="539"/>
      <c r="BP374" s="539"/>
      <c r="BQ374" s="539"/>
      <c r="BR374" s="539"/>
      <c r="BS374" s="539"/>
      <c r="BT374" s="539"/>
      <c r="BU374" s="539"/>
      <c r="BV374" s="539"/>
    </row>
    <row r="375" spans="3:74" s="537" customFormat="1" x14ac:dyDescent="0.25">
      <c r="C375" s="537">
        <v>180077</v>
      </c>
      <c r="D375" s="537">
        <v>0.76618600000000003</v>
      </c>
      <c r="M375" s="537">
        <v>159795</v>
      </c>
      <c r="N375" s="537">
        <v>0.73645499999999997</v>
      </c>
      <c r="AO375" s="539"/>
      <c r="AP375" s="539"/>
      <c r="AQ375" s="539"/>
      <c r="AR375" s="539"/>
      <c r="AS375" s="539"/>
      <c r="AT375" s="539"/>
      <c r="AU375" s="539"/>
      <c r="AV375" s="539"/>
      <c r="AW375" s="539"/>
      <c r="AX375" s="539"/>
      <c r="AY375" s="539"/>
      <c r="AZ375" s="539"/>
      <c r="BA375" s="539"/>
      <c r="BB375" s="539"/>
      <c r="BC375" s="539"/>
      <c r="BD375" s="539"/>
      <c r="BE375" s="539"/>
      <c r="BF375" s="539"/>
      <c r="BG375" s="539"/>
      <c r="BH375" s="539"/>
      <c r="BI375" s="539"/>
      <c r="BJ375" s="539"/>
      <c r="BK375" s="539"/>
      <c r="BL375" s="539"/>
      <c r="BM375" s="539"/>
      <c r="BN375" s="539"/>
      <c r="BO375" s="539"/>
      <c r="BP375" s="539"/>
      <c r="BQ375" s="539"/>
      <c r="BR375" s="539"/>
      <c r="BS375" s="539"/>
      <c r="BT375" s="539"/>
      <c r="BU375" s="539"/>
      <c r="BV375" s="539"/>
    </row>
    <row r="376" spans="3:74" s="537" customFormat="1" x14ac:dyDescent="0.25">
      <c r="C376" s="537">
        <v>191026</v>
      </c>
      <c r="D376" s="537">
        <v>0.71728599999999998</v>
      </c>
      <c r="AO376" s="539"/>
      <c r="AP376" s="539"/>
      <c r="AQ376" s="539"/>
      <c r="AR376" s="539"/>
      <c r="AS376" s="539"/>
      <c r="AT376" s="539"/>
      <c r="AU376" s="539"/>
      <c r="AV376" s="539"/>
      <c r="AW376" s="539"/>
      <c r="AX376" s="539"/>
      <c r="AY376" s="539"/>
      <c r="AZ376" s="539"/>
      <c r="BA376" s="539"/>
      <c r="BB376" s="539"/>
      <c r="BC376" s="539"/>
      <c r="BD376" s="539"/>
      <c r="BE376" s="539"/>
      <c r="BF376" s="539"/>
      <c r="BG376" s="539"/>
      <c r="BH376" s="539"/>
      <c r="BI376" s="539"/>
      <c r="BJ376" s="539"/>
      <c r="BK376" s="539"/>
      <c r="BL376" s="539"/>
      <c r="BM376" s="539"/>
      <c r="BN376" s="539"/>
      <c r="BO376" s="539"/>
      <c r="BP376" s="539"/>
      <c r="BQ376" s="539"/>
      <c r="BR376" s="539"/>
      <c r="BS376" s="539"/>
      <c r="BT376" s="539"/>
      <c r="BU376" s="539"/>
      <c r="BV376" s="539"/>
    </row>
    <row r="377" spans="3:74" s="537" customFormat="1" x14ac:dyDescent="0.25">
      <c r="AO377" s="539"/>
      <c r="AP377" s="539"/>
      <c r="AQ377" s="539"/>
      <c r="AR377" s="539"/>
      <c r="AS377" s="539"/>
      <c r="AT377" s="539"/>
      <c r="AU377" s="539"/>
      <c r="AV377" s="539"/>
      <c r="AW377" s="539"/>
      <c r="AX377" s="539"/>
      <c r="AY377" s="539"/>
      <c r="AZ377" s="539"/>
      <c r="BA377" s="539"/>
      <c r="BB377" s="539"/>
      <c r="BC377" s="539"/>
      <c r="BD377" s="539"/>
      <c r="BE377" s="539"/>
      <c r="BF377" s="539"/>
      <c r="BG377" s="539"/>
      <c r="BH377" s="539"/>
      <c r="BI377" s="539"/>
      <c r="BJ377" s="539"/>
      <c r="BK377" s="539"/>
      <c r="BL377" s="539"/>
      <c r="BM377" s="539"/>
      <c r="BN377" s="539"/>
      <c r="BO377" s="539"/>
      <c r="BP377" s="539"/>
      <c r="BQ377" s="539"/>
      <c r="BR377" s="539"/>
      <c r="BS377" s="539"/>
      <c r="BT377" s="539"/>
      <c r="BU377" s="539"/>
      <c r="BV377" s="539"/>
    </row>
    <row r="378" spans="3:74" s="537" customFormat="1" x14ac:dyDescent="0.25">
      <c r="AO378" s="539"/>
      <c r="AP378" s="539"/>
      <c r="AQ378" s="539"/>
      <c r="AR378" s="539"/>
      <c r="AS378" s="539"/>
      <c r="AT378" s="539"/>
      <c r="AU378" s="539"/>
      <c r="AV378" s="539"/>
      <c r="AW378" s="539"/>
      <c r="AX378" s="539"/>
      <c r="AY378" s="539"/>
      <c r="AZ378" s="539"/>
      <c r="BA378" s="539"/>
      <c r="BB378" s="539"/>
      <c r="BC378" s="539"/>
      <c r="BD378" s="539"/>
      <c r="BE378" s="539"/>
      <c r="BF378" s="539"/>
      <c r="BG378" s="539"/>
      <c r="BH378" s="539"/>
      <c r="BI378" s="539"/>
      <c r="BJ378" s="539"/>
      <c r="BK378" s="539"/>
      <c r="BL378" s="539"/>
      <c r="BM378" s="539"/>
      <c r="BN378" s="539"/>
      <c r="BO378" s="539"/>
      <c r="BP378" s="539"/>
      <c r="BQ378" s="539"/>
      <c r="BR378" s="539"/>
      <c r="BS378" s="539"/>
      <c r="BT378" s="539"/>
      <c r="BU378" s="539"/>
      <c r="BV378" s="539"/>
    </row>
    <row r="379" spans="3:74" s="537" customFormat="1" x14ac:dyDescent="0.25">
      <c r="AO379" s="539"/>
      <c r="AP379" s="539"/>
      <c r="AQ379" s="539"/>
      <c r="AR379" s="539"/>
      <c r="AS379" s="539"/>
      <c r="AT379" s="539"/>
      <c r="AU379" s="539"/>
      <c r="AV379" s="539"/>
      <c r="AW379" s="539"/>
      <c r="AX379" s="539"/>
      <c r="AY379" s="539"/>
      <c r="AZ379" s="539"/>
      <c r="BA379" s="539"/>
      <c r="BB379" s="539"/>
      <c r="BC379" s="539"/>
      <c r="BD379" s="539"/>
      <c r="BE379" s="539"/>
      <c r="BF379" s="539"/>
      <c r="BG379" s="539"/>
      <c r="BH379" s="539"/>
      <c r="BI379" s="539"/>
      <c r="BJ379" s="539"/>
      <c r="BK379" s="539"/>
      <c r="BL379" s="539"/>
      <c r="BM379" s="539"/>
      <c r="BN379" s="539"/>
      <c r="BO379" s="539"/>
      <c r="BP379" s="539"/>
      <c r="BQ379" s="539"/>
      <c r="BR379" s="539"/>
      <c r="BS379" s="539"/>
      <c r="BT379" s="539"/>
      <c r="BU379" s="539"/>
      <c r="BV379" s="539"/>
    </row>
    <row r="380" spans="3:74" s="537" customFormat="1" x14ac:dyDescent="0.25">
      <c r="AO380" s="539"/>
      <c r="AP380" s="539"/>
      <c r="AQ380" s="539"/>
      <c r="AR380" s="539"/>
      <c r="AS380" s="539"/>
      <c r="AT380" s="539"/>
      <c r="AU380" s="539"/>
      <c r="AV380" s="539"/>
      <c r="AW380" s="539"/>
      <c r="AX380" s="539"/>
      <c r="AY380" s="539"/>
      <c r="AZ380" s="539"/>
      <c r="BA380" s="539"/>
      <c r="BB380" s="539"/>
      <c r="BC380" s="539"/>
      <c r="BD380" s="539"/>
      <c r="BE380" s="539"/>
      <c r="BF380" s="539"/>
      <c r="BG380" s="539"/>
      <c r="BH380" s="539"/>
      <c r="BI380" s="539"/>
      <c r="BJ380" s="539"/>
      <c r="BK380" s="539"/>
      <c r="BL380" s="539"/>
      <c r="BM380" s="539"/>
      <c r="BN380" s="539"/>
      <c r="BO380" s="539"/>
      <c r="BP380" s="539"/>
      <c r="BQ380" s="539"/>
      <c r="BR380" s="539"/>
      <c r="BS380" s="539"/>
      <c r="BT380" s="539"/>
      <c r="BU380" s="539"/>
      <c r="BV380" s="539"/>
    </row>
    <row r="381" spans="3:74" s="537" customFormat="1" x14ac:dyDescent="0.25">
      <c r="AO381" s="539"/>
      <c r="AP381" s="539"/>
      <c r="AQ381" s="539"/>
      <c r="AR381" s="539"/>
      <c r="AS381" s="539"/>
      <c r="AT381" s="539"/>
      <c r="AU381" s="539"/>
      <c r="AV381" s="539"/>
      <c r="AW381" s="539"/>
      <c r="AX381" s="539"/>
      <c r="AY381" s="539"/>
      <c r="AZ381" s="539"/>
      <c r="BA381" s="539"/>
      <c r="BB381" s="539"/>
      <c r="BC381" s="539"/>
      <c r="BD381" s="539"/>
      <c r="BE381" s="539"/>
      <c r="BF381" s="539"/>
      <c r="BG381" s="539"/>
      <c r="BH381" s="539"/>
      <c r="BI381" s="539"/>
      <c r="BJ381" s="539"/>
      <c r="BK381" s="539"/>
      <c r="BL381" s="539"/>
      <c r="BM381" s="539"/>
      <c r="BN381" s="539"/>
      <c r="BO381" s="539"/>
      <c r="BP381" s="539"/>
      <c r="BQ381" s="539"/>
      <c r="BR381" s="539"/>
      <c r="BS381" s="539"/>
      <c r="BT381" s="539"/>
      <c r="BU381" s="539"/>
      <c r="BV381" s="539"/>
    </row>
    <row r="382" spans="3:74" s="537" customFormat="1" x14ac:dyDescent="0.25">
      <c r="AO382" s="539"/>
      <c r="AP382" s="539"/>
      <c r="AQ382" s="539"/>
      <c r="AR382" s="539"/>
      <c r="AS382" s="539"/>
      <c r="AT382" s="539"/>
      <c r="AU382" s="539"/>
      <c r="AV382" s="539"/>
      <c r="AW382" s="539"/>
      <c r="AX382" s="539"/>
      <c r="AY382" s="539"/>
      <c r="AZ382" s="539"/>
      <c r="BA382" s="539"/>
      <c r="BB382" s="539"/>
      <c r="BC382" s="539"/>
      <c r="BD382" s="539"/>
      <c r="BE382" s="539"/>
      <c r="BF382" s="539"/>
      <c r="BG382" s="539"/>
      <c r="BH382" s="539"/>
      <c r="BI382" s="539"/>
      <c r="BJ382" s="539"/>
      <c r="BK382" s="539"/>
      <c r="BL382" s="539"/>
      <c r="BM382" s="539"/>
      <c r="BN382" s="539"/>
      <c r="BO382" s="539"/>
      <c r="BP382" s="539"/>
      <c r="BQ382" s="539"/>
      <c r="BR382" s="539"/>
      <c r="BS382" s="539"/>
      <c r="BT382" s="539"/>
      <c r="BU382" s="539"/>
      <c r="BV382" s="539"/>
    </row>
    <row r="383" spans="3:74" s="537" customFormat="1" x14ac:dyDescent="0.25">
      <c r="AO383" s="539"/>
      <c r="AP383" s="539"/>
      <c r="AQ383" s="539"/>
      <c r="AR383" s="539"/>
      <c r="AS383" s="539"/>
      <c r="AT383" s="539"/>
      <c r="AU383" s="539"/>
      <c r="AV383" s="539"/>
      <c r="AW383" s="539"/>
      <c r="AX383" s="539"/>
      <c r="AY383" s="539"/>
      <c r="AZ383" s="539"/>
      <c r="BA383" s="539"/>
      <c r="BB383" s="539"/>
      <c r="BC383" s="539"/>
      <c r="BD383" s="539"/>
      <c r="BE383" s="539"/>
      <c r="BF383" s="539"/>
      <c r="BG383" s="539"/>
      <c r="BH383" s="539"/>
      <c r="BI383" s="539"/>
      <c r="BJ383" s="539"/>
      <c r="BK383" s="539"/>
      <c r="BL383" s="539"/>
      <c r="BM383" s="539"/>
      <c r="BN383" s="539"/>
      <c r="BO383" s="539"/>
      <c r="BP383" s="539"/>
      <c r="BQ383" s="539"/>
      <c r="BR383" s="539"/>
      <c r="BS383" s="539"/>
      <c r="BT383" s="539"/>
      <c r="BU383" s="539"/>
      <c r="BV383" s="539"/>
    </row>
    <row r="384" spans="3:74" s="537" customFormat="1" x14ac:dyDescent="0.25">
      <c r="AO384" s="539"/>
      <c r="AP384" s="539"/>
      <c r="AQ384" s="539"/>
      <c r="AR384" s="539"/>
      <c r="AS384" s="539"/>
      <c r="AT384" s="539"/>
      <c r="AU384" s="539"/>
      <c r="AV384" s="539"/>
      <c r="AW384" s="539"/>
      <c r="AX384" s="539"/>
      <c r="AY384" s="539"/>
      <c r="AZ384" s="539"/>
      <c r="BA384" s="539"/>
      <c r="BB384" s="539"/>
      <c r="BC384" s="539"/>
      <c r="BD384" s="539"/>
      <c r="BE384" s="539"/>
      <c r="BF384" s="539"/>
      <c r="BG384" s="539"/>
      <c r="BH384" s="539"/>
      <c r="BI384" s="539"/>
      <c r="BJ384" s="539"/>
      <c r="BK384" s="539"/>
      <c r="BL384" s="539"/>
      <c r="BM384" s="539"/>
      <c r="BN384" s="539"/>
      <c r="BO384" s="539"/>
      <c r="BP384" s="539"/>
      <c r="BQ384" s="539"/>
      <c r="BR384" s="539"/>
      <c r="BS384" s="539"/>
      <c r="BT384" s="539"/>
      <c r="BU384" s="539"/>
      <c r="BV384" s="539"/>
    </row>
    <row r="385" spans="41:74" s="537" customFormat="1" x14ac:dyDescent="0.25">
      <c r="AO385" s="539"/>
      <c r="AP385" s="539"/>
      <c r="AQ385" s="539"/>
      <c r="AR385" s="539"/>
      <c r="AS385" s="539"/>
      <c r="AT385" s="539"/>
      <c r="AU385" s="539"/>
      <c r="AV385" s="539"/>
      <c r="AW385" s="539"/>
      <c r="AX385" s="539"/>
      <c r="AY385" s="539"/>
      <c r="AZ385" s="539"/>
      <c r="BA385" s="539"/>
      <c r="BB385" s="539"/>
      <c r="BC385" s="539"/>
      <c r="BD385" s="539"/>
      <c r="BE385" s="539"/>
      <c r="BF385" s="539"/>
      <c r="BG385" s="539"/>
      <c r="BH385" s="539"/>
      <c r="BI385" s="539"/>
      <c r="BJ385" s="539"/>
      <c r="BK385" s="539"/>
      <c r="BL385" s="539"/>
      <c r="BM385" s="539"/>
      <c r="BN385" s="539"/>
      <c r="BO385" s="539"/>
      <c r="BP385" s="539"/>
      <c r="BQ385" s="539"/>
      <c r="BR385" s="539"/>
      <c r="BS385" s="539"/>
      <c r="BT385" s="539"/>
      <c r="BU385" s="539"/>
      <c r="BV385" s="539"/>
    </row>
    <row r="386" spans="41:74" s="537" customFormat="1" x14ac:dyDescent="0.25">
      <c r="AO386" s="539"/>
      <c r="AP386" s="539"/>
      <c r="AQ386" s="539"/>
      <c r="AR386" s="539"/>
      <c r="AS386" s="539"/>
      <c r="AT386" s="539"/>
      <c r="AU386" s="539"/>
      <c r="AV386" s="539"/>
      <c r="AW386" s="539"/>
      <c r="AX386" s="539"/>
      <c r="AY386" s="539"/>
      <c r="AZ386" s="539"/>
      <c r="BA386" s="539"/>
      <c r="BB386" s="539"/>
      <c r="BC386" s="539"/>
      <c r="BD386" s="539"/>
      <c r="BE386" s="539"/>
      <c r="BF386" s="539"/>
      <c r="BG386" s="539"/>
      <c r="BH386" s="539"/>
      <c r="BI386" s="539"/>
      <c r="BJ386" s="539"/>
      <c r="BK386" s="539"/>
      <c r="BL386" s="539"/>
      <c r="BM386" s="539"/>
      <c r="BN386" s="539"/>
      <c r="BO386" s="539"/>
      <c r="BP386" s="539"/>
      <c r="BQ386" s="539"/>
      <c r="BR386" s="539"/>
      <c r="BS386" s="539"/>
      <c r="BT386" s="539"/>
      <c r="BU386" s="539"/>
      <c r="BV386" s="539"/>
    </row>
    <row r="387" spans="41:74" s="537" customFormat="1" x14ac:dyDescent="0.25">
      <c r="AO387" s="539"/>
      <c r="AP387" s="539"/>
      <c r="AQ387" s="539"/>
      <c r="AR387" s="539"/>
      <c r="AS387" s="539"/>
      <c r="AT387" s="539"/>
      <c r="AU387" s="539"/>
      <c r="AV387" s="539"/>
      <c r="AW387" s="539"/>
      <c r="AX387" s="539"/>
      <c r="AY387" s="539"/>
      <c r="AZ387" s="539"/>
      <c r="BA387" s="539"/>
      <c r="BB387" s="539"/>
      <c r="BC387" s="539"/>
      <c r="BD387" s="539"/>
      <c r="BE387" s="539"/>
      <c r="BF387" s="539"/>
      <c r="BG387" s="539"/>
      <c r="BH387" s="539"/>
      <c r="BI387" s="539"/>
      <c r="BJ387" s="539"/>
      <c r="BK387" s="539"/>
      <c r="BL387" s="539"/>
      <c r="BM387" s="539"/>
      <c r="BN387" s="539"/>
      <c r="BO387" s="539"/>
      <c r="BP387" s="539"/>
      <c r="BQ387" s="539"/>
      <c r="BR387" s="539"/>
      <c r="BS387" s="539"/>
      <c r="BT387" s="539"/>
      <c r="BU387" s="539"/>
      <c r="BV387" s="539"/>
    </row>
    <row r="388" spans="41:74" s="537" customFormat="1" x14ac:dyDescent="0.25">
      <c r="AO388" s="539"/>
      <c r="AP388" s="539"/>
      <c r="AQ388" s="539"/>
      <c r="AR388" s="539"/>
      <c r="AS388" s="539"/>
      <c r="AT388" s="539"/>
      <c r="AU388" s="539"/>
      <c r="AV388" s="539"/>
      <c r="AW388" s="539"/>
      <c r="AX388" s="539"/>
      <c r="AY388" s="539"/>
      <c r="AZ388" s="539"/>
      <c r="BA388" s="539"/>
      <c r="BB388" s="539"/>
      <c r="BC388" s="539"/>
      <c r="BD388" s="539"/>
      <c r="BE388" s="539"/>
      <c r="BF388" s="539"/>
      <c r="BG388" s="539"/>
      <c r="BH388" s="539"/>
      <c r="BI388" s="539"/>
      <c r="BJ388" s="539"/>
      <c r="BK388" s="539"/>
      <c r="BL388" s="539"/>
      <c r="BM388" s="539"/>
      <c r="BN388" s="539"/>
      <c r="BO388" s="539"/>
      <c r="BP388" s="539"/>
      <c r="BQ388" s="539"/>
      <c r="BR388" s="539"/>
      <c r="BS388" s="539"/>
      <c r="BT388" s="539"/>
      <c r="BU388" s="539"/>
      <c r="BV388" s="539"/>
    </row>
    <row r="389" spans="41:74" s="537" customFormat="1" x14ac:dyDescent="0.25">
      <c r="AO389" s="539"/>
      <c r="AP389" s="539"/>
      <c r="AQ389" s="539"/>
      <c r="AR389" s="539"/>
      <c r="AS389" s="539"/>
      <c r="AT389" s="539"/>
      <c r="AU389" s="539"/>
      <c r="AV389" s="539"/>
      <c r="AW389" s="539"/>
      <c r="AX389" s="539"/>
      <c r="AY389" s="539"/>
      <c r="AZ389" s="539"/>
      <c r="BA389" s="539"/>
      <c r="BB389" s="539"/>
      <c r="BC389" s="539"/>
      <c r="BD389" s="539"/>
      <c r="BE389" s="539"/>
      <c r="BF389" s="539"/>
      <c r="BG389" s="539"/>
      <c r="BH389" s="539"/>
      <c r="BI389" s="539"/>
      <c r="BJ389" s="539"/>
      <c r="BK389" s="539"/>
      <c r="BL389" s="539"/>
      <c r="BM389" s="539"/>
      <c r="BN389" s="539"/>
      <c r="BO389" s="539"/>
      <c r="BP389" s="539"/>
      <c r="BQ389" s="539"/>
      <c r="BR389" s="539"/>
      <c r="BS389" s="539"/>
      <c r="BT389" s="539"/>
      <c r="BU389" s="539"/>
      <c r="BV389" s="539"/>
    </row>
    <row r="390" spans="41:74" s="537" customFormat="1" x14ac:dyDescent="0.25">
      <c r="AO390" s="539"/>
      <c r="AP390" s="539"/>
      <c r="AQ390" s="539"/>
      <c r="AR390" s="539"/>
      <c r="AS390" s="539"/>
      <c r="AT390" s="539"/>
      <c r="AU390" s="539"/>
      <c r="AV390" s="539"/>
      <c r="AW390" s="539"/>
      <c r="AX390" s="539"/>
      <c r="AY390" s="539"/>
      <c r="AZ390" s="539"/>
      <c r="BA390" s="539"/>
      <c r="BB390" s="539"/>
      <c r="BC390" s="539"/>
      <c r="BD390" s="539"/>
      <c r="BE390" s="539"/>
      <c r="BF390" s="539"/>
      <c r="BG390" s="539"/>
      <c r="BH390" s="539"/>
      <c r="BI390" s="539"/>
      <c r="BJ390" s="539"/>
      <c r="BK390" s="539"/>
      <c r="BL390" s="539"/>
      <c r="BM390" s="539"/>
      <c r="BN390" s="539"/>
      <c r="BO390" s="539"/>
      <c r="BP390" s="539"/>
      <c r="BQ390" s="539"/>
      <c r="BR390" s="539"/>
      <c r="BS390" s="539"/>
      <c r="BT390" s="539"/>
      <c r="BU390" s="539"/>
      <c r="BV390" s="539"/>
    </row>
    <row r="391" spans="41:74" s="537" customFormat="1" x14ac:dyDescent="0.25">
      <c r="AO391" s="539"/>
      <c r="AP391" s="539"/>
      <c r="AQ391" s="539"/>
      <c r="AR391" s="539"/>
      <c r="AS391" s="539"/>
      <c r="AT391" s="539"/>
      <c r="AU391" s="539"/>
      <c r="AV391" s="539"/>
      <c r="AW391" s="539"/>
      <c r="AX391" s="539"/>
      <c r="AY391" s="539"/>
      <c r="AZ391" s="539"/>
      <c r="BA391" s="539"/>
      <c r="BB391" s="539"/>
      <c r="BC391" s="539"/>
      <c r="BD391" s="539"/>
      <c r="BE391" s="539"/>
      <c r="BF391" s="539"/>
      <c r="BG391" s="539"/>
      <c r="BH391" s="539"/>
      <c r="BI391" s="539"/>
      <c r="BJ391" s="539"/>
      <c r="BK391" s="539"/>
      <c r="BL391" s="539"/>
      <c r="BM391" s="539"/>
      <c r="BN391" s="539"/>
      <c r="BO391" s="539"/>
      <c r="BP391" s="539"/>
      <c r="BQ391" s="539"/>
      <c r="BR391" s="539"/>
      <c r="BS391" s="539"/>
      <c r="BT391" s="539"/>
      <c r="BU391" s="539"/>
      <c r="BV391" s="539"/>
    </row>
    <row r="392" spans="41:74" s="537" customFormat="1" x14ac:dyDescent="0.25">
      <c r="AO392" s="539"/>
      <c r="AP392" s="539"/>
      <c r="AQ392" s="539"/>
      <c r="AR392" s="539"/>
      <c r="AS392" s="539"/>
      <c r="AT392" s="539"/>
      <c r="AU392" s="539"/>
      <c r="AV392" s="539"/>
      <c r="AW392" s="539"/>
      <c r="AX392" s="539"/>
      <c r="AY392" s="539"/>
      <c r="AZ392" s="539"/>
      <c r="BA392" s="539"/>
      <c r="BB392" s="539"/>
      <c r="BC392" s="539"/>
      <c r="BD392" s="539"/>
      <c r="BE392" s="539"/>
      <c r="BF392" s="539"/>
      <c r="BG392" s="539"/>
      <c r="BH392" s="539"/>
      <c r="BI392" s="539"/>
      <c r="BJ392" s="539"/>
      <c r="BK392" s="539"/>
      <c r="BL392" s="539"/>
      <c r="BM392" s="539"/>
      <c r="BN392" s="539"/>
      <c r="BO392" s="539"/>
      <c r="BP392" s="539"/>
      <c r="BQ392" s="539"/>
      <c r="BR392" s="539"/>
      <c r="BS392" s="539"/>
      <c r="BT392" s="539"/>
      <c r="BU392" s="539"/>
      <c r="BV392" s="539"/>
    </row>
    <row r="393" spans="41:74" s="537" customFormat="1" x14ac:dyDescent="0.25">
      <c r="AO393" s="539"/>
      <c r="AP393" s="539"/>
      <c r="AQ393" s="539"/>
      <c r="AR393" s="539"/>
      <c r="AS393" s="539"/>
      <c r="AT393" s="539"/>
      <c r="AU393" s="539"/>
      <c r="AV393" s="539"/>
      <c r="AW393" s="539"/>
      <c r="AX393" s="539"/>
      <c r="AY393" s="539"/>
      <c r="AZ393" s="539"/>
      <c r="BA393" s="539"/>
      <c r="BB393" s="539"/>
      <c r="BC393" s="539"/>
      <c r="BD393" s="539"/>
      <c r="BE393" s="539"/>
      <c r="BF393" s="539"/>
      <c r="BG393" s="539"/>
      <c r="BH393" s="539"/>
      <c r="BI393" s="539"/>
      <c r="BJ393" s="539"/>
      <c r="BK393" s="539"/>
      <c r="BL393" s="539"/>
      <c r="BM393" s="539"/>
      <c r="BN393" s="539"/>
      <c r="BO393" s="539"/>
      <c r="BP393" s="539"/>
      <c r="BQ393" s="539"/>
      <c r="BR393" s="539"/>
      <c r="BS393" s="539"/>
      <c r="BT393" s="539"/>
      <c r="BU393" s="539"/>
      <c r="BV393" s="539"/>
    </row>
    <row r="394" spans="41:74" s="537" customFormat="1" x14ac:dyDescent="0.25">
      <c r="AO394" s="539"/>
      <c r="AP394" s="539"/>
      <c r="AQ394" s="539"/>
      <c r="AR394" s="539"/>
      <c r="AS394" s="539"/>
      <c r="AT394" s="539"/>
      <c r="AU394" s="539"/>
      <c r="AV394" s="539"/>
      <c r="AW394" s="539"/>
      <c r="AX394" s="539"/>
      <c r="AY394" s="539"/>
      <c r="AZ394" s="539"/>
      <c r="BA394" s="539"/>
      <c r="BB394" s="539"/>
      <c r="BC394" s="539"/>
      <c r="BD394" s="539"/>
      <c r="BE394" s="539"/>
      <c r="BF394" s="539"/>
      <c r="BG394" s="539"/>
      <c r="BH394" s="539"/>
      <c r="BI394" s="539"/>
      <c r="BJ394" s="539"/>
      <c r="BK394" s="539"/>
      <c r="BL394" s="539"/>
      <c r="BM394" s="539"/>
      <c r="BN394" s="539"/>
      <c r="BO394" s="539"/>
      <c r="BP394" s="539"/>
      <c r="BQ394" s="539"/>
      <c r="BR394" s="539"/>
      <c r="BS394" s="539"/>
      <c r="BT394" s="539"/>
      <c r="BU394" s="539"/>
      <c r="BV394" s="539"/>
    </row>
    <row r="395" spans="41:74" s="537" customFormat="1" x14ac:dyDescent="0.25">
      <c r="AO395" s="539"/>
      <c r="AP395" s="539"/>
      <c r="AQ395" s="539"/>
      <c r="AR395" s="539"/>
      <c r="AS395" s="539"/>
      <c r="AT395" s="539"/>
      <c r="AU395" s="539"/>
      <c r="AV395" s="539"/>
      <c r="AW395" s="539"/>
      <c r="AX395" s="539"/>
      <c r="AY395" s="539"/>
      <c r="AZ395" s="539"/>
      <c r="BA395" s="539"/>
      <c r="BB395" s="539"/>
      <c r="BC395" s="539"/>
      <c r="BD395" s="539"/>
      <c r="BE395" s="539"/>
      <c r="BF395" s="539"/>
      <c r="BG395" s="539"/>
      <c r="BH395" s="539"/>
      <c r="BI395" s="539"/>
      <c r="BJ395" s="539"/>
      <c r="BK395" s="539"/>
      <c r="BL395" s="539"/>
      <c r="BM395" s="539"/>
      <c r="BN395" s="539"/>
      <c r="BO395" s="539"/>
      <c r="BP395" s="539"/>
      <c r="BQ395" s="539"/>
      <c r="BR395" s="539"/>
      <c r="BS395" s="539"/>
      <c r="BT395" s="539"/>
      <c r="BU395" s="539"/>
      <c r="BV395" s="539"/>
    </row>
    <row r="396" spans="41:74" s="537" customFormat="1" x14ac:dyDescent="0.25">
      <c r="AO396" s="539"/>
      <c r="AP396" s="539"/>
      <c r="AQ396" s="539"/>
      <c r="AR396" s="539"/>
      <c r="AS396" s="539"/>
      <c r="AT396" s="539"/>
      <c r="AU396" s="539"/>
      <c r="AV396" s="539"/>
      <c r="AW396" s="539"/>
      <c r="AX396" s="539"/>
      <c r="AY396" s="539"/>
      <c r="AZ396" s="539"/>
      <c r="BA396" s="539"/>
      <c r="BB396" s="539"/>
      <c r="BC396" s="539"/>
      <c r="BD396" s="539"/>
      <c r="BE396" s="539"/>
      <c r="BF396" s="539"/>
      <c r="BG396" s="539"/>
      <c r="BH396" s="539"/>
      <c r="BI396" s="539"/>
      <c r="BJ396" s="539"/>
      <c r="BK396" s="539"/>
      <c r="BL396" s="539"/>
      <c r="BM396" s="539"/>
      <c r="BN396" s="539"/>
      <c r="BO396" s="539"/>
      <c r="BP396" s="539"/>
      <c r="BQ396" s="539"/>
      <c r="BR396" s="539"/>
      <c r="BS396" s="539"/>
      <c r="BT396" s="539"/>
      <c r="BU396" s="539"/>
      <c r="BV396" s="539"/>
    </row>
    <row r="397" spans="41:74" s="537" customFormat="1" x14ac:dyDescent="0.25">
      <c r="AO397" s="539"/>
      <c r="AP397" s="539"/>
      <c r="AQ397" s="539"/>
      <c r="AR397" s="539"/>
      <c r="AS397" s="539"/>
      <c r="AT397" s="539"/>
      <c r="AU397" s="539"/>
      <c r="AV397" s="539"/>
      <c r="AW397" s="539"/>
      <c r="AX397" s="539"/>
      <c r="AY397" s="539"/>
      <c r="AZ397" s="539"/>
      <c r="BA397" s="539"/>
      <c r="BB397" s="539"/>
      <c r="BC397" s="539"/>
      <c r="BD397" s="539"/>
      <c r="BE397" s="539"/>
      <c r="BF397" s="539"/>
      <c r="BG397" s="539"/>
      <c r="BH397" s="539"/>
      <c r="BI397" s="539"/>
      <c r="BJ397" s="539"/>
      <c r="BK397" s="539"/>
      <c r="BL397" s="539"/>
      <c r="BM397" s="539"/>
      <c r="BN397" s="539"/>
      <c r="BO397" s="539"/>
      <c r="BP397" s="539"/>
      <c r="BQ397" s="539"/>
      <c r="BR397" s="539"/>
      <c r="BS397" s="539"/>
      <c r="BT397" s="539"/>
      <c r="BU397" s="539"/>
      <c r="BV397" s="539"/>
    </row>
    <row r="398" spans="41:74" s="537" customFormat="1" x14ac:dyDescent="0.25">
      <c r="AO398" s="539"/>
      <c r="AP398" s="539"/>
      <c r="AQ398" s="539"/>
      <c r="AR398" s="539"/>
      <c r="AS398" s="539"/>
      <c r="AT398" s="539"/>
      <c r="AU398" s="539"/>
      <c r="AV398" s="539"/>
      <c r="AW398" s="539"/>
      <c r="AX398" s="539"/>
      <c r="AY398" s="539"/>
      <c r="AZ398" s="539"/>
      <c r="BA398" s="539"/>
      <c r="BB398" s="539"/>
      <c r="BC398" s="539"/>
      <c r="BD398" s="539"/>
      <c r="BE398" s="539"/>
      <c r="BF398" s="539"/>
      <c r="BG398" s="539"/>
      <c r="BH398" s="539"/>
      <c r="BI398" s="539"/>
      <c r="BJ398" s="539"/>
      <c r="BK398" s="539"/>
      <c r="BL398" s="539"/>
      <c r="BM398" s="539"/>
      <c r="BN398" s="539"/>
      <c r="BO398" s="539"/>
      <c r="BP398" s="539"/>
      <c r="BQ398" s="539"/>
      <c r="BR398" s="539"/>
      <c r="BS398" s="539"/>
      <c r="BT398" s="539"/>
      <c r="BU398" s="539"/>
      <c r="BV398" s="539"/>
    </row>
    <row r="399" spans="41:74" s="537" customFormat="1" x14ac:dyDescent="0.25">
      <c r="AO399" s="539"/>
      <c r="AP399" s="539"/>
      <c r="AQ399" s="539"/>
      <c r="AR399" s="539"/>
      <c r="AS399" s="539"/>
      <c r="AT399" s="539"/>
      <c r="AU399" s="539"/>
      <c r="AV399" s="539"/>
      <c r="AW399" s="539"/>
      <c r="AX399" s="539"/>
      <c r="AY399" s="539"/>
      <c r="AZ399" s="539"/>
      <c r="BA399" s="539"/>
      <c r="BB399" s="539"/>
      <c r="BC399" s="539"/>
      <c r="BD399" s="539"/>
      <c r="BE399" s="539"/>
      <c r="BF399" s="539"/>
      <c r="BG399" s="539"/>
      <c r="BH399" s="539"/>
      <c r="BI399" s="539"/>
      <c r="BJ399" s="539"/>
      <c r="BK399" s="539"/>
      <c r="BL399" s="539"/>
      <c r="BM399" s="539"/>
      <c r="BN399" s="539"/>
      <c r="BO399" s="539"/>
      <c r="BP399" s="539"/>
      <c r="BQ399" s="539"/>
      <c r="BR399" s="539"/>
      <c r="BS399" s="539"/>
      <c r="BT399" s="539"/>
      <c r="BU399" s="539"/>
      <c r="BV399" s="539"/>
    </row>
    <row r="400" spans="41:74" s="537" customFormat="1" x14ac:dyDescent="0.25">
      <c r="AO400" s="539"/>
      <c r="AP400" s="539"/>
      <c r="AQ400" s="539"/>
      <c r="AR400" s="539"/>
      <c r="AS400" s="539"/>
      <c r="AT400" s="539"/>
      <c r="AU400" s="539"/>
      <c r="AV400" s="539"/>
      <c r="AW400" s="539"/>
      <c r="AX400" s="539"/>
      <c r="AY400" s="539"/>
      <c r="AZ400" s="539"/>
      <c r="BA400" s="539"/>
      <c r="BB400" s="539"/>
      <c r="BC400" s="539"/>
      <c r="BD400" s="539"/>
      <c r="BE400" s="539"/>
      <c r="BF400" s="539"/>
      <c r="BG400" s="539"/>
      <c r="BH400" s="539"/>
      <c r="BI400" s="539"/>
      <c r="BJ400" s="539"/>
      <c r="BK400" s="539"/>
      <c r="BL400" s="539"/>
      <c r="BM400" s="539"/>
      <c r="BN400" s="539"/>
      <c r="BO400" s="539"/>
      <c r="BP400" s="539"/>
      <c r="BQ400" s="539"/>
      <c r="BR400" s="539"/>
      <c r="BS400" s="539"/>
      <c r="BT400" s="539"/>
      <c r="BU400" s="539"/>
      <c r="BV400" s="539"/>
    </row>
    <row r="401" spans="41:74" s="537" customFormat="1" x14ac:dyDescent="0.25">
      <c r="AO401" s="539"/>
      <c r="AP401" s="539"/>
      <c r="AQ401" s="539"/>
      <c r="AR401" s="539"/>
      <c r="AS401" s="539"/>
      <c r="AT401" s="539"/>
      <c r="AU401" s="539"/>
      <c r="AV401" s="539"/>
      <c r="AW401" s="539"/>
      <c r="AX401" s="539"/>
      <c r="AY401" s="539"/>
      <c r="AZ401" s="539"/>
      <c r="BA401" s="539"/>
      <c r="BB401" s="539"/>
      <c r="BC401" s="539"/>
      <c r="BD401" s="539"/>
      <c r="BE401" s="539"/>
      <c r="BF401" s="539"/>
      <c r="BG401" s="539"/>
      <c r="BH401" s="539"/>
      <c r="BI401" s="539"/>
      <c r="BJ401" s="539"/>
      <c r="BK401" s="539"/>
      <c r="BL401" s="539"/>
      <c r="BM401" s="539"/>
      <c r="BN401" s="539"/>
      <c r="BO401" s="539"/>
      <c r="BP401" s="539"/>
      <c r="BQ401" s="539"/>
      <c r="BR401" s="539"/>
      <c r="BS401" s="539"/>
      <c r="BT401" s="539"/>
      <c r="BU401" s="539"/>
      <c r="BV401" s="539"/>
    </row>
    <row r="402" spans="41:74" s="537" customFormat="1" x14ac:dyDescent="0.25">
      <c r="AO402" s="539"/>
      <c r="AP402" s="539"/>
      <c r="AQ402" s="539"/>
      <c r="AR402" s="539"/>
      <c r="AS402" s="539"/>
      <c r="AT402" s="539"/>
      <c r="AU402" s="539"/>
      <c r="AV402" s="539"/>
      <c r="AW402" s="539"/>
      <c r="AX402" s="539"/>
      <c r="AY402" s="539"/>
      <c r="AZ402" s="539"/>
      <c r="BA402" s="539"/>
      <c r="BB402" s="539"/>
      <c r="BC402" s="539"/>
      <c r="BD402" s="539"/>
      <c r="BE402" s="539"/>
      <c r="BF402" s="539"/>
      <c r="BG402" s="539"/>
      <c r="BH402" s="539"/>
      <c r="BI402" s="539"/>
      <c r="BJ402" s="539"/>
      <c r="BK402" s="539"/>
      <c r="BL402" s="539"/>
      <c r="BM402" s="539"/>
      <c r="BN402" s="539"/>
      <c r="BO402" s="539"/>
      <c r="BP402" s="539"/>
      <c r="BQ402" s="539"/>
      <c r="BR402" s="539"/>
      <c r="BS402" s="539"/>
      <c r="BT402" s="539"/>
      <c r="BU402" s="539"/>
      <c r="BV402" s="539"/>
    </row>
    <row r="403" spans="41:74" s="537" customFormat="1" x14ac:dyDescent="0.25">
      <c r="AO403" s="539"/>
      <c r="AP403" s="539"/>
      <c r="AQ403" s="539"/>
      <c r="AR403" s="539"/>
      <c r="AS403" s="539"/>
      <c r="AT403" s="539"/>
      <c r="AU403" s="539"/>
      <c r="AV403" s="539"/>
      <c r="AW403" s="539"/>
      <c r="AX403" s="539"/>
      <c r="AY403" s="539"/>
      <c r="AZ403" s="539"/>
      <c r="BA403" s="539"/>
      <c r="BB403" s="539"/>
      <c r="BC403" s="539"/>
      <c r="BD403" s="539"/>
      <c r="BE403" s="539"/>
      <c r="BF403" s="539"/>
      <c r="BG403" s="539"/>
      <c r="BH403" s="539"/>
      <c r="BI403" s="539"/>
      <c r="BJ403" s="539"/>
      <c r="BK403" s="539"/>
      <c r="BL403" s="539"/>
      <c r="BM403" s="539"/>
      <c r="BN403" s="539"/>
      <c r="BO403" s="539"/>
      <c r="BP403" s="539"/>
      <c r="BQ403" s="539"/>
      <c r="BR403" s="539"/>
      <c r="BS403" s="539"/>
      <c r="BT403" s="539"/>
      <c r="BU403" s="539"/>
      <c r="BV403" s="539"/>
    </row>
    <row r="404" spans="41:74" s="537" customFormat="1" x14ac:dyDescent="0.25">
      <c r="AO404" s="539"/>
      <c r="AP404" s="539"/>
      <c r="AQ404" s="539"/>
      <c r="AR404" s="539"/>
      <c r="AS404" s="539"/>
      <c r="AT404" s="539"/>
      <c r="AU404" s="539"/>
      <c r="AV404" s="539"/>
      <c r="AW404" s="539"/>
      <c r="AX404" s="539"/>
      <c r="AY404" s="539"/>
      <c r="AZ404" s="539"/>
      <c r="BA404" s="539"/>
      <c r="BB404" s="539"/>
      <c r="BC404" s="539"/>
      <c r="BD404" s="539"/>
      <c r="BE404" s="539"/>
      <c r="BF404" s="539"/>
      <c r="BG404" s="539"/>
      <c r="BH404" s="539"/>
      <c r="BI404" s="539"/>
      <c r="BJ404" s="539"/>
      <c r="BK404" s="539"/>
      <c r="BL404" s="539"/>
      <c r="BM404" s="539"/>
      <c r="BN404" s="539"/>
      <c r="BO404" s="539"/>
      <c r="BP404" s="539"/>
      <c r="BQ404" s="539"/>
      <c r="BR404" s="539"/>
      <c r="BS404" s="539"/>
      <c r="BT404" s="539"/>
      <c r="BU404" s="539"/>
      <c r="BV404" s="539"/>
    </row>
    <row r="405" spans="41:74" s="537" customFormat="1" x14ac:dyDescent="0.25">
      <c r="AO405" s="539"/>
      <c r="AP405" s="539"/>
      <c r="AQ405" s="539"/>
      <c r="AR405" s="539"/>
      <c r="AS405" s="539"/>
      <c r="AT405" s="539"/>
      <c r="AU405" s="539"/>
      <c r="AV405" s="539"/>
      <c r="AW405" s="539"/>
      <c r="AX405" s="539"/>
      <c r="AY405" s="539"/>
      <c r="AZ405" s="539"/>
      <c r="BA405" s="539"/>
      <c r="BB405" s="539"/>
      <c r="BC405" s="539"/>
      <c r="BD405" s="539"/>
      <c r="BE405" s="539"/>
      <c r="BF405" s="539"/>
      <c r="BG405" s="539"/>
      <c r="BH405" s="539"/>
      <c r="BI405" s="539"/>
      <c r="BJ405" s="539"/>
      <c r="BK405" s="539"/>
      <c r="BL405" s="539"/>
      <c r="BM405" s="539"/>
      <c r="BN405" s="539"/>
      <c r="BO405" s="539"/>
      <c r="BP405" s="539"/>
      <c r="BQ405" s="539"/>
      <c r="BR405" s="539"/>
      <c r="BS405" s="539"/>
      <c r="BT405" s="539"/>
      <c r="BU405" s="539"/>
      <c r="BV405" s="539"/>
    </row>
    <row r="406" spans="41:74" s="537" customFormat="1" x14ac:dyDescent="0.25">
      <c r="AO406" s="539"/>
      <c r="AP406" s="539"/>
      <c r="AQ406" s="539"/>
      <c r="AR406" s="539"/>
      <c r="AS406" s="539"/>
      <c r="AT406" s="539"/>
      <c r="AU406" s="539"/>
      <c r="AV406" s="539"/>
      <c r="AW406" s="539"/>
      <c r="AX406" s="539"/>
      <c r="AY406" s="539"/>
      <c r="AZ406" s="539"/>
      <c r="BA406" s="539"/>
      <c r="BB406" s="539"/>
      <c r="BC406" s="539"/>
      <c r="BD406" s="539"/>
      <c r="BE406" s="539"/>
      <c r="BF406" s="539"/>
      <c r="BG406" s="539"/>
      <c r="BH406" s="539"/>
      <c r="BI406" s="539"/>
      <c r="BJ406" s="539"/>
      <c r="BK406" s="539"/>
      <c r="BL406" s="539"/>
      <c r="BM406" s="539"/>
      <c r="BN406" s="539"/>
      <c r="BO406" s="539"/>
      <c r="BP406" s="539"/>
      <c r="BQ406" s="539"/>
      <c r="BR406" s="539"/>
      <c r="BS406" s="539"/>
      <c r="BT406" s="539"/>
      <c r="BU406" s="539"/>
      <c r="BV406" s="539"/>
    </row>
    <row r="407" spans="41:74" s="537" customFormat="1" x14ac:dyDescent="0.25">
      <c r="AO407" s="539"/>
      <c r="AP407" s="539"/>
      <c r="AQ407" s="539"/>
      <c r="AR407" s="539"/>
      <c r="AS407" s="539"/>
      <c r="AT407" s="539"/>
      <c r="AU407" s="539"/>
      <c r="AV407" s="539"/>
      <c r="AW407" s="539"/>
      <c r="AX407" s="539"/>
      <c r="AY407" s="539"/>
      <c r="AZ407" s="539"/>
      <c r="BA407" s="539"/>
      <c r="BB407" s="539"/>
      <c r="BC407" s="539"/>
      <c r="BD407" s="539"/>
      <c r="BE407" s="539"/>
      <c r="BF407" s="539"/>
      <c r="BG407" s="539"/>
      <c r="BH407" s="539"/>
      <c r="BI407" s="539"/>
      <c r="BJ407" s="539"/>
      <c r="BK407" s="539"/>
      <c r="BL407" s="539"/>
      <c r="BM407" s="539"/>
      <c r="BN407" s="539"/>
      <c r="BO407" s="539"/>
      <c r="BP407" s="539"/>
      <c r="BQ407" s="539"/>
      <c r="BR407" s="539"/>
      <c r="BS407" s="539"/>
      <c r="BT407" s="539"/>
      <c r="BU407" s="539"/>
      <c r="BV407" s="539"/>
    </row>
    <row r="408" spans="41:74" s="537" customFormat="1" x14ac:dyDescent="0.25">
      <c r="AO408" s="539"/>
      <c r="AP408" s="539"/>
      <c r="AQ408" s="539"/>
      <c r="AR408" s="539"/>
      <c r="AS408" s="539"/>
      <c r="AT408" s="539"/>
      <c r="AU408" s="539"/>
      <c r="AV408" s="539"/>
      <c r="AW408" s="539"/>
      <c r="AX408" s="539"/>
      <c r="AY408" s="539"/>
      <c r="AZ408" s="539"/>
      <c r="BA408" s="539"/>
      <c r="BB408" s="539"/>
      <c r="BC408" s="539"/>
      <c r="BD408" s="539"/>
      <c r="BE408" s="539"/>
      <c r="BF408" s="539"/>
      <c r="BG408" s="539"/>
      <c r="BH408" s="539"/>
      <c r="BI408" s="539"/>
      <c r="BJ408" s="539"/>
      <c r="BK408" s="539"/>
      <c r="BL408" s="539"/>
      <c r="BM408" s="539"/>
      <c r="BN408" s="539"/>
      <c r="BO408" s="539"/>
      <c r="BP408" s="539"/>
      <c r="BQ408" s="539"/>
      <c r="BR408" s="539"/>
      <c r="BS408" s="539"/>
      <c r="BT408" s="539"/>
      <c r="BU408" s="539"/>
      <c r="BV408" s="539"/>
    </row>
    <row r="409" spans="41:74" s="537" customFormat="1" x14ac:dyDescent="0.25">
      <c r="AO409" s="539"/>
      <c r="AP409" s="539"/>
      <c r="AQ409" s="539"/>
      <c r="AR409" s="539"/>
      <c r="AS409" s="539"/>
      <c r="AT409" s="539"/>
      <c r="AU409" s="539"/>
      <c r="AV409" s="539"/>
      <c r="AW409" s="539"/>
      <c r="AX409" s="539"/>
      <c r="AY409" s="539"/>
      <c r="AZ409" s="539"/>
      <c r="BA409" s="539"/>
      <c r="BB409" s="539"/>
      <c r="BC409" s="539"/>
      <c r="BD409" s="539"/>
      <c r="BE409" s="539"/>
      <c r="BF409" s="539"/>
      <c r="BG409" s="539"/>
      <c r="BH409" s="539"/>
      <c r="BI409" s="539"/>
      <c r="BJ409" s="539"/>
      <c r="BK409" s="539"/>
      <c r="BL409" s="539"/>
      <c r="BM409" s="539"/>
      <c r="BN409" s="539"/>
      <c r="BO409" s="539"/>
      <c r="BP409" s="539"/>
      <c r="BQ409" s="539"/>
      <c r="BR409" s="539"/>
      <c r="BS409" s="539"/>
      <c r="BT409" s="539"/>
      <c r="BU409" s="539"/>
      <c r="BV409" s="539"/>
    </row>
    <row r="410" spans="41:74" s="537" customFormat="1" x14ac:dyDescent="0.25">
      <c r="AO410" s="539"/>
      <c r="AP410" s="539"/>
      <c r="AQ410" s="539"/>
      <c r="AR410" s="539"/>
      <c r="AS410" s="539"/>
      <c r="AT410" s="539"/>
      <c r="AU410" s="539"/>
      <c r="AV410" s="539"/>
      <c r="AW410" s="539"/>
      <c r="AX410" s="539"/>
      <c r="AY410" s="539"/>
      <c r="AZ410" s="539"/>
      <c r="BA410" s="539"/>
      <c r="BB410" s="539"/>
      <c r="BC410" s="539"/>
      <c r="BD410" s="539"/>
      <c r="BE410" s="539"/>
      <c r="BF410" s="539"/>
      <c r="BG410" s="539"/>
      <c r="BH410" s="539"/>
      <c r="BI410" s="539"/>
      <c r="BJ410" s="539"/>
      <c r="BK410" s="539"/>
      <c r="BL410" s="539"/>
      <c r="BM410" s="539"/>
      <c r="BN410" s="539"/>
      <c r="BO410" s="539"/>
      <c r="BP410" s="539"/>
      <c r="BQ410" s="539"/>
      <c r="BR410" s="539"/>
      <c r="BS410" s="539"/>
      <c r="BT410" s="539"/>
      <c r="BU410" s="539"/>
      <c r="BV410" s="539"/>
    </row>
    <row r="411" spans="41:74" s="537" customFormat="1" x14ac:dyDescent="0.25">
      <c r="AO411" s="539"/>
      <c r="AP411" s="539"/>
      <c r="AQ411" s="539"/>
      <c r="AR411" s="539"/>
      <c r="AS411" s="539"/>
      <c r="AT411" s="539"/>
      <c r="AU411" s="539"/>
      <c r="AV411" s="539"/>
      <c r="AW411" s="539"/>
      <c r="AX411" s="539"/>
      <c r="AY411" s="539"/>
      <c r="AZ411" s="539"/>
      <c r="BA411" s="539"/>
      <c r="BB411" s="539"/>
      <c r="BC411" s="539"/>
      <c r="BD411" s="539"/>
      <c r="BE411" s="539"/>
      <c r="BF411" s="539"/>
      <c r="BG411" s="539"/>
      <c r="BH411" s="539"/>
      <c r="BI411" s="539"/>
      <c r="BJ411" s="539"/>
      <c r="BK411" s="539"/>
      <c r="BL411" s="539"/>
      <c r="BM411" s="539"/>
      <c r="BN411" s="539"/>
      <c r="BO411" s="539"/>
      <c r="BP411" s="539"/>
      <c r="BQ411" s="539"/>
      <c r="BR411" s="539"/>
      <c r="BS411" s="539"/>
      <c r="BT411" s="539"/>
      <c r="BU411" s="539"/>
      <c r="BV411" s="539"/>
    </row>
    <row r="412" spans="41:74" s="537" customFormat="1" x14ac:dyDescent="0.25">
      <c r="AO412" s="539"/>
      <c r="AP412" s="539"/>
      <c r="AQ412" s="539"/>
      <c r="AR412" s="539"/>
      <c r="AS412" s="539"/>
      <c r="AT412" s="539"/>
      <c r="AU412" s="539"/>
      <c r="AV412" s="539"/>
      <c r="AW412" s="539"/>
      <c r="AX412" s="539"/>
      <c r="AY412" s="539"/>
      <c r="AZ412" s="539"/>
      <c r="BA412" s="539"/>
      <c r="BB412" s="539"/>
      <c r="BC412" s="539"/>
      <c r="BD412" s="539"/>
      <c r="BE412" s="539"/>
      <c r="BF412" s="539"/>
      <c r="BG412" s="539"/>
      <c r="BH412" s="539"/>
      <c r="BI412" s="539"/>
      <c r="BJ412" s="539"/>
      <c r="BK412" s="539"/>
      <c r="BL412" s="539"/>
      <c r="BM412" s="539"/>
      <c r="BN412" s="539"/>
      <c r="BO412" s="539"/>
      <c r="BP412" s="539"/>
      <c r="BQ412" s="539"/>
      <c r="BR412" s="539"/>
      <c r="BS412" s="539"/>
      <c r="BT412" s="539"/>
      <c r="BU412" s="539"/>
      <c r="BV412" s="539"/>
    </row>
    <row r="413" spans="41:74" s="537" customFormat="1" x14ac:dyDescent="0.25">
      <c r="AO413" s="539"/>
      <c r="AP413" s="539"/>
      <c r="AQ413" s="539"/>
      <c r="AR413" s="539"/>
      <c r="AS413" s="539"/>
      <c r="AT413" s="539"/>
      <c r="AU413" s="539"/>
      <c r="AV413" s="539"/>
      <c r="AW413" s="539"/>
      <c r="AX413" s="539"/>
      <c r="AY413" s="539"/>
      <c r="AZ413" s="539"/>
      <c r="BA413" s="539"/>
      <c r="BB413" s="539"/>
      <c r="BC413" s="539"/>
      <c r="BD413" s="539"/>
      <c r="BE413" s="539"/>
      <c r="BF413" s="539"/>
      <c r="BG413" s="539"/>
      <c r="BH413" s="539"/>
      <c r="BI413" s="539"/>
      <c r="BJ413" s="539"/>
      <c r="BK413" s="539"/>
      <c r="BL413" s="539"/>
      <c r="BM413" s="539"/>
      <c r="BN413" s="539"/>
      <c r="BO413" s="539"/>
      <c r="BP413" s="539"/>
      <c r="BQ413" s="539"/>
      <c r="BR413" s="539"/>
      <c r="BS413" s="539"/>
      <c r="BT413" s="539"/>
      <c r="BU413" s="539"/>
      <c r="BV413" s="539"/>
    </row>
    <row r="414" spans="41:74" s="537" customFormat="1" x14ac:dyDescent="0.25">
      <c r="AO414" s="539"/>
      <c r="AP414" s="539"/>
      <c r="AQ414" s="539"/>
      <c r="AR414" s="539"/>
      <c r="AS414" s="539"/>
      <c r="AT414" s="539"/>
      <c r="AU414" s="539"/>
      <c r="AV414" s="539"/>
      <c r="AW414" s="539"/>
      <c r="AX414" s="539"/>
      <c r="AY414" s="539"/>
      <c r="AZ414" s="539"/>
      <c r="BA414" s="539"/>
      <c r="BB414" s="539"/>
      <c r="BC414" s="539"/>
      <c r="BD414" s="539"/>
      <c r="BE414" s="539"/>
      <c r="BF414" s="539"/>
      <c r="BG414" s="539"/>
      <c r="BH414" s="539"/>
      <c r="BI414" s="539"/>
      <c r="BJ414" s="539"/>
      <c r="BK414" s="539"/>
      <c r="BL414" s="539"/>
      <c r="BM414" s="539"/>
      <c r="BN414" s="539"/>
      <c r="BO414" s="539"/>
      <c r="BP414" s="539"/>
      <c r="BQ414" s="539"/>
      <c r="BR414" s="539"/>
      <c r="BS414" s="539"/>
      <c r="BT414" s="539"/>
      <c r="BU414" s="539"/>
      <c r="BV414" s="539"/>
    </row>
    <row r="415" spans="41:74" s="537" customFormat="1" x14ac:dyDescent="0.25">
      <c r="AO415" s="539"/>
      <c r="AP415" s="539"/>
      <c r="AQ415" s="539"/>
      <c r="AR415" s="539"/>
      <c r="AS415" s="539"/>
      <c r="AT415" s="539"/>
      <c r="AU415" s="539"/>
      <c r="AV415" s="539"/>
      <c r="AW415" s="539"/>
      <c r="AX415" s="539"/>
      <c r="AY415" s="539"/>
      <c r="AZ415" s="539"/>
      <c r="BA415" s="539"/>
      <c r="BB415" s="539"/>
      <c r="BC415" s="539"/>
      <c r="BD415" s="539"/>
      <c r="BE415" s="539"/>
      <c r="BF415" s="539"/>
      <c r="BG415" s="539"/>
      <c r="BH415" s="539"/>
      <c r="BI415" s="539"/>
      <c r="BJ415" s="539"/>
      <c r="BK415" s="539"/>
      <c r="BL415" s="539"/>
      <c r="BM415" s="539"/>
      <c r="BN415" s="539"/>
      <c r="BO415" s="539"/>
      <c r="BP415" s="539"/>
      <c r="BQ415" s="539"/>
      <c r="BR415" s="539"/>
      <c r="BS415" s="539"/>
      <c r="BT415" s="539"/>
      <c r="BU415" s="539"/>
      <c r="BV415" s="539"/>
    </row>
    <row r="416" spans="41:74" s="537" customFormat="1" x14ac:dyDescent="0.25">
      <c r="AO416" s="539"/>
      <c r="AP416" s="539"/>
      <c r="AQ416" s="539"/>
      <c r="AR416" s="539"/>
      <c r="AS416" s="539"/>
      <c r="AT416" s="539"/>
      <c r="AU416" s="539"/>
      <c r="AV416" s="539"/>
      <c r="AW416" s="539"/>
      <c r="AX416" s="539"/>
      <c r="AY416" s="539"/>
      <c r="AZ416" s="539"/>
      <c r="BA416" s="539"/>
      <c r="BB416" s="539"/>
      <c r="BC416" s="539"/>
      <c r="BD416" s="539"/>
      <c r="BE416" s="539"/>
      <c r="BF416" s="539"/>
      <c r="BG416" s="539"/>
      <c r="BH416" s="539"/>
      <c r="BI416" s="539"/>
      <c r="BJ416" s="539"/>
      <c r="BK416" s="539"/>
      <c r="BL416" s="539"/>
      <c r="BM416" s="539"/>
      <c r="BN416" s="539"/>
      <c r="BO416" s="539"/>
      <c r="BP416" s="539"/>
      <c r="BQ416" s="539"/>
      <c r="BR416" s="539"/>
      <c r="BS416" s="539"/>
      <c r="BT416" s="539"/>
      <c r="BU416" s="539"/>
      <c r="BV416" s="539"/>
    </row>
    <row r="417" spans="1:74" s="537" customFormat="1" x14ac:dyDescent="0.25">
      <c r="AO417" s="539"/>
      <c r="AP417" s="539"/>
      <c r="AQ417" s="539"/>
      <c r="AR417" s="539"/>
      <c r="AS417" s="539"/>
      <c r="AT417" s="539"/>
      <c r="AU417" s="539"/>
      <c r="AV417" s="539"/>
      <c r="AW417" s="539"/>
      <c r="AX417" s="539"/>
      <c r="AY417" s="539"/>
      <c r="AZ417" s="539"/>
      <c r="BA417" s="539"/>
      <c r="BB417" s="539"/>
      <c r="BC417" s="539"/>
      <c r="BD417" s="539"/>
      <c r="BE417" s="539"/>
      <c r="BF417" s="539"/>
      <c r="BG417" s="539"/>
      <c r="BH417" s="539"/>
      <c r="BI417" s="539"/>
      <c r="BJ417" s="539"/>
      <c r="BK417" s="539"/>
      <c r="BL417" s="539"/>
      <c r="BM417" s="539"/>
      <c r="BN417" s="539"/>
      <c r="BO417" s="539"/>
      <c r="BP417" s="539"/>
      <c r="BQ417" s="539"/>
      <c r="BR417" s="539"/>
      <c r="BS417" s="539"/>
      <c r="BT417" s="539"/>
      <c r="BU417" s="539"/>
      <c r="BV417" s="539"/>
    </row>
    <row r="418" spans="1:74" s="537" customFormat="1" x14ac:dyDescent="0.25">
      <c r="AO418" s="539"/>
      <c r="AP418" s="539"/>
      <c r="AQ418" s="539"/>
      <c r="AR418" s="539"/>
      <c r="AS418" s="539"/>
      <c r="AT418" s="539"/>
      <c r="AU418" s="539"/>
      <c r="AV418" s="539"/>
      <c r="AW418" s="539"/>
      <c r="AX418" s="539"/>
      <c r="AY418" s="539"/>
      <c r="AZ418" s="539"/>
      <c r="BA418" s="539"/>
      <c r="BB418" s="539"/>
      <c r="BC418" s="539"/>
      <c r="BD418" s="539"/>
      <c r="BE418" s="539"/>
      <c r="BF418" s="539"/>
      <c r="BG418" s="539"/>
      <c r="BH418" s="539"/>
      <c r="BI418" s="539"/>
      <c r="BJ418" s="539"/>
      <c r="BK418" s="539"/>
      <c r="BL418" s="539"/>
      <c r="BM418" s="539"/>
      <c r="BN418" s="539"/>
      <c r="BO418" s="539"/>
      <c r="BP418" s="539"/>
      <c r="BQ418" s="539"/>
      <c r="BR418" s="539"/>
      <c r="BS418" s="539"/>
      <c r="BT418" s="539"/>
      <c r="BU418" s="539"/>
      <c r="BV418" s="539"/>
    </row>
    <row r="419" spans="1:74" s="537" customFormat="1" x14ac:dyDescent="0.25">
      <c r="AO419" s="539"/>
      <c r="AP419" s="539"/>
      <c r="AQ419" s="539"/>
      <c r="AR419" s="539"/>
      <c r="AS419" s="539"/>
      <c r="AT419" s="539"/>
      <c r="AU419" s="539"/>
      <c r="AV419" s="539"/>
      <c r="AW419" s="539"/>
      <c r="AX419" s="539"/>
      <c r="AY419" s="539"/>
      <c r="AZ419" s="539"/>
      <c r="BA419" s="539"/>
      <c r="BB419" s="539"/>
      <c r="BC419" s="539"/>
      <c r="BD419" s="539"/>
      <c r="BE419" s="539"/>
      <c r="BF419" s="539"/>
      <c r="BG419" s="539"/>
      <c r="BH419" s="539"/>
      <c r="BI419" s="539"/>
      <c r="BJ419" s="539"/>
      <c r="BK419" s="539"/>
      <c r="BL419" s="539"/>
      <c r="BM419" s="539"/>
      <c r="BN419" s="539"/>
      <c r="BO419" s="539"/>
      <c r="BP419" s="539"/>
      <c r="BQ419" s="539"/>
      <c r="BR419" s="539"/>
      <c r="BS419" s="539"/>
      <c r="BT419" s="539"/>
      <c r="BU419" s="539"/>
      <c r="BV419" s="539"/>
    </row>
    <row r="420" spans="1:74" s="537" customFormat="1" x14ac:dyDescent="0.25">
      <c r="AO420" s="539"/>
      <c r="AP420" s="539"/>
      <c r="AQ420" s="539"/>
      <c r="AR420" s="539"/>
      <c r="AS420" s="539"/>
      <c r="AT420" s="539"/>
      <c r="AU420" s="539"/>
      <c r="AV420" s="539"/>
      <c r="AW420" s="539"/>
      <c r="AX420" s="539"/>
      <c r="AY420" s="539"/>
      <c r="AZ420" s="539"/>
      <c r="BA420" s="539"/>
      <c r="BB420" s="539"/>
      <c r="BC420" s="539"/>
      <c r="BD420" s="539"/>
      <c r="BE420" s="539"/>
      <c r="BF420" s="539"/>
      <c r="BG420" s="539"/>
      <c r="BH420" s="539"/>
      <c r="BI420" s="539"/>
      <c r="BJ420" s="539"/>
      <c r="BK420" s="539"/>
      <c r="BL420" s="539"/>
      <c r="BM420" s="539"/>
      <c r="BN420" s="539"/>
      <c r="BO420" s="539"/>
      <c r="BP420" s="539"/>
      <c r="BQ420" s="539"/>
      <c r="BR420" s="539"/>
      <c r="BS420" s="539"/>
      <c r="BT420" s="539"/>
      <c r="BU420" s="539"/>
      <c r="BV420" s="539"/>
    </row>
    <row r="421" spans="1:74" s="537" customFormat="1" x14ac:dyDescent="0.25">
      <c r="AO421" s="539"/>
      <c r="AP421" s="539"/>
      <c r="AQ421" s="539"/>
      <c r="AR421" s="539"/>
      <c r="AS421" s="539"/>
      <c r="AT421" s="539"/>
      <c r="AU421" s="539"/>
      <c r="AV421" s="539"/>
      <c r="AW421" s="539"/>
      <c r="AX421" s="539"/>
      <c r="AY421" s="539"/>
      <c r="AZ421" s="539"/>
      <c r="BA421" s="539"/>
      <c r="BB421" s="539"/>
      <c r="BC421" s="539"/>
      <c r="BD421" s="539"/>
      <c r="BE421" s="539"/>
      <c r="BF421" s="539"/>
      <c r="BG421" s="539"/>
      <c r="BH421" s="539"/>
      <c r="BI421" s="539"/>
      <c r="BJ421" s="539"/>
      <c r="BK421" s="539"/>
      <c r="BL421" s="539"/>
      <c r="BM421" s="539"/>
      <c r="BN421" s="539"/>
      <c r="BO421" s="539"/>
      <c r="BP421" s="539"/>
      <c r="BQ421" s="539"/>
      <c r="BR421" s="539"/>
      <c r="BS421" s="539"/>
      <c r="BT421" s="539"/>
      <c r="BU421" s="539"/>
      <c r="BV421" s="539"/>
    </row>
    <row r="422" spans="1:74" s="537" customFormat="1" x14ac:dyDescent="0.25">
      <c r="AO422" s="539"/>
      <c r="AP422" s="539"/>
      <c r="AQ422" s="539"/>
      <c r="AR422" s="539"/>
      <c r="AS422" s="539"/>
      <c r="AT422" s="539"/>
      <c r="AU422" s="539"/>
      <c r="AV422" s="539"/>
      <c r="AW422" s="539"/>
      <c r="AX422" s="539"/>
      <c r="AY422" s="539"/>
      <c r="AZ422" s="539"/>
      <c r="BA422" s="539"/>
      <c r="BB422" s="539"/>
      <c r="BC422" s="539"/>
      <c r="BD422" s="539"/>
      <c r="BE422" s="539"/>
      <c r="BF422" s="539"/>
      <c r="BG422" s="539"/>
      <c r="BH422" s="539"/>
      <c r="BI422" s="539"/>
      <c r="BJ422" s="539"/>
      <c r="BK422" s="539"/>
      <c r="BL422" s="539"/>
      <c r="BM422" s="539"/>
      <c r="BN422" s="539"/>
      <c r="BO422" s="539"/>
      <c r="BP422" s="539"/>
      <c r="BQ422" s="539"/>
      <c r="BR422" s="539"/>
      <c r="BS422" s="539"/>
      <c r="BT422" s="539"/>
      <c r="BU422" s="539"/>
      <c r="BV422" s="539"/>
    </row>
    <row r="423" spans="1:74" s="537" customFormat="1" x14ac:dyDescent="0.25">
      <c r="AO423" s="539"/>
      <c r="AP423" s="539"/>
      <c r="AQ423" s="539"/>
      <c r="AR423" s="539"/>
      <c r="AS423" s="539"/>
      <c r="AT423" s="539"/>
      <c r="AU423" s="539"/>
      <c r="AV423" s="539"/>
      <c r="AW423" s="539"/>
      <c r="AX423" s="539"/>
      <c r="AY423" s="539"/>
      <c r="AZ423" s="539"/>
      <c r="BA423" s="539"/>
      <c r="BB423" s="539"/>
      <c r="BC423" s="539"/>
      <c r="BD423" s="539"/>
      <c r="BE423" s="539"/>
      <c r="BF423" s="539"/>
      <c r="BG423" s="539"/>
      <c r="BH423" s="539"/>
      <c r="BI423" s="539"/>
      <c r="BJ423" s="539"/>
      <c r="BK423" s="539"/>
      <c r="BL423" s="539"/>
      <c r="BM423" s="539"/>
      <c r="BN423" s="539"/>
      <c r="BO423" s="539"/>
      <c r="BP423" s="539"/>
      <c r="BQ423" s="539"/>
      <c r="BR423" s="539"/>
      <c r="BS423" s="539"/>
      <c r="BT423" s="539"/>
      <c r="BU423" s="539"/>
      <c r="BV423" s="539"/>
    </row>
    <row r="424" spans="1:74" s="537" customFormat="1" x14ac:dyDescent="0.25">
      <c r="AO424" s="539"/>
      <c r="AP424" s="539"/>
      <c r="AQ424" s="539"/>
      <c r="AR424" s="539"/>
      <c r="AS424" s="539"/>
      <c r="AT424" s="539"/>
      <c r="AU424" s="539"/>
      <c r="AV424" s="539"/>
      <c r="AW424" s="539"/>
      <c r="AX424" s="539"/>
      <c r="AY424" s="539"/>
      <c r="AZ424" s="539"/>
      <c r="BA424" s="539"/>
      <c r="BB424" s="539"/>
      <c r="BC424" s="539"/>
      <c r="BD424" s="539"/>
      <c r="BE424" s="539"/>
      <c r="BF424" s="539"/>
      <c r="BG424" s="539"/>
      <c r="BH424" s="539"/>
      <c r="BI424" s="539"/>
      <c r="BJ424" s="539"/>
      <c r="BK424" s="539"/>
      <c r="BL424" s="539"/>
      <c r="BM424" s="539"/>
      <c r="BN424" s="539"/>
      <c r="BO424" s="539"/>
      <c r="BP424" s="539"/>
      <c r="BQ424" s="539"/>
      <c r="BR424" s="539"/>
      <c r="BS424" s="539"/>
      <c r="BT424" s="539"/>
      <c r="BU424" s="539"/>
      <c r="BV424" s="539"/>
    </row>
    <row r="425" spans="1:74" s="537" customFormat="1" x14ac:dyDescent="0.25">
      <c r="Y425" s="539"/>
      <c r="Z425" s="539"/>
      <c r="AA425" s="539"/>
      <c r="AB425" s="539"/>
      <c r="AC425" s="539"/>
      <c r="AD425" s="539"/>
      <c r="AE425" s="539"/>
      <c r="AF425" s="539"/>
      <c r="AG425" s="539"/>
      <c r="AH425" s="539"/>
      <c r="AI425" s="539"/>
      <c r="AJ425" s="539"/>
      <c r="AK425" s="539"/>
      <c r="AL425" s="539"/>
      <c r="AM425" s="539"/>
      <c r="AN425" s="539"/>
      <c r="AO425" s="539"/>
      <c r="AP425" s="539"/>
      <c r="AQ425" s="539"/>
      <c r="AR425" s="539"/>
      <c r="AS425" s="539"/>
      <c r="AT425" s="539"/>
      <c r="AU425" s="539"/>
      <c r="AV425" s="539"/>
      <c r="AW425" s="539"/>
      <c r="AX425" s="539"/>
      <c r="AY425" s="539"/>
      <c r="AZ425" s="539"/>
      <c r="BA425" s="539"/>
      <c r="BB425" s="539"/>
      <c r="BC425" s="539"/>
      <c r="BD425" s="539"/>
      <c r="BE425" s="539"/>
      <c r="BF425" s="539"/>
      <c r="BG425" s="539"/>
      <c r="BH425" s="539"/>
      <c r="BI425" s="539"/>
      <c r="BJ425" s="539"/>
      <c r="BK425" s="539"/>
      <c r="BL425" s="539"/>
      <c r="BM425" s="539"/>
      <c r="BN425" s="539"/>
      <c r="BO425" s="539"/>
      <c r="BP425" s="539"/>
      <c r="BQ425" s="539"/>
      <c r="BR425" s="539"/>
      <c r="BS425" s="539"/>
      <c r="BT425" s="539"/>
      <c r="BU425" s="539"/>
      <c r="BV425" s="539"/>
    </row>
    <row r="426" spans="1:74" s="537" customFormat="1" x14ac:dyDescent="0.25">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c r="AY426" s="539"/>
      <c r="AZ426" s="539"/>
      <c r="BA426" s="539"/>
      <c r="BB426" s="539"/>
      <c r="BC426" s="539"/>
      <c r="BD426" s="539"/>
      <c r="BE426" s="539"/>
      <c r="BF426" s="539"/>
      <c r="BG426" s="539"/>
      <c r="BH426" s="539"/>
      <c r="BI426" s="539"/>
      <c r="BJ426" s="539"/>
      <c r="BK426" s="539"/>
      <c r="BL426" s="539"/>
      <c r="BM426" s="539"/>
      <c r="BN426" s="539"/>
      <c r="BO426" s="539"/>
      <c r="BP426" s="539"/>
      <c r="BQ426" s="539"/>
      <c r="BR426" s="539"/>
      <c r="BS426" s="539"/>
      <c r="BT426" s="539"/>
      <c r="BU426" s="539"/>
      <c r="BV426" s="539"/>
    </row>
    <row r="427" spans="1:74" s="537" customFormat="1" ht="15.75" thickBot="1" x14ac:dyDescent="0.3">
      <c r="A427" s="537">
        <v>1</v>
      </c>
      <c r="B427" s="537">
        <v>2</v>
      </c>
      <c r="C427" s="537">
        <v>3</v>
      </c>
      <c r="D427" s="537">
        <v>4</v>
      </c>
      <c r="E427" s="537">
        <v>5</v>
      </c>
      <c r="F427" s="537">
        <v>6</v>
      </c>
      <c r="G427" s="537">
        <v>7</v>
      </c>
      <c r="H427" s="537">
        <v>8</v>
      </c>
      <c r="I427" s="537">
        <v>9</v>
      </c>
      <c r="J427" s="537">
        <v>10</v>
      </c>
      <c r="K427" s="537">
        <v>11</v>
      </c>
      <c r="L427" s="537">
        <v>12</v>
      </c>
      <c r="M427" s="537">
        <v>13</v>
      </c>
      <c r="N427" s="537">
        <v>14</v>
      </c>
      <c r="O427" s="537">
        <v>15</v>
      </c>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c r="AY427" s="539"/>
      <c r="AZ427" s="539"/>
      <c r="BA427" s="539"/>
      <c r="BB427" s="539"/>
      <c r="BC427" s="539"/>
      <c r="BD427" s="539"/>
      <c r="BE427" s="539"/>
      <c r="BF427" s="539"/>
      <c r="BG427" s="539"/>
      <c r="BH427" s="539"/>
      <c r="BI427" s="539"/>
      <c r="BJ427" s="539"/>
      <c r="BK427" s="539"/>
      <c r="BL427" s="539"/>
      <c r="BM427" s="539"/>
      <c r="BN427" s="539"/>
      <c r="BO427" s="539"/>
      <c r="BP427" s="539"/>
      <c r="BQ427" s="539"/>
      <c r="BR427" s="539"/>
      <c r="BS427" s="539"/>
      <c r="BT427" s="539"/>
      <c r="BU427" s="539"/>
      <c r="BV427" s="539"/>
    </row>
    <row r="428" spans="1:74" s="537" customFormat="1" x14ac:dyDescent="0.25">
      <c r="E428" s="745" t="s">
        <v>788</v>
      </c>
      <c r="F428" s="745"/>
      <c r="G428" s="745"/>
      <c r="H428" s="745"/>
      <c r="I428" s="745"/>
      <c r="J428" s="745"/>
      <c r="K428" s="745"/>
      <c r="L428" s="745"/>
      <c r="M428" s="745"/>
      <c r="N428" s="745"/>
      <c r="O428" s="755" t="s">
        <v>789</v>
      </c>
      <c r="P428" s="745"/>
      <c r="Q428" s="745"/>
      <c r="R428" s="745"/>
      <c r="S428" s="745"/>
      <c r="T428" s="745"/>
      <c r="U428" s="745"/>
      <c r="V428" s="745"/>
      <c r="W428" s="745"/>
      <c r="X428" s="756"/>
      <c r="Y428" s="755" t="s">
        <v>790</v>
      </c>
      <c r="Z428" s="745"/>
      <c r="AA428" s="745"/>
      <c r="AB428" s="745"/>
      <c r="AC428" s="745"/>
      <c r="AD428" s="745"/>
      <c r="AE428" s="745"/>
      <c r="AF428" s="745"/>
      <c r="AG428" s="745"/>
      <c r="AH428" s="756"/>
      <c r="AI428" s="755" t="s">
        <v>791</v>
      </c>
      <c r="AJ428" s="745"/>
      <c r="AK428" s="745"/>
      <c r="AL428" s="745"/>
      <c r="AM428" s="745"/>
      <c r="AN428" s="745"/>
      <c r="AO428" s="745"/>
      <c r="AP428" s="745"/>
      <c r="AQ428" s="745"/>
      <c r="AR428" s="756"/>
      <c r="AS428" s="755" t="s">
        <v>792</v>
      </c>
      <c r="AT428" s="745"/>
      <c r="AU428" s="745"/>
      <c r="AV428" s="745"/>
      <c r="AW428" s="745"/>
      <c r="AX428" s="745"/>
      <c r="AY428" s="745"/>
      <c r="AZ428" s="745"/>
      <c r="BA428" s="745"/>
      <c r="BB428" s="756"/>
      <c r="BC428" s="539"/>
      <c r="BD428" s="539"/>
      <c r="BE428" s="539"/>
      <c r="BF428" s="539"/>
      <c r="BG428" s="539"/>
      <c r="BH428" s="539"/>
      <c r="BI428" s="539"/>
      <c r="BJ428" s="539"/>
      <c r="BK428" s="539"/>
      <c r="BL428" s="539"/>
      <c r="BM428" s="539"/>
      <c r="BN428" s="539"/>
      <c r="BO428" s="539"/>
      <c r="BP428" s="539"/>
      <c r="BQ428" s="539"/>
      <c r="BR428" s="539"/>
      <c r="BS428" s="539"/>
      <c r="BT428" s="539"/>
      <c r="BU428" s="539"/>
      <c r="BV428" s="539"/>
    </row>
    <row r="429" spans="1:74" s="537" customFormat="1" x14ac:dyDescent="0.25">
      <c r="E429" s="746"/>
      <c r="F429" s="746"/>
      <c r="G429" s="746"/>
      <c r="H429" s="746"/>
      <c r="I429" s="746"/>
      <c r="J429" s="746"/>
      <c r="K429" s="746"/>
      <c r="L429" s="746"/>
      <c r="M429" s="746"/>
      <c r="N429" s="746"/>
      <c r="O429" s="757"/>
      <c r="P429" s="746"/>
      <c r="Q429" s="746"/>
      <c r="R429" s="746"/>
      <c r="S429" s="746"/>
      <c r="T429" s="746"/>
      <c r="U429" s="746"/>
      <c r="V429" s="746"/>
      <c r="W429" s="746"/>
      <c r="X429" s="758"/>
      <c r="Y429" s="757"/>
      <c r="Z429" s="746"/>
      <c r="AA429" s="746"/>
      <c r="AB429" s="746"/>
      <c r="AC429" s="746"/>
      <c r="AD429" s="746"/>
      <c r="AE429" s="746"/>
      <c r="AF429" s="746"/>
      <c r="AG429" s="746"/>
      <c r="AH429" s="758"/>
      <c r="AI429" s="757"/>
      <c r="AJ429" s="746"/>
      <c r="AK429" s="746"/>
      <c r="AL429" s="746"/>
      <c r="AM429" s="746"/>
      <c r="AN429" s="746"/>
      <c r="AO429" s="746"/>
      <c r="AP429" s="746"/>
      <c r="AQ429" s="746"/>
      <c r="AR429" s="758"/>
      <c r="AS429" s="757"/>
      <c r="AT429" s="746"/>
      <c r="AU429" s="746"/>
      <c r="AV429" s="746"/>
      <c r="AW429" s="746"/>
      <c r="AX429" s="746"/>
      <c r="AY429" s="746"/>
      <c r="AZ429" s="746"/>
      <c r="BA429" s="746"/>
      <c r="BB429" s="758"/>
      <c r="BC429" s="539"/>
      <c r="BD429" s="539"/>
      <c r="BE429" s="539"/>
      <c r="BF429" s="539"/>
      <c r="BG429" s="539"/>
      <c r="BH429" s="539"/>
      <c r="BI429" s="539"/>
      <c r="BJ429" s="539"/>
      <c r="BK429" s="539"/>
      <c r="BL429" s="539"/>
      <c r="BM429" s="539"/>
      <c r="BN429" s="539"/>
      <c r="BO429" s="539"/>
      <c r="BP429" s="539"/>
      <c r="BQ429" s="539"/>
      <c r="BR429" s="539"/>
      <c r="BS429" s="539"/>
      <c r="BT429" s="539"/>
      <c r="BU429" s="539"/>
      <c r="BV429" s="539"/>
    </row>
    <row r="430" spans="1:74" s="537" customFormat="1" x14ac:dyDescent="0.25">
      <c r="E430" s="746"/>
      <c r="F430" s="746"/>
      <c r="G430" s="746"/>
      <c r="H430" s="746"/>
      <c r="I430" s="746"/>
      <c r="J430" s="746"/>
      <c r="K430" s="746"/>
      <c r="L430" s="746"/>
      <c r="M430" s="746"/>
      <c r="N430" s="746"/>
      <c r="O430" s="757"/>
      <c r="P430" s="746"/>
      <c r="Q430" s="746"/>
      <c r="R430" s="746"/>
      <c r="S430" s="746"/>
      <c r="T430" s="746"/>
      <c r="U430" s="746"/>
      <c r="V430" s="746"/>
      <c r="W430" s="746"/>
      <c r="X430" s="758"/>
      <c r="Y430" s="757"/>
      <c r="Z430" s="746"/>
      <c r="AA430" s="746"/>
      <c r="AB430" s="746"/>
      <c r="AC430" s="746"/>
      <c r="AD430" s="746"/>
      <c r="AE430" s="746"/>
      <c r="AF430" s="746"/>
      <c r="AG430" s="746"/>
      <c r="AH430" s="758"/>
      <c r="AI430" s="757"/>
      <c r="AJ430" s="746"/>
      <c r="AK430" s="746"/>
      <c r="AL430" s="746"/>
      <c r="AM430" s="746"/>
      <c r="AN430" s="746"/>
      <c r="AO430" s="746"/>
      <c r="AP430" s="746"/>
      <c r="AQ430" s="746"/>
      <c r="AR430" s="758"/>
      <c r="AS430" s="757"/>
      <c r="AT430" s="746"/>
      <c r="AU430" s="746"/>
      <c r="AV430" s="746"/>
      <c r="AW430" s="746"/>
      <c r="AX430" s="746"/>
      <c r="AY430" s="746"/>
      <c r="AZ430" s="746"/>
      <c r="BA430" s="746"/>
      <c r="BB430" s="758"/>
      <c r="BC430" s="539"/>
      <c r="BD430" s="539"/>
      <c r="BE430" s="539"/>
      <c r="BF430" s="539"/>
      <c r="BG430" s="539"/>
      <c r="BH430" s="539"/>
      <c r="BI430" s="539"/>
      <c r="BJ430" s="539"/>
      <c r="BK430" s="539"/>
      <c r="BL430" s="539"/>
      <c r="BM430" s="539"/>
      <c r="BN430" s="539"/>
      <c r="BO430" s="539"/>
      <c r="BP430" s="539"/>
      <c r="BQ430" s="539"/>
      <c r="BR430" s="539"/>
      <c r="BS430" s="539"/>
      <c r="BT430" s="539"/>
      <c r="BU430" s="539"/>
      <c r="BV430" s="539"/>
    </row>
    <row r="431" spans="1:74" s="537" customFormat="1" x14ac:dyDescent="0.25">
      <c r="E431" s="746"/>
      <c r="F431" s="746"/>
      <c r="G431" s="746"/>
      <c r="H431" s="746"/>
      <c r="I431" s="746"/>
      <c r="J431" s="746"/>
      <c r="K431" s="746"/>
      <c r="L431" s="746"/>
      <c r="M431" s="746"/>
      <c r="N431" s="746"/>
      <c r="O431" s="757"/>
      <c r="P431" s="746"/>
      <c r="Q431" s="746"/>
      <c r="R431" s="746"/>
      <c r="S431" s="746"/>
      <c r="T431" s="746"/>
      <c r="U431" s="746"/>
      <c r="V431" s="746"/>
      <c r="W431" s="746"/>
      <c r="X431" s="758"/>
      <c r="Y431" s="757"/>
      <c r="Z431" s="746"/>
      <c r="AA431" s="746"/>
      <c r="AB431" s="746"/>
      <c r="AC431" s="746"/>
      <c r="AD431" s="746"/>
      <c r="AE431" s="746"/>
      <c r="AF431" s="746"/>
      <c r="AG431" s="746"/>
      <c r="AH431" s="758"/>
      <c r="AI431" s="757"/>
      <c r="AJ431" s="746"/>
      <c r="AK431" s="746"/>
      <c r="AL431" s="746"/>
      <c r="AM431" s="746"/>
      <c r="AN431" s="746"/>
      <c r="AO431" s="746"/>
      <c r="AP431" s="746"/>
      <c r="AQ431" s="746"/>
      <c r="AR431" s="758"/>
      <c r="AS431" s="757"/>
      <c r="AT431" s="746"/>
      <c r="AU431" s="746"/>
      <c r="AV431" s="746"/>
      <c r="AW431" s="746"/>
      <c r="AX431" s="746"/>
      <c r="AY431" s="746"/>
      <c r="AZ431" s="746"/>
      <c r="BA431" s="746"/>
      <c r="BB431" s="758"/>
      <c r="BC431" s="539"/>
      <c r="BD431" s="539"/>
      <c r="BE431" s="539"/>
      <c r="BF431" s="539"/>
      <c r="BG431" s="539"/>
      <c r="BH431" s="539"/>
      <c r="BI431" s="539"/>
      <c r="BJ431" s="539"/>
      <c r="BK431" s="539"/>
      <c r="BL431" s="539"/>
      <c r="BM431" s="539"/>
      <c r="BN431" s="539"/>
      <c r="BO431" s="539"/>
      <c r="BP431" s="539"/>
      <c r="BQ431" s="539"/>
      <c r="BR431" s="539"/>
      <c r="BS431" s="539"/>
      <c r="BT431" s="539"/>
      <c r="BU431" s="539"/>
      <c r="BV431" s="539"/>
    </row>
    <row r="432" spans="1:74" s="537" customFormat="1" ht="15.75" thickBot="1" x14ac:dyDescent="0.3">
      <c r="E432" s="747"/>
      <c r="F432" s="747"/>
      <c r="G432" s="747"/>
      <c r="H432" s="747"/>
      <c r="I432" s="747"/>
      <c r="J432" s="747"/>
      <c r="K432" s="747"/>
      <c r="L432" s="747"/>
      <c r="M432" s="747"/>
      <c r="N432" s="747"/>
      <c r="O432" s="759"/>
      <c r="P432" s="747"/>
      <c r="Q432" s="747"/>
      <c r="R432" s="747"/>
      <c r="S432" s="747"/>
      <c r="T432" s="747"/>
      <c r="U432" s="747"/>
      <c r="V432" s="747"/>
      <c r="W432" s="747"/>
      <c r="X432" s="760"/>
      <c r="Y432" s="759"/>
      <c r="Z432" s="747"/>
      <c r="AA432" s="747"/>
      <c r="AB432" s="747"/>
      <c r="AC432" s="747"/>
      <c r="AD432" s="747"/>
      <c r="AE432" s="747"/>
      <c r="AF432" s="747"/>
      <c r="AG432" s="747"/>
      <c r="AH432" s="760"/>
      <c r="AI432" s="759"/>
      <c r="AJ432" s="747"/>
      <c r="AK432" s="747"/>
      <c r="AL432" s="747"/>
      <c r="AM432" s="747"/>
      <c r="AN432" s="747"/>
      <c r="AO432" s="747"/>
      <c r="AP432" s="747"/>
      <c r="AQ432" s="747"/>
      <c r="AR432" s="760"/>
      <c r="AS432" s="759"/>
      <c r="AT432" s="747"/>
      <c r="AU432" s="747"/>
      <c r="AV432" s="747"/>
      <c r="AW432" s="747"/>
      <c r="AX432" s="747"/>
      <c r="AY432" s="747"/>
      <c r="AZ432" s="747"/>
      <c r="BA432" s="747"/>
      <c r="BB432" s="760"/>
      <c r="BC432" s="539"/>
      <c r="BD432" s="539"/>
      <c r="BE432" s="539"/>
      <c r="BF432" s="539"/>
      <c r="BG432" s="539"/>
      <c r="BH432" s="539"/>
      <c r="BI432" s="539"/>
      <c r="BJ432" s="539"/>
      <c r="BK432" s="539"/>
      <c r="BL432" s="539"/>
      <c r="BM432" s="539"/>
      <c r="BN432" s="539"/>
      <c r="BO432" s="539"/>
      <c r="BP432" s="539"/>
      <c r="BQ432" s="539"/>
      <c r="BR432" s="539"/>
      <c r="BS432" s="539"/>
      <c r="BT432" s="539"/>
      <c r="BU432" s="539"/>
      <c r="BV432" s="539"/>
    </row>
    <row r="433" spans="3:74" s="537" customFormat="1" ht="15.75" thickBot="1" x14ac:dyDescent="0.3">
      <c r="E433" s="470" t="s">
        <v>278</v>
      </c>
      <c r="F433" s="470" t="s">
        <v>279</v>
      </c>
      <c r="G433" s="470" t="s">
        <v>622</v>
      </c>
      <c r="H433" s="470" t="s">
        <v>280</v>
      </c>
      <c r="I433" s="470" t="s">
        <v>281</v>
      </c>
      <c r="J433" s="470" t="s">
        <v>562</v>
      </c>
      <c r="K433" s="470" t="s">
        <v>608</v>
      </c>
      <c r="L433" s="470" t="s">
        <v>609</v>
      </c>
      <c r="M433" s="470" t="s">
        <v>610</v>
      </c>
      <c r="N433" s="470" t="s">
        <v>611</v>
      </c>
      <c r="O433" s="471" t="s">
        <v>278</v>
      </c>
      <c r="P433" s="470" t="s">
        <v>279</v>
      </c>
      <c r="Q433" s="470" t="s">
        <v>622</v>
      </c>
      <c r="R433" s="470" t="s">
        <v>280</v>
      </c>
      <c r="S433" s="470" t="s">
        <v>281</v>
      </c>
      <c r="T433" s="470" t="s">
        <v>562</v>
      </c>
      <c r="U433" s="470" t="s">
        <v>608</v>
      </c>
      <c r="V433" s="470" t="s">
        <v>609</v>
      </c>
      <c r="W433" s="470" t="s">
        <v>610</v>
      </c>
      <c r="X433" s="472" t="s">
        <v>611</v>
      </c>
      <c r="Y433" s="471" t="s">
        <v>278</v>
      </c>
      <c r="Z433" s="470" t="s">
        <v>279</v>
      </c>
      <c r="AA433" s="470" t="s">
        <v>622</v>
      </c>
      <c r="AB433" s="470" t="s">
        <v>280</v>
      </c>
      <c r="AC433" s="470" t="s">
        <v>281</v>
      </c>
      <c r="AD433" s="470" t="s">
        <v>562</v>
      </c>
      <c r="AE433" s="470" t="s">
        <v>608</v>
      </c>
      <c r="AF433" s="470" t="s">
        <v>609</v>
      </c>
      <c r="AG433" s="470" t="s">
        <v>610</v>
      </c>
      <c r="AH433" s="472" t="s">
        <v>611</v>
      </c>
      <c r="AI433" s="473" t="s">
        <v>278</v>
      </c>
      <c r="AJ433" s="474" t="s">
        <v>279</v>
      </c>
      <c r="AK433" s="474" t="s">
        <v>622</v>
      </c>
      <c r="AL433" s="474" t="s">
        <v>280</v>
      </c>
      <c r="AM433" s="474" t="s">
        <v>281</v>
      </c>
      <c r="AN433" s="474" t="s">
        <v>562</v>
      </c>
      <c r="AO433" s="474" t="s">
        <v>608</v>
      </c>
      <c r="AP433" s="474" t="s">
        <v>609</v>
      </c>
      <c r="AQ433" s="474" t="s">
        <v>610</v>
      </c>
      <c r="AR433" s="475" t="s">
        <v>611</v>
      </c>
      <c r="AS433" s="473" t="s">
        <v>278</v>
      </c>
      <c r="AT433" s="474" t="s">
        <v>279</v>
      </c>
      <c r="AU433" s="474" t="s">
        <v>622</v>
      </c>
      <c r="AV433" s="474" t="s">
        <v>280</v>
      </c>
      <c r="AW433" s="474" t="s">
        <v>281</v>
      </c>
      <c r="AX433" s="474" t="s">
        <v>562</v>
      </c>
      <c r="AY433" s="474" t="s">
        <v>608</v>
      </c>
      <c r="AZ433" s="474" t="s">
        <v>609</v>
      </c>
      <c r="BA433" s="474" t="s">
        <v>610</v>
      </c>
      <c r="BB433" s="475" t="s">
        <v>611</v>
      </c>
      <c r="BC433" s="539"/>
      <c r="BD433" s="539"/>
      <c r="BE433" s="539"/>
      <c r="BF433" s="539"/>
      <c r="BG433" s="539"/>
      <c r="BH433" s="539"/>
      <c r="BI433" s="539"/>
      <c r="BJ433" s="539"/>
      <c r="BK433" s="539"/>
      <c r="BL433" s="539"/>
      <c r="BM433" s="539"/>
      <c r="BN433" s="539"/>
      <c r="BO433" s="539"/>
      <c r="BP433" s="539"/>
      <c r="BQ433" s="539"/>
      <c r="BR433" s="539"/>
      <c r="BS433" s="539"/>
      <c r="BT433" s="539"/>
      <c r="BU433" s="539"/>
      <c r="BV433" s="539"/>
    </row>
    <row r="434" spans="3:74" s="537" customFormat="1" x14ac:dyDescent="0.25">
      <c r="C434" s="537" t="str">
        <f>C35</f>
        <v>Qs1F_k</v>
      </c>
      <c r="D434" s="537" t="str">
        <f>D35</f>
        <v>m³/h</v>
      </c>
      <c r="E434" s="537">
        <f>IF(E35="","",E35)</f>
        <v>11193.612000000001</v>
      </c>
      <c r="F434" s="537">
        <f>IF(F35="","",F35)</f>
        <v>12022.554</v>
      </c>
      <c r="G434" s="537">
        <f>IF(G35="","",G35)</f>
        <v>13511.279999999999</v>
      </c>
      <c r="H434" s="537">
        <f>IF(H35="","",H35)</f>
        <v>14078.007</v>
      </c>
      <c r="I434" s="537">
        <f>IF(I35="","",I35)</f>
        <v>14644.734</v>
      </c>
      <c r="J434" s="537" t="str">
        <f>IF(J35="","",J35)</f>
        <v/>
      </c>
      <c r="K434" s="537" t="str">
        <f>IF(K35="","",K35)</f>
        <v/>
      </c>
      <c r="L434" s="537" t="str">
        <f>IF(L35="","",L35)</f>
        <v/>
      </c>
      <c r="M434" s="537" t="str">
        <f>IF(M35="","",M35)</f>
        <v/>
      </c>
      <c r="N434" s="537" t="str">
        <f>IF(N35="","",N35)</f>
        <v/>
      </c>
      <c r="O434" s="537">
        <f>IF(O35="","",O35)</f>
        <v>11193.612000000001</v>
      </c>
      <c r="P434" s="537">
        <f>IF(P35="","",P35)</f>
        <v>12022.554</v>
      </c>
      <c r="Q434" s="537">
        <f>IF(Q35="","",Q35)</f>
        <v>13511.279999999999</v>
      </c>
      <c r="R434" s="537">
        <f>IF(R35="","",R35)</f>
        <v>14078.007</v>
      </c>
      <c r="S434" s="537">
        <f>IF(S35="","",S35)</f>
        <v>14644.734</v>
      </c>
      <c r="T434" s="537" t="str">
        <f>IF(T35="","",T35)</f>
        <v/>
      </c>
      <c r="U434" s="537" t="str">
        <f>IF(U35="","",U35)</f>
        <v/>
      </c>
      <c r="V434" s="537" t="str">
        <f>IF(V35="","",V35)</f>
        <v/>
      </c>
      <c r="W434" s="537" t="str">
        <f>IF(W35="","",W35)</f>
        <v/>
      </c>
      <c r="X434" s="537" t="str">
        <f>IF(X35="","",X35)</f>
        <v/>
      </c>
      <c r="Y434" s="537">
        <f>IF(Y35="","",Y35)</f>
        <v>13206.768</v>
      </c>
      <c r="Z434" s="537">
        <f>IF(Z35="","",Z35)</f>
        <v>13511.279999999999</v>
      </c>
      <c r="AA434" s="537">
        <f>IF(AA35="","",AA35)</f>
        <v>15000</v>
      </c>
      <c r="AB434" s="537">
        <f>IF(AB35="","",AB35)</f>
        <v>16505.64</v>
      </c>
      <c r="AC434" s="537">
        <f>IF(AC35="","",AC35)</f>
        <v>17588.345999999998</v>
      </c>
      <c r="AD434" s="537" t="str">
        <f>IF(AD35="","",AD35)</f>
        <v/>
      </c>
      <c r="AE434" s="537" t="str">
        <f>IF(AE35="","",AE35)</f>
        <v/>
      </c>
      <c r="AF434" s="537" t="str">
        <f>IF(AF35="","",AF35)</f>
        <v/>
      </c>
      <c r="AG434" s="537" t="str">
        <f>IF(AG35="","",AG35)</f>
        <v/>
      </c>
      <c r="AH434" s="537" t="str">
        <f>IF(AH35="","",AH35)</f>
        <v/>
      </c>
      <c r="AI434" s="537">
        <f>IF(AI35="","",AI35)</f>
        <v>15304.511999999999</v>
      </c>
      <c r="AJ434" s="537">
        <f>IF(AJ35="","",AJ35)</f>
        <v>16505.64</v>
      </c>
      <c r="AK434" s="537">
        <f>IF(AK35="","",AK35)</f>
        <v>18011.28</v>
      </c>
      <c r="AL434" s="537">
        <f>IF(AL35="","",AL35)</f>
        <v>19500</v>
      </c>
      <c r="AM434" s="537">
        <f>IF(AM35="","",AM35)</f>
        <v>20650.374000000003</v>
      </c>
      <c r="AN434" s="537" t="str">
        <f>IF(AN35="","",AN35)</f>
        <v/>
      </c>
      <c r="AO434" s="537" t="str">
        <f>IF(AO35="","",AO35)</f>
        <v/>
      </c>
      <c r="AP434" s="537" t="str">
        <f>IF(AP35="","",AP35)</f>
        <v/>
      </c>
      <c r="AQ434" s="537" t="str">
        <f>IF(AQ35="","",AQ35)</f>
        <v/>
      </c>
      <c r="AR434" s="537" t="str">
        <f>IF(AR35="","",AR35)</f>
        <v/>
      </c>
      <c r="AS434" s="537">
        <f>IF(AS35="","",AS35)</f>
        <v>18163.536</v>
      </c>
      <c r="AT434" s="537">
        <f>IF(AT35="","",AT35)</f>
        <v>19500</v>
      </c>
      <c r="AU434" s="537">
        <f>IF(AU35="","",AU35)</f>
        <v>21005.64</v>
      </c>
      <c r="AV434" s="537">
        <f>IF(AV35="","",AV35)</f>
        <v>22494.36</v>
      </c>
      <c r="AW434" s="537">
        <f>IF(AW35="","",AW35)</f>
        <v>23475.564000000002</v>
      </c>
      <c r="AX434" s="537" t="str">
        <f>IF(AX35="","",AX35)</f>
        <v/>
      </c>
      <c r="AY434" s="537" t="str">
        <f>IF(AY35="","",AY35)</f>
        <v/>
      </c>
      <c r="AZ434" s="537" t="str">
        <f>IF(AZ35="","",AZ35)</f>
        <v/>
      </c>
      <c r="BA434" s="537" t="str">
        <f>IF(BA35="","",BA35)</f>
        <v/>
      </c>
      <c r="BB434" s="537" t="str">
        <f>IF(BB35="","",BB35)</f>
        <v/>
      </c>
      <c r="BC434" s="574"/>
      <c r="BD434" s="539"/>
      <c r="BE434" s="539"/>
      <c r="BF434" s="539"/>
      <c r="BG434" s="539"/>
      <c r="BH434" s="539"/>
      <c r="BI434" s="539"/>
      <c r="BJ434" s="539"/>
      <c r="BK434" s="539"/>
      <c r="BL434" s="539"/>
      <c r="BM434" s="539"/>
      <c r="BN434" s="539"/>
      <c r="BO434" s="539"/>
      <c r="BP434" s="539"/>
      <c r="BQ434" s="539"/>
      <c r="BR434" s="539"/>
      <c r="BS434" s="539"/>
      <c r="BT434" s="539"/>
      <c r="BU434" s="539"/>
      <c r="BV434" s="539"/>
    </row>
    <row r="435" spans="3:74" s="537" customFormat="1" x14ac:dyDescent="0.25">
      <c r="C435" s="537" t="str">
        <f>C66</f>
        <v>Wp (F)_k</v>
      </c>
      <c r="D435" s="537" t="str">
        <f>D66</f>
        <v>kJ/kg</v>
      </c>
      <c r="E435" s="537">
        <f t="shared" ref="E435:AJ435" si="48">IF(E66="","",E66)</f>
        <v>67.506308370000013</v>
      </c>
      <c r="F435" s="537">
        <f t="shared" si="48"/>
        <v>65.003757749999991</v>
      </c>
      <c r="G435" s="537">
        <f t="shared" si="48"/>
        <v>57.49610589000001</v>
      </c>
      <c r="H435" s="537">
        <f t="shared" si="48"/>
        <v>53.116637400000002</v>
      </c>
      <c r="I435" s="537">
        <f t="shared" si="48"/>
        <v>48.737168910000001</v>
      </c>
      <c r="J435" s="537" t="str">
        <f t="shared" si="48"/>
        <v/>
      </c>
      <c r="K435" s="537" t="str">
        <f t="shared" si="48"/>
        <v/>
      </c>
      <c r="L435" s="537" t="str">
        <f t="shared" si="48"/>
        <v/>
      </c>
      <c r="M435" s="537" t="str">
        <f t="shared" si="48"/>
        <v/>
      </c>
      <c r="N435" s="537" t="str">
        <f t="shared" si="48"/>
        <v/>
      </c>
      <c r="O435" s="537">
        <f t="shared" si="48"/>
        <v>67.506308370000013</v>
      </c>
      <c r="P435" s="537">
        <f t="shared" si="48"/>
        <v>65.003757749999991</v>
      </c>
      <c r="Q435" s="537">
        <f t="shared" si="48"/>
        <v>57.49610589000001</v>
      </c>
      <c r="R435" s="537">
        <f t="shared" si="48"/>
        <v>53.116637400000002</v>
      </c>
      <c r="S435" s="537">
        <f t="shared" si="48"/>
        <v>48.737168910000001</v>
      </c>
      <c r="T435" s="537" t="str">
        <f t="shared" si="48"/>
        <v/>
      </c>
      <c r="U435" s="537" t="str">
        <f t="shared" si="48"/>
        <v/>
      </c>
      <c r="V435" s="537" t="str">
        <f t="shared" si="48"/>
        <v/>
      </c>
      <c r="W435" s="537" t="str">
        <f t="shared" si="48"/>
        <v/>
      </c>
      <c r="X435" s="537" t="str">
        <f t="shared" si="48"/>
        <v/>
      </c>
      <c r="Y435" s="537">
        <f t="shared" si="48"/>
        <v>90.654896699999995</v>
      </c>
      <c r="Z435" s="537">
        <f t="shared" si="48"/>
        <v>90.029263950000001</v>
      </c>
      <c r="AA435" s="537">
        <f t="shared" si="48"/>
        <v>84.085708679999996</v>
      </c>
      <c r="AB435" s="537">
        <f t="shared" si="48"/>
        <v>73.762684919999998</v>
      </c>
      <c r="AC435" s="537">
        <f t="shared" si="48"/>
        <v>63.126839880000006</v>
      </c>
      <c r="AD435" s="537" t="str">
        <f t="shared" si="48"/>
        <v/>
      </c>
      <c r="AE435" s="537" t="str">
        <f t="shared" si="48"/>
        <v/>
      </c>
      <c r="AF435" s="537" t="str">
        <f t="shared" si="48"/>
        <v/>
      </c>
      <c r="AG435" s="537" t="str">
        <f t="shared" si="48"/>
        <v/>
      </c>
      <c r="AH435" s="537" t="str">
        <f t="shared" si="48"/>
        <v/>
      </c>
      <c r="AI435" s="537">
        <f t="shared" si="48"/>
        <v>116.93166839999999</v>
      </c>
      <c r="AJ435" s="537">
        <f t="shared" si="48"/>
        <v>113.4907128</v>
      </c>
      <c r="AK435" s="537">
        <f t="shared" ref="AK435:BB435" si="49">IF(AK66="","",AK66)</f>
        <v>106.6087035</v>
      </c>
      <c r="AL435" s="537">
        <f t="shared" si="49"/>
        <v>94.09591116</v>
      </c>
      <c r="AM435" s="537">
        <f t="shared" si="49"/>
        <v>78.142153410000006</v>
      </c>
      <c r="AN435" s="537" t="str">
        <f t="shared" si="49"/>
        <v/>
      </c>
      <c r="AO435" s="537" t="str">
        <f t="shared" si="49"/>
        <v/>
      </c>
      <c r="AP435" s="537" t="str">
        <f t="shared" si="49"/>
        <v/>
      </c>
      <c r="AQ435" s="537" t="str">
        <f t="shared" si="49"/>
        <v/>
      </c>
      <c r="AR435" s="537" t="str">
        <f t="shared" si="49"/>
        <v/>
      </c>
      <c r="AS435" s="537">
        <f t="shared" si="49"/>
        <v>144.45970560000001</v>
      </c>
      <c r="AT435" s="537">
        <f t="shared" si="49"/>
        <v>139.76748450000002</v>
      </c>
      <c r="AU435" s="537">
        <f t="shared" si="49"/>
        <v>131.00852789999999</v>
      </c>
      <c r="AV435" s="537">
        <f t="shared" si="49"/>
        <v>115.0548192</v>
      </c>
      <c r="AW435" s="537">
        <f t="shared" si="49"/>
        <v>92.844635850000003</v>
      </c>
      <c r="AX435" s="537" t="str">
        <f t="shared" si="49"/>
        <v/>
      </c>
      <c r="AY435" s="537" t="str">
        <f t="shared" si="49"/>
        <v/>
      </c>
      <c r="AZ435" s="537" t="str">
        <f t="shared" si="49"/>
        <v/>
      </c>
      <c r="BA435" s="537" t="str">
        <f t="shared" si="49"/>
        <v/>
      </c>
      <c r="BB435" s="537" t="str">
        <f t="shared" si="49"/>
        <v/>
      </c>
      <c r="BC435" s="574"/>
      <c r="BD435" s="539"/>
      <c r="BE435" s="539"/>
      <c r="BF435" s="539"/>
      <c r="BG435" s="539"/>
      <c r="BH435" s="539"/>
      <c r="BI435" s="539"/>
      <c r="BJ435" s="539"/>
      <c r="BK435" s="539"/>
      <c r="BL435" s="539"/>
      <c r="BM435" s="539"/>
      <c r="BN435" s="539"/>
      <c r="BO435" s="539"/>
      <c r="BP435" s="539"/>
      <c r="BQ435" s="539"/>
      <c r="BR435" s="539"/>
      <c r="BS435" s="539"/>
      <c r="BT435" s="539"/>
      <c r="BU435" s="539"/>
      <c r="BV435" s="539"/>
    </row>
    <row r="436" spans="3:74" s="537" customFormat="1" x14ac:dyDescent="0.25">
      <c r="C436" s="537" t="str">
        <f>C53</f>
        <v>Pd1F_k</v>
      </c>
      <c r="D436" s="537" t="str">
        <f>D53</f>
        <v>mPa</v>
      </c>
      <c r="E436" s="537">
        <f>IF(E53="","",E53)</f>
        <v>0.74673503139317521</v>
      </c>
      <c r="F436" s="537">
        <f>IF(F53="","",F53)</f>
        <v>0.73053051367277499</v>
      </c>
      <c r="G436" s="537">
        <f>IF(G53="","",G53)</f>
        <v>0.6832477703606582</v>
      </c>
      <c r="H436" s="537">
        <f>IF(H53="","",H53)</f>
        <v>0.65674939315247838</v>
      </c>
      <c r="I436" s="537">
        <f>IF(I53="","",I53)</f>
        <v>0.63122059608941306</v>
      </c>
      <c r="J436" s="537" t="str">
        <f>IF(J53="","",J53)</f>
        <v/>
      </c>
      <c r="K436" s="537" t="str">
        <f>IF(K53="","",K53)</f>
        <v/>
      </c>
      <c r="L436" s="537" t="str">
        <f>IF(L53="","",L53)</f>
        <v/>
      </c>
      <c r="M436" s="537" t="str">
        <f>IF(M53="","",M53)</f>
        <v/>
      </c>
      <c r="N436" s="537" t="str">
        <f>IF(N53="","",N53)</f>
        <v/>
      </c>
      <c r="O436" s="537">
        <f>IF(O53="","",O53)</f>
        <v>0.74673503139317521</v>
      </c>
      <c r="P436" s="537">
        <f>IF(P53="","",P53)</f>
        <v>0.73053051367277499</v>
      </c>
      <c r="Q436" s="537">
        <f>IF(Q53="","",Q53)</f>
        <v>0.6832477703606582</v>
      </c>
      <c r="R436" s="537">
        <f>IF(R53="","",R53)</f>
        <v>0.65674939315247838</v>
      </c>
      <c r="S436" s="537">
        <f>IF(S53="","",S53)</f>
        <v>0.63122059608941306</v>
      </c>
      <c r="T436" s="537" t="str">
        <f>IF(T53="","",T53)</f>
        <v/>
      </c>
      <c r="U436" s="537" t="str">
        <f>IF(U53="","",U53)</f>
        <v/>
      </c>
      <c r="V436" s="537" t="str">
        <f>IF(V53="","",V53)</f>
        <v/>
      </c>
      <c r="W436" s="537" t="str">
        <f>IF(W53="","",W53)</f>
        <v/>
      </c>
      <c r="X436" s="537" t="str">
        <f>IF(X53="","",X53)</f>
        <v/>
      </c>
      <c r="Y436" s="537">
        <f>IF(Y53="","",Y53)</f>
        <v>0.74673503139317521</v>
      </c>
      <c r="Z436" s="537">
        <f>IF(Z53="","",Z53)</f>
        <v>0.73053051367277499</v>
      </c>
      <c r="AA436" s="537">
        <f>IF(AA53="","",AA53)</f>
        <v>0.6832477703606582</v>
      </c>
      <c r="AB436" s="537">
        <f>IF(AB53="","",AB53)</f>
        <v>0.65674939315247838</v>
      </c>
      <c r="AC436" s="537">
        <f>IF(AC53="","",AC53)</f>
        <v>0.63122059608941306</v>
      </c>
      <c r="AD436" s="537" t="str">
        <f>IF(AD53="","",AD53)</f>
        <v/>
      </c>
      <c r="AE436" s="537" t="str">
        <f>IF(AE53="","",AE53)</f>
        <v/>
      </c>
      <c r="AF436" s="537" t="str">
        <f>IF(AF53="","",AF53)</f>
        <v/>
      </c>
      <c r="AG436" s="537" t="str">
        <f>IF(AG53="","",AG53)</f>
        <v/>
      </c>
      <c r="AH436" s="537" t="str">
        <f>IF(AH53="","",AH53)</f>
        <v/>
      </c>
      <c r="AI436" s="537">
        <f>IF(AI53="","",AI53)</f>
        <v>0.74673503139317521</v>
      </c>
      <c r="AJ436" s="537">
        <f>IF(AJ53="","",AJ53)</f>
        <v>0.73053051367277499</v>
      </c>
      <c r="AK436" s="537">
        <f>IF(AK53="","",AK53)</f>
        <v>0.6832477703606582</v>
      </c>
      <c r="AL436" s="537">
        <f>IF(AL53="","",AL53)</f>
        <v>0.65674939315247838</v>
      </c>
      <c r="AM436" s="537">
        <f>IF(AM53="","",AM53)</f>
        <v>0.63122059608941306</v>
      </c>
      <c r="AN436" s="537" t="str">
        <f>IF(AN53="","",AN53)</f>
        <v/>
      </c>
      <c r="AO436" s="537" t="str">
        <f>IF(AO53="","",AO53)</f>
        <v/>
      </c>
      <c r="AP436" s="537" t="str">
        <f>IF(AP53="","",AP53)</f>
        <v/>
      </c>
      <c r="AQ436" s="537" t="str">
        <f>IF(AQ53="","",AQ53)</f>
        <v/>
      </c>
      <c r="AR436" s="537" t="str">
        <f>IF(AR53="","",AR53)</f>
        <v/>
      </c>
      <c r="AS436" s="537">
        <f>IF(AS53="","",AS53)</f>
        <v>0.74673503139317521</v>
      </c>
      <c r="AT436" s="537">
        <f>IF(AT53="","",AT53)</f>
        <v>0.73053051367277499</v>
      </c>
      <c r="AU436" s="537">
        <f>IF(AU53="","",AU53)</f>
        <v>0.6832477703606582</v>
      </c>
      <c r="AV436" s="537">
        <f>IF(AV53="","",AV53)</f>
        <v>0.65674939315247838</v>
      </c>
      <c r="AW436" s="537">
        <f>IF(AW53="","",AW53)</f>
        <v>0.63122059608941306</v>
      </c>
      <c r="AX436" s="537" t="str">
        <f>IF(AX53="","",AX53)</f>
        <v/>
      </c>
      <c r="AY436" s="537" t="str">
        <f>IF(AY53="","",AY53)</f>
        <v/>
      </c>
      <c r="AZ436" s="537" t="str">
        <f>IF(AZ53="","",AZ53)</f>
        <v/>
      </c>
      <c r="BA436" s="537" t="str">
        <f>IF(BA53="","",BA53)</f>
        <v/>
      </c>
      <c r="BB436" s="537" t="str">
        <f>IF(BB53="","",BB53)</f>
        <v/>
      </c>
      <c r="BC436" s="574"/>
      <c r="BD436" s="539"/>
      <c r="BE436" s="539"/>
      <c r="BF436" s="539"/>
      <c r="BG436" s="539"/>
      <c r="BH436" s="539"/>
      <c r="BI436" s="539"/>
      <c r="BJ436" s="539"/>
      <c r="BK436" s="539"/>
      <c r="BL436" s="539"/>
      <c r="BM436" s="539"/>
      <c r="BN436" s="539"/>
      <c r="BO436" s="539"/>
      <c r="BP436" s="539"/>
      <c r="BQ436" s="539"/>
      <c r="BR436" s="539"/>
      <c r="BS436" s="539"/>
      <c r="BT436" s="539"/>
      <c r="BU436" s="539"/>
      <c r="BV436" s="539"/>
    </row>
    <row r="437" spans="3:74" s="537" customFormat="1" x14ac:dyDescent="0.25">
      <c r="C437" s="537" t="str">
        <f>C68</f>
        <v>np (F)_k</v>
      </c>
      <c r="D437" s="537" t="str">
        <f>D68</f>
        <v>-</v>
      </c>
      <c r="E437" s="537">
        <f t="shared" ref="E437:AJ437" si="50">IF(E68="","",E68)</f>
        <v>0.84061229999999998</v>
      </c>
      <c r="F437" s="537">
        <f t="shared" si="50"/>
        <v>0.8316327</v>
      </c>
      <c r="G437" s="537">
        <f t="shared" si="50"/>
        <v>0.78877560000000002</v>
      </c>
      <c r="H437" s="537">
        <f t="shared" si="50"/>
        <v>0.75571435000000009</v>
      </c>
      <c r="I437" s="537">
        <f t="shared" si="50"/>
        <v>0.72265310000000005</v>
      </c>
      <c r="J437" s="537" t="str">
        <f t="shared" si="50"/>
        <v/>
      </c>
      <c r="K437" s="537" t="str">
        <f t="shared" si="50"/>
        <v/>
      </c>
      <c r="L437" s="537" t="str">
        <f t="shared" si="50"/>
        <v/>
      </c>
      <c r="M437" s="537" t="str">
        <f t="shared" si="50"/>
        <v/>
      </c>
      <c r="N437" s="537" t="str">
        <f t="shared" si="50"/>
        <v/>
      </c>
      <c r="O437" s="537">
        <f t="shared" si="50"/>
        <v>0.84061229999999998</v>
      </c>
      <c r="P437" s="537">
        <f t="shared" si="50"/>
        <v>0.8316327</v>
      </c>
      <c r="Q437" s="537">
        <f t="shared" si="50"/>
        <v>0.78877560000000002</v>
      </c>
      <c r="R437" s="537">
        <f t="shared" si="50"/>
        <v>0.75571435000000009</v>
      </c>
      <c r="S437" s="537">
        <f t="shared" si="50"/>
        <v>0.72265310000000005</v>
      </c>
      <c r="T437" s="537" t="str">
        <f t="shared" si="50"/>
        <v/>
      </c>
      <c r="U437" s="537" t="str">
        <f t="shared" si="50"/>
        <v/>
      </c>
      <c r="V437" s="537" t="str">
        <f t="shared" si="50"/>
        <v/>
      </c>
      <c r="W437" s="537" t="str">
        <f t="shared" si="50"/>
        <v/>
      </c>
      <c r="X437" s="537" t="str">
        <f t="shared" si="50"/>
        <v/>
      </c>
      <c r="Y437" s="537">
        <f t="shared" si="50"/>
        <v>0.84183679999999994</v>
      </c>
      <c r="Z437" s="537">
        <f t="shared" si="50"/>
        <v>0.84224490000000007</v>
      </c>
      <c r="AA437" s="537">
        <f t="shared" si="50"/>
        <v>0.82673469999999993</v>
      </c>
      <c r="AB437" s="537">
        <f t="shared" si="50"/>
        <v>0.77857150000000008</v>
      </c>
      <c r="AC437" s="537">
        <f t="shared" si="50"/>
        <v>0.71081630000000007</v>
      </c>
      <c r="AD437" s="537" t="str">
        <f t="shared" si="50"/>
        <v/>
      </c>
      <c r="AE437" s="537" t="str">
        <f t="shared" si="50"/>
        <v/>
      </c>
      <c r="AF437" s="537" t="str">
        <f t="shared" si="50"/>
        <v/>
      </c>
      <c r="AG437" s="537" t="str">
        <f t="shared" si="50"/>
        <v/>
      </c>
      <c r="AH437" s="537" t="str">
        <f t="shared" si="50"/>
        <v/>
      </c>
      <c r="AI437" s="537">
        <f t="shared" si="50"/>
        <v>0.84265310000000004</v>
      </c>
      <c r="AJ437" s="537">
        <f t="shared" si="50"/>
        <v>0.84020410000000001</v>
      </c>
      <c r="AK437" s="537">
        <f t="shared" ref="AK437:BB437" si="51">IF(AK68="","",AK68)</f>
        <v>0.82510210000000006</v>
      </c>
      <c r="AL437" s="537">
        <f t="shared" si="51"/>
        <v>0.78020409999999996</v>
      </c>
      <c r="AM437" s="537">
        <f t="shared" si="51"/>
        <v>0.69938779999999989</v>
      </c>
      <c r="AN437" s="537" t="str">
        <f t="shared" si="51"/>
        <v/>
      </c>
      <c r="AO437" s="537" t="str">
        <f t="shared" si="51"/>
        <v/>
      </c>
      <c r="AP437" s="537" t="str">
        <f t="shared" si="51"/>
        <v/>
      </c>
      <c r="AQ437" s="537" t="str">
        <f t="shared" si="51"/>
        <v/>
      </c>
      <c r="AR437" s="537" t="str">
        <f t="shared" si="51"/>
        <v/>
      </c>
      <c r="AS437" s="537">
        <f t="shared" si="51"/>
        <v>0.83489800000000003</v>
      </c>
      <c r="AT437" s="537">
        <f t="shared" si="51"/>
        <v>0.83775509999999997</v>
      </c>
      <c r="AU437" s="537">
        <f t="shared" si="51"/>
        <v>0.82102039999999998</v>
      </c>
      <c r="AV437" s="537">
        <f t="shared" si="51"/>
        <v>0.77612250000000005</v>
      </c>
      <c r="AW437" s="537">
        <f t="shared" si="51"/>
        <v>0.68387759999999997</v>
      </c>
      <c r="AX437" s="537" t="str">
        <f t="shared" si="51"/>
        <v/>
      </c>
      <c r="AY437" s="537" t="str">
        <f t="shared" si="51"/>
        <v/>
      </c>
      <c r="AZ437" s="537" t="str">
        <f t="shared" si="51"/>
        <v/>
      </c>
      <c r="BA437" s="537" t="str">
        <f t="shared" si="51"/>
        <v/>
      </c>
      <c r="BB437" s="537" t="str">
        <f t="shared" si="51"/>
        <v/>
      </c>
      <c r="BD437" s="539"/>
      <c r="BE437" s="539"/>
      <c r="BF437" s="539"/>
      <c r="BG437" s="539"/>
      <c r="BH437" s="539"/>
      <c r="BI437" s="539"/>
      <c r="BJ437" s="539"/>
      <c r="BK437" s="539"/>
      <c r="BL437" s="539"/>
      <c r="BM437" s="539"/>
      <c r="BN437" s="539"/>
      <c r="BO437" s="539"/>
      <c r="BP437" s="539"/>
      <c r="BQ437" s="539"/>
      <c r="BR437" s="539"/>
      <c r="BS437" s="539"/>
      <c r="BT437" s="539"/>
      <c r="BU437" s="539"/>
      <c r="BV437" s="539"/>
    </row>
    <row r="438" spans="3:74" s="537" customFormat="1" x14ac:dyDescent="0.25">
      <c r="C438" s="537" t="str">
        <f>C52</f>
        <v>Td1F_k</v>
      </c>
      <c r="D438" s="537" t="str">
        <f>D52</f>
        <v>K</v>
      </c>
      <c r="E438" s="537">
        <f>IF(E52="","",E52)</f>
        <v>367.39734216979349</v>
      </c>
      <c r="F438" s="537">
        <f>IF(F52="","",F52)</f>
        <v>365.97754709073507</v>
      </c>
      <c r="G438" s="537">
        <f>IF(G52="","",G52)</f>
        <v>362.44173187765711</v>
      </c>
      <c r="H438" s="537">
        <f>IF(H52="","",H52)</f>
        <v>360.67367118509662</v>
      </c>
      <c r="I438" s="537">
        <f>IF(I52="","",I52)</f>
        <v>358.75083107209383</v>
      </c>
      <c r="J438" s="537" t="str">
        <f>IF(J52="","",J52)</f>
        <v/>
      </c>
      <c r="K438" s="537" t="str">
        <f>IF(K52="","",K52)</f>
        <v/>
      </c>
      <c r="L438" s="537" t="str">
        <f>IF(L52="","",L52)</f>
        <v/>
      </c>
      <c r="M438" s="537" t="str">
        <f>IF(M52="","",M52)</f>
        <v/>
      </c>
      <c r="N438" s="537" t="str">
        <f>IF(N52="","",N52)</f>
        <v/>
      </c>
      <c r="O438" s="537">
        <f>IF(O52="","",O52)</f>
        <v>367.39734216979349</v>
      </c>
      <c r="P438" s="537">
        <f>IF(P52="","",P52)</f>
        <v>365.97754709073507</v>
      </c>
      <c r="Q438" s="537">
        <f>IF(Q52="","",Q52)</f>
        <v>362.44173187765711</v>
      </c>
      <c r="R438" s="537">
        <f>IF(R52="","",R52)</f>
        <v>360.67367118509662</v>
      </c>
      <c r="S438" s="537">
        <f>IF(S52="","",S52)</f>
        <v>358.75083107209383</v>
      </c>
      <c r="T438" s="537" t="str">
        <f>IF(T52="","",T52)</f>
        <v/>
      </c>
      <c r="U438" s="537" t="str">
        <f>IF(U52="","",U52)</f>
        <v/>
      </c>
      <c r="V438" s="537" t="str">
        <f>IF(V52="","",V52)</f>
        <v/>
      </c>
      <c r="W438" s="537" t="str">
        <f>IF(W52="","",W52)</f>
        <v/>
      </c>
      <c r="X438" s="537" t="str">
        <f>IF(X52="","",X52)</f>
        <v/>
      </c>
      <c r="Y438" s="537">
        <f>IF(Y52="","",Y52)</f>
        <v>367.39734216979349</v>
      </c>
      <c r="Z438" s="537">
        <f>IF(Z52="","",Z52)</f>
        <v>365.97754709073507</v>
      </c>
      <c r="AA438" s="537">
        <f>IF(AA52="","",AA52)</f>
        <v>362.44173187765711</v>
      </c>
      <c r="AB438" s="537">
        <f>IF(AB52="","",AB52)</f>
        <v>360.67367118509662</v>
      </c>
      <c r="AC438" s="537">
        <f>IF(AC52="","",AC52)</f>
        <v>358.75083107209383</v>
      </c>
      <c r="AD438" s="537" t="str">
        <f>IF(AD52="","",AD52)</f>
        <v/>
      </c>
      <c r="AE438" s="537" t="str">
        <f>IF(AE52="","",AE52)</f>
        <v/>
      </c>
      <c r="AF438" s="537" t="str">
        <f>IF(AF52="","",AF52)</f>
        <v/>
      </c>
      <c r="AG438" s="537" t="str">
        <f>IF(AG52="","",AG52)</f>
        <v/>
      </c>
      <c r="AH438" s="537" t="str">
        <f>IF(AH52="","",AH52)</f>
        <v/>
      </c>
      <c r="AI438" s="537">
        <f>IF(AI52="","",AI52)</f>
        <v>367.39734216979349</v>
      </c>
      <c r="AJ438" s="537">
        <f>IF(AJ52="","",AJ52)</f>
        <v>365.97754709073507</v>
      </c>
      <c r="AK438" s="537">
        <f>IF(AK52="","",AK52)</f>
        <v>362.44173187765711</v>
      </c>
      <c r="AL438" s="537">
        <f>IF(AL52="","",AL52)</f>
        <v>360.67367118509662</v>
      </c>
      <c r="AM438" s="537">
        <f>IF(AM52="","",AM52)</f>
        <v>358.75083107209383</v>
      </c>
      <c r="AN438" s="537" t="str">
        <f>IF(AN52="","",AN52)</f>
        <v/>
      </c>
      <c r="AO438" s="537" t="str">
        <f>IF(AO52="","",AO52)</f>
        <v/>
      </c>
      <c r="AP438" s="537" t="str">
        <f>IF(AP52="","",AP52)</f>
        <v/>
      </c>
      <c r="AQ438" s="537" t="str">
        <f>IF(AQ52="","",AQ52)</f>
        <v/>
      </c>
      <c r="AR438" s="537" t="str">
        <f>IF(AR52="","",AR52)</f>
        <v/>
      </c>
      <c r="AS438" s="537">
        <f>IF(AS52="","",AS52)</f>
        <v>367.39734216979349</v>
      </c>
      <c r="AT438" s="537">
        <f>IF(AT52="","",AT52)</f>
        <v>365.97754709073507</v>
      </c>
      <c r="AU438" s="537">
        <f>IF(AU52="","",AU52)</f>
        <v>362.44173187765711</v>
      </c>
      <c r="AV438" s="537">
        <f>IF(AV52="","",AV52)</f>
        <v>360.67367118509662</v>
      </c>
      <c r="AW438" s="537">
        <f>IF(AW52="","",AW52)</f>
        <v>358.75083107209383</v>
      </c>
      <c r="AX438" s="537" t="str">
        <f>IF(AX52="","",AX52)</f>
        <v/>
      </c>
      <c r="AY438" s="537" t="str">
        <f>IF(AY52="","",AY52)</f>
        <v/>
      </c>
      <c r="AZ438" s="537" t="str">
        <f>IF(AZ52="","",AZ52)</f>
        <v/>
      </c>
      <c r="BA438" s="537" t="str">
        <f>IF(BA52="","",BA52)</f>
        <v/>
      </c>
      <c r="BB438" s="537" t="str">
        <f>IF(BB52="","",BB52)</f>
        <v/>
      </c>
      <c r="BD438" s="539"/>
      <c r="BE438" s="539"/>
      <c r="BF438" s="539"/>
      <c r="BG438" s="539"/>
      <c r="BH438" s="539"/>
      <c r="BI438" s="539"/>
      <c r="BJ438" s="539"/>
      <c r="BK438" s="539"/>
      <c r="BL438" s="539"/>
      <c r="BM438" s="539"/>
      <c r="BN438" s="539"/>
      <c r="BO438" s="539"/>
      <c r="BP438" s="539"/>
      <c r="BQ438" s="539"/>
      <c r="BR438" s="539"/>
      <c r="BS438" s="539"/>
      <c r="BT438" s="539"/>
      <c r="BU438" s="539"/>
      <c r="BV438" s="539"/>
    </row>
    <row r="439" spans="3:74" s="537" customFormat="1" x14ac:dyDescent="0.25">
      <c r="C439" s="537" t="str">
        <f>C219</f>
        <v>Pg (F)_n</v>
      </c>
      <c r="D439" s="537" t="str">
        <f>D219</f>
        <v>kW</v>
      </c>
      <c r="E439" s="537" t="str">
        <f t="shared" ref="E439:AJ439" si="52">IF(E69="","",E69)</f>
        <v/>
      </c>
      <c r="F439" s="537" t="str">
        <f t="shared" si="52"/>
        <v/>
      </c>
      <c r="G439" s="537" t="str">
        <f t="shared" si="52"/>
        <v/>
      </c>
      <c r="H439" s="537" t="str">
        <f t="shared" si="52"/>
        <v/>
      </c>
      <c r="I439" s="537" t="str">
        <f t="shared" si="52"/>
        <v/>
      </c>
      <c r="J439" s="537" t="str">
        <f t="shared" si="52"/>
        <v/>
      </c>
      <c r="K439" s="537" t="str">
        <f t="shared" si="52"/>
        <v/>
      </c>
      <c r="L439" s="537" t="str">
        <f t="shared" si="52"/>
        <v/>
      </c>
      <c r="M439" s="537" t="str">
        <f t="shared" si="52"/>
        <v/>
      </c>
      <c r="N439" s="537" t="str">
        <f t="shared" si="52"/>
        <v/>
      </c>
      <c r="O439" s="537" t="str">
        <f t="shared" si="52"/>
        <v/>
      </c>
      <c r="P439" s="537" t="str">
        <f t="shared" si="52"/>
        <v/>
      </c>
      <c r="Q439" s="537" t="str">
        <f t="shared" si="52"/>
        <v/>
      </c>
      <c r="R439" s="537" t="str">
        <f t="shared" si="52"/>
        <v/>
      </c>
      <c r="S439" s="537" t="str">
        <f t="shared" si="52"/>
        <v/>
      </c>
      <c r="T439" s="537" t="str">
        <f t="shared" si="52"/>
        <v/>
      </c>
      <c r="U439" s="537" t="str">
        <f t="shared" si="52"/>
        <v/>
      </c>
      <c r="V439" s="537" t="str">
        <f t="shared" si="52"/>
        <v/>
      </c>
      <c r="W439" s="537" t="str">
        <f t="shared" si="52"/>
        <v/>
      </c>
      <c r="X439" s="537" t="str">
        <f t="shared" si="52"/>
        <v/>
      </c>
      <c r="Y439" s="537" t="str">
        <f t="shared" si="52"/>
        <v/>
      </c>
      <c r="Z439" s="537" t="str">
        <f t="shared" si="52"/>
        <v/>
      </c>
      <c r="AA439" s="537" t="str">
        <f t="shared" si="52"/>
        <v/>
      </c>
      <c r="AB439" s="537" t="str">
        <f t="shared" si="52"/>
        <v/>
      </c>
      <c r="AC439" s="537" t="str">
        <f t="shared" si="52"/>
        <v/>
      </c>
      <c r="AD439" s="537" t="str">
        <f t="shared" si="52"/>
        <v/>
      </c>
      <c r="AE439" s="537" t="str">
        <f t="shared" si="52"/>
        <v/>
      </c>
      <c r="AF439" s="537" t="str">
        <f t="shared" si="52"/>
        <v/>
      </c>
      <c r="AG439" s="537" t="str">
        <f t="shared" si="52"/>
        <v/>
      </c>
      <c r="AH439" s="537" t="str">
        <f t="shared" si="52"/>
        <v/>
      </c>
      <c r="AI439" s="537" t="str">
        <f t="shared" si="52"/>
        <v/>
      </c>
      <c r="AJ439" s="537" t="str">
        <f t="shared" si="52"/>
        <v/>
      </c>
      <c r="AK439" s="537" t="str">
        <f t="shared" ref="AK439:BB439" si="53">IF(AK69="","",AK69)</f>
        <v/>
      </c>
      <c r="AL439" s="537" t="str">
        <f t="shared" si="53"/>
        <v/>
      </c>
      <c r="AM439" s="537" t="str">
        <f t="shared" si="53"/>
        <v/>
      </c>
      <c r="AN439" s="537" t="str">
        <f t="shared" si="53"/>
        <v/>
      </c>
      <c r="AO439" s="537" t="str">
        <f t="shared" si="53"/>
        <v/>
      </c>
      <c r="AP439" s="537" t="str">
        <f t="shared" si="53"/>
        <v/>
      </c>
      <c r="AQ439" s="537" t="str">
        <f t="shared" si="53"/>
        <v/>
      </c>
      <c r="AR439" s="537" t="str">
        <f t="shared" si="53"/>
        <v/>
      </c>
      <c r="AS439" s="537" t="str">
        <f t="shared" si="53"/>
        <v/>
      </c>
      <c r="AT439" s="537" t="str">
        <f t="shared" si="53"/>
        <v/>
      </c>
      <c r="AU439" s="537" t="str">
        <f t="shared" si="53"/>
        <v/>
      </c>
      <c r="AV439" s="537" t="str">
        <f t="shared" si="53"/>
        <v/>
      </c>
      <c r="AW439" s="537" t="str">
        <f t="shared" si="53"/>
        <v/>
      </c>
      <c r="AX439" s="537" t="str">
        <f t="shared" si="53"/>
        <v/>
      </c>
      <c r="AY439" s="537" t="str">
        <f t="shared" si="53"/>
        <v/>
      </c>
      <c r="AZ439" s="537" t="str">
        <f t="shared" si="53"/>
        <v/>
      </c>
      <c r="BA439" s="537" t="str">
        <f t="shared" si="53"/>
        <v/>
      </c>
      <c r="BB439" s="537" t="str">
        <f t="shared" si="53"/>
        <v/>
      </c>
      <c r="BD439" s="539"/>
      <c r="BE439" s="539"/>
      <c r="BF439" s="539"/>
      <c r="BG439" s="539"/>
      <c r="BH439" s="539"/>
      <c r="BI439" s="539"/>
      <c r="BJ439" s="539"/>
      <c r="BK439" s="539"/>
      <c r="BL439" s="539"/>
      <c r="BM439" s="539"/>
      <c r="BN439" s="539"/>
      <c r="BO439" s="539"/>
      <c r="BP439" s="539"/>
      <c r="BQ439" s="539"/>
      <c r="BR439" s="539"/>
      <c r="BS439" s="539"/>
      <c r="BT439" s="539"/>
      <c r="BU439" s="539"/>
      <c r="BV439" s="539"/>
    </row>
    <row r="440" spans="3:74" s="537" customFormat="1" x14ac:dyDescent="0.25">
      <c r="BC440" s="539"/>
      <c r="BD440" s="539"/>
      <c r="BE440" s="539"/>
      <c r="BF440" s="539"/>
      <c r="BG440" s="539"/>
      <c r="BH440" s="539"/>
      <c r="BI440" s="539"/>
      <c r="BJ440" s="539"/>
      <c r="BK440" s="539"/>
      <c r="BL440" s="539"/>
      <c r="BM440" s="539"/>
      <c r="BN440" s="539"/>
      <c r="BO440" s="539"/>
      <c r="BP440" s="539"/>
      <c r="BQ440" s="539"/>
      <c r="BR440" s="539"/>
      <c r="BS440" s="539"/>
      <c r="BT440" s="539"/>
      <c r="BU440" s="539"/>
      <c r="BV440" s="539"/>
    </row>
    <row r="441" spans="3:74" s="537" customFormat="1" x14ac:dyDescent="0.25">
      <c r="BC441" s="539"/>
      <c r="BD441" s="539"/>
      <c r="BE441" s="539"/>
      <c r="BF441" s="539"/>
      <c r="BG441" s="539"/>
      <c r="BH441" s="539"/>
      <c r="BI441" s="539"/>
      <c r="BJ441" s="539"/>
      <c r="BK441" s="539"/>
      <c r="BL441" s="539"/>
      <c r="BM441" s="539"/>
      <c r="BN441" s="539"/>
      <c r="BO441" s="539"/>
      <c r="BP441" s="539"/>
      <c r="BQ441" s="539"/>
      <c r="BR441" s="539"/>
      <c r="BS441" s="539"/>
      <c r="BT441" s="539"/>
      <c r="BU441" s="539"/>
      <c r="BV441" s="539"/>
    </row>
    <row r="442" spans="3:74" s="537" customFormat="1" x14ac:dyDescent="0.25">
      <c r="BC442" s="539"/>
      <c r="BD442" s="539"/>
      <c r="BE442" s="539"/>
      <c r="BF442" s="539"/>
      <c r="BG442" s="539"/>
      <c r="BH442" s="539"/>
      <c r="BI442" s="539"/>
      <c r="BJ442" s="539"/>
      <c r="BK442" s="539"/>
      <c r="BL442" s="539"/>
      <c r="BM442" s="539"/>
      <c r="BN442" s="539"/>
      <c r="BO442" s="539"/>
      <c r="BP442" s="539"/>
      <c r="BQ442" s="539"/>
      <c r="BR442" s="539"/>
      <c r="BS442" s="539"/>
      <c r="BT442" s="539"/>
      <c r="BU442" s="539"/>
      <c r="BV442" s="539"/>
    </row>
    <row r="443" spans="3:74" s="537" customFormat="1" ht="15.75" thickBot="1" x14ac:dyDescent="0.3">
      <c r="BC443" s="539"/>
      <c r="BD443" s="539"/>
      <c r="BE443" s="539"/>
      <c r="BF443" s="539"/>
      <c r="BG443" s="539"/>
      <c r="BH443" s="539"/>
      <c r="BI443" s="539"/>
      <c r="BJ443" s="539"/>
      <c r="BK443" s="539"/>
      <c r="BL443" s="539"/>
      <c r="BM443" s="539"/>
      <c r="BN443" s="539"/>
      <c r="BO443" s="539"/>
      <c r="BP443" s="539"/>
      <c r="BQ443" s="539"/>
      <c r="BR443" s="539"/>
      <c r="BS443" s="539"/>
      <c r="BT443" s="539"/>
      <c r="BU443" s="539"/>
      <c r="BV443" s="539"/>
    </row>
    <row r="444" spans="3:74" s="537" customFormat="1" x14ac:dyDescent="0.25">
      <c r="E444" s="745" t="s">
        <v>888</v>
      </c>
      <c r="F444" s="745"/>
      <c r="G444" s="745"/>
      <c r="H444" s="745"/>
      <c r="I444" s="745"/>
      <c r="J444" s="745"/>
      <c r="K444" s="745"/>
      <c r="L444" s="745"/>
      <c r="M444" s="745"/>
      <c r="N444" s="745"/>
      <c r="BC444" s="539"/>
      <c r="BD444" s="539"/>
      <c r="BE444" s="539"/>
      <c r="BF444" s="539"/>
      <c r="BG444" s="539"/>
      <c r="BH444" s="539"/>
      <c r="BI444" s="539"/>
      <c r="BJ444" s="539"/>
      <c r="BK444" s="539"/>
      <c r="BL444" s="539"/>
      <c r="BM444" s="539"/>
      <c r="BN444" s="539"/>
      <c r="BO444" s="539"/>
      <c r="BP444" s="539"/>
      <c r="BQ444" s="539"/>
      <c r="BR444" s="539"/>
      <c r="BS444" s="539"/>
      <c r="BT444" s="539"/>
      <c r="BU444" s="539"/>
      <c r="BV444" s="539"/>
    </row>
    <row r="445" spans="3:74" s="537" customFormat="1" x14ac:dyDescent="0.25">
      <c r="E445" s="746"/>
      <c r="F445" s="746"/>
      <c r="G445" s="746"/>
      <c r="H445" s="746"/>
      <c r="I445" s="746"/>
      <c r="J445" s="746"/>
      <c r="K445" s="746"/>
      <c r="L445" s="746"/>
      <c r="M445" s="746"/>
      <c r="N445" s="746"/>
      <c r="BC445" s="539"/>
      <c r="BD445" s="539"/>
      <c r="BE445" s="539"/>
      <c r="BF445" s="539"/>
      <c r="BG445" s="539"/>
      <c r="BH445" s="539"/>
      <c r="BI445" s="539"/>
      <c r="BJ445" s="539"/>
      <c r="BK445" s="539"/>
      <c r="BL445" s="539"/>
      <c r="BM445" s="539"/>
      <c r="BN445" s="539"/>
      <c r="BO445" s="539"/>
      <c r="BP445" s="539"/>
      <c r="BQ445" s="539"/>
      <c r="BR445" s="539"/>
      <c r="BS445" s="539"/>
      <c r="BT445" s="539"/>
      <c r="BU445" s="539"/>
      <c r="BV445" s="539"/>
    </row>
    <row r="446" spans="3:74" s="537" customFormat="1" x14ac:dyDescent="0.25">
      <c r="E446" s="746"/>
      <c r="F446" s="746"/>
      <c r="G446" s="746"/>
      <c r="H446" s="746"/>
      <c r="I446" s="746"/>
      <c r="J446" s="746"/>
      <c r="K446" s="746"/>
      <c r="L446" s="746"/>
      <c r="M446" s="746"/>
      <c r="N446" s="746"/>
      <c r="BC446" s="539"/>
      <c r="BD446" s="539"/>
      <c r="BE446" s="539"/>
      <c r="BF446" s="539"/>
      <c r="BG446" s="539"/>
      <c r="BH446" s="539"/>
      <c r="BI446" s="539"/>
      <c r="BJ446" s="539"/>
      <c r="BK446" s="539"/>
      <c r="BL446" s="539"/>
      <c r="BM446" s="539"/>
      <c r="BN446" s="539"/>
      <c r="BO446" s="539"/>
      <c r="BP446" s="539"/>
      <c r="BQ446" s="539"/>
      <c r="BR446" s="539"/>
      <c r="BS446" s="539"/>
      <c r="BT446" s="539"/>
      <c r="BU446" s="539"/>
      <c r="BV446" s="539"/>
    </row>
    <row r="447" spans="3:74" s="537" customFormat="1" x14ac:dyDescent="0.25">
      <c r="E447" s="746"/>
      <c r="F447" s="746"/>
      <c r="G447" s="746"/>
      <c r="H447" s="746"/>
      <c r="I447" s="746"/>
      <c r="J447" s="746"/>
      <c r="K447" s="746"/>
      <c r="L447" s="746"/>
      <c r="M447" s="746"/>
      <c r="N447" s="746"/>
      <c r="BC447" s="539"/>
      <c r="BD447" s="539"/>
      <c r="BE447" s="539"/>
      <c r="BF447" s="539"/>
      <c r="BG447" s="539"/>
      <c r="BH447" s="539"/>
      <c r="BI447" s="539"/>
      <c r="BJ447" s="539"/>
      <c r="BK447" s="539"/>
      <c r="BL447" s="539"/>
      <c r="BM447" s="539"/>
      <c r="BN447" s="539"/>
      <c r="BO447" s="539"/>
      <c r="BP447" s="539"/>
      <c r="BQ447" s="539"/>
      <c r="BR447" s="539"/>
      <c r="BS447" s="539"/>
      <c r="BT447" s="539"/>
      <c r="BU447" s="539"/>
      <c r="BV447" s="539"/>
    </row>
    <row r="448" spans="3:74" s="537" customFormat="1" ht="15.75" thickBot="1" x14ac:dyDescent="0.3">
      <c r="E448" s="747"/>
      <c r="F448" s="747"/>
      <c r="G448" s="747"/>
      <c r="H448" s="747"/>
      <c r="I448" s="747"/>
      <c r="J448" s="747"/>
      <c r="K448" s="747"/>
      <c r="L448" s="747"/>
      <c r="M448" s="747"/>
      <c r="N448" s="747"/>
      <c r="BC448" s="539"/>
      <c r="BD448" s="539"/>
      <c r="BE448" s="539"/>
      <c r="BF448" s="539"/>
      <c r="BG448" s="539"/>
      <c r="BH448" s="539"/>
      <c r="BI448" s="539"/>
      <c r="BJ448" s="539"/>
      <c r="BK448" s="539"/>
      <c r="BL448" s="539"/>
      <c r="BM448" s="539"/>
      <c r="BN448" s="539"/>
      <c r="BO448" s="539"/>
      <c r="BP448" s="539"/>
      <c r="BQ448" s="539"/>
      <c r="BR448" s="539"/>
      <c r="BS448" s="539"/>
      <c r="BT448" s="539"/>
      <c r="BU448" s="539"/>
      <c r="BV448" s="539"/>
    </row>
    <row r="449" spans="3:74" s="537" customFormat="1" x14ac:dyDescent="0.25">
      <c r="C449" s="537" t="str">
        <f>C50</f>
        <v>Md1F_k</v>
      </c>
      <c r="D449" s="537" t="str">
        <f>D50</f>
        <v>kg/h</v>
      </c>
      <c r="E449" s="537">
        <f t="shared" ref="E449:E454" si="54">E434</f>
        <v>11193.612000000001</v>
      </c>
      <c r="F449" s="537">
        <f t="shared" ref="F449:F454" si="55">O434</f>
        <v>11193.612000000001</v>
      </c>
      <c r="G449" s="537">
        <f t="shared" ref="G449:G454" si="56">Y434</f>
        <v>13206.768</v>
      </c>
      <c r="H449" s="537">
        <f t="shared" ref="H449:H454" si="57">IF(AI434="",G449,AI434)</f>
        <v>15304.511999999999</v>
      </c>
      <c r="I449" s="537">
        <f t="shared" ref="I449:I454" si="58">IF(AS434="",H449,AS434)</f>
        <v>18163.536</v>
      </c>
      <c r="BC449" s="539"/>
      <c r="BD449" s="539"/>
      <c r="BE449" s="539"/>
      <c r="BF449" s="539"/>
      <c r="BG449" s="539"/>
      <c r="BH449" s="539"/>
      <c r="BI449" s="539"/>
      <c r="BJ449" s="539"/>
      <c r="BK449" s="539"/>
      <c r="BL449" s="539"/>
      <c r="BM449" s="539"/>
      <c r="BN449" s="539"/>
      <c r="BO449" s="539"/>
      <c r="BP449" s="539"/>
      <c r="BQ449" s="539"/>
      <c r="BR449" s="539"/>
      <c r="BS449" s="539"/>
      <c r="BT449" s="539"/>
      <c r="BU449" s="539"/>
      <c r="BV449" s="539"/>
    </row>
    <row r="450" spans="3:74" s="537" customFormat="1" x14ac:dyDescent="0.25">
      <c r="C450" s="537" t="str">
        <f>C66</f>
        <v>Wp (F)_k</v>
      </c>
      <c r="D450" s="537" t="str">
        <f>D66</f>
        <v>kJ/kg</v>
      </c>
      <c r="E450" s="537">
        <f t="shared" si="54"/>
        <v>67.506308370000013</v>
      </c>
      <c r="F450" s="537">
        <f t="shared" si="55"/>
        <v>67.506308370000013</v>
      </c>
      <c r="G450" s="537">
        <f t="shared" si="56"/>
        <v>90.654896699999995</v>
      </c>
      <c r="H450" s="537">
        <f t="shared" si="57"/>
        <v>116.93166839999999</v>
      </c>
      <c r="I450" s="537">
        <f t="shared" si="58"/>
        <v>144.45970560000001</v>
      </c>
      <c r="BC450" s="539"/>
      <c r="BD450" s="539"/>
      <c r="BE450" s="539"/>
      <c r="BF450" s="539"/>
      <c r="BG450" s="539"/>
      <c r="BH450" s="539"/>
      <c r="BI450" s="539"/>
      <c r="BJ450" s="539"/>
      <c r="BK450" s="539"/>
      <c r="BL450" s="539"/>
      <c r="BM450" s="539"/>
      <c r="BN450" s="539"/>
      <c r="BO450" s="539"/>
      <c r="BP450" s="539"/>
      <c r="BQ450" s="539"/>
      <c r="BR450" s="539"/>
      <c r="BS450" s="539"/>
      <c r="BT450" s="539"/>
      <c r="BU450" s="539"/>
      <c r="BV450" s="539"/>
    </row>
    <row r="451" spans="3:74" s="537" customFormat="1" x14ac:dyDescent="0.25">
      <c r="C451" s="537" t="str">
        <f>C67</f>
        <v>Qr (F)_k</v>
      </c>
      <c r="D451" s="537" t="str">
        <f>D67</f>
        <v>kW</v>
      </c>
      <c r="E451" s="537">
        <f t="shared" si="54"/>
        <v>0.74673503139317521</v>
      </c>
      <c r="F451" s="537">
        <f t="shared" si="55"/>
        <v>0.74673503139317521</v>
      </c>
      <c r="G451" s="537">
        <f t="shared" si="56"/>
        <v>0.74673503139317521</v>
      </c>
      <c r="H451" s="537">
        <f t="shared" si="57"/>
        <v>0.74673503139317521</v>
      </c>
      <c r="I451" s="537">
        <f t="shared" si="58"/>
        <v>0.74673503139317521</v>
      </c>
      <c r="BC451" s="539"/>
      <c r="BD451" s="539"/>
      <c r="BE451" s="539"/>
      <c r="BF451" s="539"/>
      <c r="BG451" s="539"/>
      <c r="BH451" s="539"/>
      <c r="BI451" s="539"/>
      <c r="BJ451" s="539"/>
      <c r="BK451" s="539"/>
      <c r="BL451" s="539"/>
      <c r="BM451" s="539"/>
      <c r="BN451" s="539"/>
      <c r="BO451" s="539"/>
      <c r="BP451" s="539"/>
      <c r="BQ451" s="539"/>
      <c r="BR451" s="539"/>
      <c r="BS451" s="539"/>
      <c r="BT451" s="539"/>
      <c r="BU451" s="539"/>
      <c r="BV451" s="539"/>
    </row>
    <row r="452" spans="3:74" s="537" customFormat="1" x14ac:dyDescent="0.25">
      <c r="C452" s="537" t="str">
        <f>C83</f>
        <v>Zs2F_k</v>
      </c>
      <c r="D452" s="537" t="str">
        <f>D83</f>
        <v>-</v>
      </c>
      <c r="E452" s="537">
        <f t="shared" si="54"/>
        <v>0.84061229999999998</v>
      </c>
      <c r="F452" s="537">
        <f t="shared" si="55"/>
        <v>0.84061229999999998</v>
      </c>
      <c r="G452" s="537">
        <f t="shared" si="56"/>
        <v>0.84183679999999994</v>
      </c>
      <c r="H452" s="537">
        <f t="shared" si="57"/>
        <v>0.84265310000000004</v>
      </c>
      <c r="I452" s="537">
        <f t="shared" si="58"/>
        <v>0.83489800000000003</v>
      </c>
      <c r="BC452" s="539"/>
      <c r="BD452" s="539"/>
      <c r="BE452" s="539"/>
      <c r="BF452" s="539"/>
      <c r="BG452" s="539"/>
      <c r="BH452" s="539"/>
      <c r="BI452" s="539"/>
      <c r="BJ452" s="539"/>
      <c r="BK452" s="539"/>
      <c r="BL452" s="539"/>
      <c r="BM452" s="539"/>
      <c r="BN452" s="539"/>
      <c r="BO452" s="539"/>
      <c r="BP452" s="539"/>
      <c r="BQ452" s="539"/>
      <c r="BR452" s="539"/>
      <c r="BS452" s="539"/>
      <c r="BT452" s="539"/>
      <c r="BU452" s="539"/>
      <c r="BV452" s="539"/>
    </row>
    <row r="453" spans="3:74" s="537" customFormat="1" x14ac:dyDescent="0.25">
      <c r="C453" s="537" t="str">
        <f>C52</f>
        <v>Td1F_k</v>
      </c>
      <c r="D453" s="537" t="str">
        <f>D52</f>
        <v>K</v>
      </c>
      <c r="E453" s="537">
        <f t="shared" si="54"/>
        <v>367.39734216979349</v>
      </c>
      <c r="F453" s="537">
        <f t="shared" si="55"/>
        <v>367.39734216979349</v>
      </c>
      <c r="G453" s="537">
        <f t="shared" si="56"/>
        <v>367.39734216979349</v>
      </c>
      <c r="H453" s="537">
        <f t="shared" si="57"/>
        <v>367.39734216979349</v>
      </c>
      <c r="I453" s="537">
        <f t="shared" si="58"/>
        <v>367.39734216979349</v>
      </c>
      <c r="BC453" s="539"/>
      <c r="BD453" s="539"/>
      <c r="BE453" s="539"/>
      <c r="BF453" s="539"/>
      <c r="BG453" s="539"/>
      <c r="BH453" s="539"/>
      <c r="BI453" s="539"/>
      <c r="BJ453" s="539"/>
      <c r="BK453" s="539"/>
      <c r="BL453" s="539"/>
      <c r="BM453" s="539"/>
      <c r="BN453" s="539"/>
      <c r="BO453" s="539"/>
      <c r="BP453" s="539"/>
      <c r="BQ453" s="539"/>
      <c r="BR453" s="539"/>
      <c r="BS453" s="539"/>
      <c r="BT453" s="539"/>
      <c r="BU453" s="539"/>
      <c r="BV453" s="539"/>
    </row>
    <row r="454" spans="3:74" s="537" customFormat="1" x14ac:dyDescent="0.25">
      <c r="C454" s="537" t="str">
        <f>C234</f>
        <v>Hend_n</v>
      </c>
      <c r="D454" s="537" t="str">
        <f>D234</f>
        <v>kJ/kg</v>
      </c>
      <c r="E454" s="537" t="str">
        <f t="shared" si="54"/>
        <v/>
      </c>
      <c r="F454" s="537" t="str">
        <f t="shared" si="55"/>
        <v/>
      </c>
      <c r="G454" s="537" t="str">
        <f t="shared" si="56"/>
        <v/>
      </c>
      <c r="H454" s="537" t="str">
        <f t="shared" si="57"/>
        <v/>
      </c>
      <c r="I454" s="537" t="str">
        <f t="shared" si="58"/>
        <v/>
      </c>
      <c r="BC454" s="539"/>
      <c r="BD454" s="539"/>
      <c r="BE454" s="539"/>
      <c r="BF454" s="539"/>
      <c r="BG454" s="539"/>
      <c r="BH454" s="539"/>
      <c r="BI454" s="539"/>
      <c r="BJ454" s="539"/>
      <c r="BK454" s="539"/>
      <c r="BL454" s="539"/>
      <c r="BM454" s="539"/>
      <c r="BN454" s="539"/>
      <c r="BO454" s="539"/>
      <c r="BP454" s="539"/>
      <c r="BQ454" s="539"/>
      <c r="BR454" s="539"/>
      <c r="BS454" s="539"/>
      <c r="BT454" s="539"/>
      <c r="BU454" s="539"/>
      <c r="BV454" s="539"/>
    </row>
    <row r="455" spans="3:74" s="537" customFormat="1" x14ac:dyDescent="0.25">
      <c r="BC455" s="539"/>
      <c r="BD455" s="539"/>
      <c r="BE455" s="539"/>
      <c r="BF455" s="539"/>
      <c r="BG455" s="539"/>
      <c r="BH455" s="539"/>
      <c r="BI455" s="539"/>
      <c r="BJ455" s="539"/>
      <c r="BK455" s="539"/>
      <c r="BL455" s="539"/>
      <c r="BM455" s="539"/>
      <c r="BN455" s="539"/>
      <c r="BO455" s="539"/>
      <c r="BP455" s="539"/>
      <c r="BQ455" s="539"/>
      <c r="BR455" s="539"/>
      <c r="BS455" s="539"/>
      <c r="BT455" s="539"/>
      <c r="BU455" s="539"/>
      <c r="BV455" s="539"/>
    </row>
    <row r="456" spans="3:74" s="537" customFormat="1" x14ac:dyDescent="0.25">
      <c r="BC456" s="539"/>
      <c r="BD456" s="539"/>
      <c r="BE456" s="539"/>
      <c r="BF456" s="539"/>
      <c r="BG456" s="539"/>
      <c r="BH456" s="539"/>
      <c r="BI456" s="539"/>
      <c r="BJ456" s="539"/>
      <c r="BK456" s="539"/>
      <c r="BL456" s="539"/>
      <c r="BM456" s="539"/>
      <c r="BN456" s="539"/>
      <c r="BO456" s="539"/>
      <c r="BP456" s="539"/>
      <c r="BQ456" s="539"/>
      <c r="BR456" s="539"/>
      <c r="BS456" s="539"/>
      <c r="BT456" s="539"/>
      <c r="BU456" s="539"/>
      <c r="BV456" s="539"/>
    </row>
    <row r="457" spans="3:74" s="537" customFormat="1" x14ac:dyDescent="0.25">
      <c r="BC457" s="539"/>
      <c r="BD457" s="539"/>
      <c r="BE457" s="539"/>
      <c r="BF457" s="539"/>
      <c r="BG457" s="539"/>
      <c r="BH457" s="539"/>
      <c r="BI457" s="539"/>
      <c r="BJ457" s="539"/>
      <c r="BK457" s="539"/>
      <c r="BL457" s="539"/>
      <c r="BM457" s="539"/>
      <c r="BN457" s="539"/>
      <c r="BO457" s="539"/>
      <c r="BP457" s="539"/>
      <c r="BQ457" s="539"/>
      <c r="BR457" s="539"/>
      <c r="BS457" s="539"/>
      <c r="BT457" s="539"/>
      <c r="BU457" s="539"/>
      <c r="BV457" s="539"/>
    </row>
    <row r="458" spans="3:74" s="537" customFormat="1" x14ac:dyDescent="0.25">
      <c r="BC458" s="539"/>
      <c r="BD458" s="539"/>
      <c r="BE458" s="539"/>
      <c r="BF458" s="539"/>
      <c r="BG458" s="539"/>
      <c r="BH458" s="539"/>
      <c r="BI458" s="539"/>
      <c r="BJ458" s="539"/>
      <c r="BK458" s="539"/>
      <c r="BL458" s="539"/>
      <c r="BM458" s="539"/>
      <c r="BN458" s="539"/>
      <c r="BO458" s="539"/>
      <c r="BP458" s="539"/>
      <c r="BQ458" s="539"/>
      <c r="BR458" s="539"/>
      <c r="BS458" s="539"/>
      <c r="BT458" s="539"/>
      <c r="BU458" s="539"/>
      <c r="BV458" s="539"/>
    </row>
    <row r="459" spans="3:74" s="537" customFormat="1" x14ac:dyDescent="0.25">
      <c r="BC459" s="539"/>
      <c r="BD459" s="539"/>
      <c r="BE459" s="539"/>
      <c r="BF459" s="539"/>
      <c r="BG459" s="539"/>
      <c r="BH459" s="539"/>
      <c r="BI459" s="539"/>
      <c r="BJ459" s="539"/>
      <c r="BK459" s="539"/>
      <c r="BL459" s="539"/>
      <c r="BM459" s="539"/>
      <c r="BN459" s="539"/>
      <c r="BO459" s="539"/>
      <c r="BP459" s="539"/>
      <c r="BQ459" s="539"/>
      <c r="BR459" s="539"/>
      <c r="BS459" s="539"/>
      <c r="BT459" s="539"/>
      <c r="BU459" s="539"/>
      <c r="BV459" s="539"/>
    </row>
    <row r="460" spans="3:74" s="537" customFormat="1" x14ac:dyDescent="0.25">
      <c r="BC460" s="539"/>
      <c r="BD460" s="539"/>
      <c r="BE460" s="539"/>
      <c r="BF460" s="539"/>
      <c r="BG460" s="539"/>
      <c r="BH460" s="539"/>
      <c r="BI460" s="539"/>
      <c r="BJ460" s="539"/>
      <c r="BK460" s="539"/>
      <c r="BL460" s="539"/>
      <c r="BM460" s="539"/>
      <c r="BN460" s="539"/>
      <c r="BO460" s="539"/>
      <c r="BP460" s="539"/>
      <c r="BQ460" s="539"/>
      <c r="BR460" s="539"/>
      <c r="BS460" s="539"/>
      <c r="BT460" s="539"/>
      <c r="BU460" s="539"/>
      <c r="BV460" s="539"/>
    </row>
    <row r="461" spans="3:74" s="537" customFormat="1" x14ac:dyDescent="0.25">
      <c r="BC461" s="539"/>
      <c r="BD461" s="539"/>
      <c r="BE461" s="539"/>
      <c r="BF461" s="539"/>
      <c r="BG461" s="539"/>
      <c r="BH461" s="539"/>
      <c r="BI461" s="539"/>
      <c r="BJ461" s="539"/>
      <c r="BK461" s="539"/>
      <c r="BL461" s="539"/>
      <c r="BM461" s="539"/>
      <c r="BN461" s="539"/>
      <c r="BO461" s="539"/>
      <c r="BP461" s="539"/>
      <c r="BQ461" s="539"/>
      <c r="BR461" s="539"/>
      <c r="BS461" s="539"/>
      <c r="BT461" s="539"/>
      <c r="BU461" s="539"/>
      <c r="BV461" s="539"/>
    </row>
    <row r="462" spans="3:74" s="537" customFormat="1" x14ac:dyDescent="0.25">
      <c r="BC462" s="539"/>
      <c r="BD462" s="539"/>
      <c r="BE462" s="539"/>
      <c r="BF462" s="539"/>
      <c r="BG462" s="539"/>
      <c r="BH462" s="539"/>
      <c r="BI462" s="539"/>
      <c r="BJ462" s="539"/>
      <c r="BK462" s="539"/>
      <c r="BL462" s="539"/>
      <c r="BM462" s="539"/>
      <c r="BN462" s="539"/>
      <c r="BO462" s="539"/>
      <c r="BP462" s="539"/>
      <c r="BQ462" s="539"/>
      <c r="BR462" s="539"/>
      <c r="BS462" s="539"/>
      <c r="BT462" s="539"/>
      <c r="BU462" s="539"/>
      <c r="BV462" s="539"/>
    </row>
    <row r="463" spans="3:74" s="537" customFormat="1" x14ac:dyDescent="0.25">
      <c r="BC463" s="539"/>
      <c r="BD463" s="539"/>
      <c r="BE463" s="539"/>
      <c r="BF463" s="539"/>
      <c r="BG463" s="539"/>
      <c r="BH463" s="539"/>
      <c r="BI463" s="539"/>
      <c r="BJ463" s="539"/>
      <c r="BK463" s="539"/>
      <c r="BL463" s="539"/>
      <c r="BM463" s="539"/>
      <c r="BN463" s="539"/>
      <c r="BO463" s="539"/>
      <c r="BP463" s="539"/>
      <c r="BQ463" s="539"/>
      <c r="BR463" s="539"/>
      <c r="BS463" s="539"/>
      <c r="BT463" s="539"/>
      <c r="BU463" s="539"/>
      <c r="BV463" s="539"/>
    </row>
    <row r="464" spans="3:74" s="537" customFormat="1" x14ac:dyDescent="0.25">
      <c r="BC464" s="539"/>
      <c r="BD464" s="539"/>
      <c r="BE464" s="539"/>
      <c r="BF464" s="539"/>
      <c r="BG464" s="539"/>
      <c r="BH464" s="539"/>
      <c r="BI464" s="539"/>
      <c r="BJ464" s="539"/>
      <c r="BK464" s="539"/>
      <c r="BL464" s="539"/>
      <c r="BM464" s="539"/>
      <c r="BN464" s="539"/>
      <c r="BO464" s="539"/>
      <c r="BP464" s="539"/>
      <c r="BQ464" s="539"/>
      <c r="BR464" s="539"/>
      <c r="BS464" s="539"/>
      <c r="BT464" s="539"/>
      <c r="BU464" s="539"/>
      <c r="BV464" s="539"/>
    </row>
    <row r="465" spans="55:74" s="537" customFormat="1" x14ac:dyDescent="0.25">
      <c r="BC465" s="539"/>
      <c r="BD465" s="539"/>
      <c r="BE465" s="539"/>
      <c r="BF465" s="539"/>
      <c r="BG465" s="539"/>
      <c r="BH465" s="539"/>
      <c r="BI465" s="539"/>
      <c r="BJ465" s="539"/>
      <c r="BK465" s="539"/>
      <c r="BL465" s="539"/>
      <c r="BM465" s="539"/>
      <c r="BN465" s="539"/>
      <c r="BO465" s="539"/>
      <c r="BP465" s="539"/>
      <c r="BQ465" s="539"/>
      <c r="BR465" s="539"/>
      <c r="BS465" s="539"/>
      <c r="BT465" s="539"/>
      <c r="BU465" s="539"/>
      <c r="BV465" s="539"/>
    </row>
    <row r="466" spans="55:74" s="537" customFormat="1" x14ac:dyDescent="0.25">
      <c r="BC466" s="539"/>
      <c r="BD466" s="539"/>
      <c r="BE466" s="539"/>
      <c r="BF466" s="539"/>
      <c r="BG466" s="539"/>
      <c r="BH466" s="539"/>
      <c r="BI466" s="539"/>
      <c r="BJ466" s="539"/>
      <c r="BK466" s="539"/>
      <c r="BL466" s="539"/>
      <c r="BM466" s="539"/>
      <c r="BN466" s="539"/>
      <c r="BO466" s="539"/>
      <c r="BP466" s="539"/>
      <c r="BQ466" s="539"/>
      <c r="BR466" s="539"/>
      <c r="BS466" s="539"/>
      <c r="BT466" s="539"/>
      <c r="BU466" s="539"/>
      <c r="BV466" s="539"/>
    </row>
    <row r="467" spans="55:74" s="537" customFormat="1" x14ac:dyDescent="0.25">
      <c r="BC467" s="539"/>
      <c r="BD467" s="539"/>
      <c r="BE467" s="539"/>
      <c r="BF467" s="539"/>
      <c r="BG467" s="539"/>
      <c r="BH467" s="539"/>
      <c r="BI467" s="539"/>
      <c r="BJ467" s="539"/>
      <c r="BK467" s="539"/>
      <c r="BL467" s="539"/>
      <c r="BM467" s="539"/>
      <c r="BN467" s="539"/>
      <c r="BO467" s="539"/>
      <c r="BP467" s="539"/>
      <c r="BQ467" s="539"/>
      <c r="BR467" s="539"/>
      <c r="BS467" s="539"/>
      <c r="BT467" s="539"/>
      <c r="BU467" s="539"/>
      <c r="BV467" s="539"/>
    </row>
    <row r="468" spans="55:74" s="537" customFormat="1" x14ac:dyDescent="0.25">
      <c r="BC468" s="539"/>
      <c r="BD468" s="539"/>
      <c r="BE468" s="539"/>
      <c r="BF468" s="539"/>
      <c r="BG468" s="539"/>
      <c r="BH468" s="539"/>
      <c r="BI468" s="539"/>
      <c r="BJ468" s="539"/>
      <c r="BK468" s="539"/>
      <c r="BL468" s="539"/>
      <c r="BM468" s="539"/>
      <c r="BN468" s="539"/>
      <c r="BO468" s="539"/>
      <c r="BP468" s="539"/>
      <c r="BQ468" s="539"/>
      <c r="BR468" s="539"/>
      <c r="BS468" s="539"/>
      <c r="BT468" s="539"/>
      <c r="BU468" s="539"/>
      <c r="BV468" s="539"/>
    </row>
    <row r="469" spans="55:74" s="537" customFormat="1" x14ac:dyDescent="0.25">
      <c r="BC469" s="539"/>
      <c r="BD469" s="539"/>
      <c r="BE469" s="539"/>
      <c r="BF469" s="539"/>
      <c r="BG469" s="539"/>
      <c r="BH469" s="539"/>
      <c r="BI469" s="539"/>
      <c r="BJ469" s="539"/>
      <c r="BK469" s="539"/>
      <c r="BL469" s="539"/>
      <c r="BM469" s="539"/>
      <c r="BN469" s="539"/>
      <c r="BO469" s="539"/>
      <c r="BP469" s="539"/>
      <c r="BQ469" s="539"/>
      <c r="BR469" s="539"/>
      <c r="BS469" s="539"/>
      <c r="BT469" s="539"/>
      <c r="BU469" s="539"/>
      <c r="BV469" s="539"/>
    </row>
    <row r="470" spans="55:74" s="537" customFormat="1" x14ac:dyDescent="0.25">
      <c r="BC470" s="539"/>
      <c r="BD470" s="539"/>
      <c r="BE470" s="539"/>
      <c r="BF470" s="539"/>
      <c r="BG470" s="539"/>
      <c r="BH470" s="539"/>
      <c r="BI470" s="539"/>
      <c r="BJ470" s="539"/>
      <c r="BK470" s="539"/>
      <c r="BL470" s="539"/>
      <c r="BM470" s="539"/>
      <c r="BN470" s="539"/>
      <c r="BO470" s="539"/>
      <c r="BP470" s="539"/>
      <c r="BQ470" s="539"/>
      <c r="BR470" s="539"/>
      <c r="BS470" s="539"/>
      <c r="BT470" s="539"/>
      <c r="BU470" s="539"/>
      <c r="BV470" s="539"/>
    </row>
    <row r="471" spans="55:74" s="537" customFormat="1" x14ac:dyDescent="0.25">
      <c r="BC471" s="539"/>
      <c r="BD471" s="539"/>
      <c r="BE471" s="539"/>
      <c r="BF471" s="539"/>
      <c r="BG471" s="539"/>
      <c r="BH471" s="539"/>
      <c r="BI471" s="539"/>
      <c r="BJ471" s="539"/>
      <c r="BK471" s="539"/>
      <c r="BL471" s="539"/>
      <c r="BM471" s="539"/>
      <c r="BN471" s="539"/>
      <c r="BO471" s="539"/>
      <c r="BP471" s="539"/>
      <c r="BQ471" s="539"/>
      <c r="BR471" s="539"/>
      <c r="BS471" s="539"/>
      <c r="BT471" s="539"/>
      <c r="BU471" s="539"/>
      <c r="BV471" s="539"/>
    </row>
    <row r="472" spans="55:74" s="537" customFormat="1" x14ac:dyDescent="0.25">
      <c r="BC472" s="539"/>
      <c r="BD472" s="539"/>
      <c r="BE472" s="539"/>
      <c r="BF472" s="539"/>
      <c r="BG472" s="539"/>
      <c r="BH472" s="539"/>
      <c r="BI472" s="539"/>
      <c r="BJ472" s="539"/>
      <c r="BK472" s="539"/>
      <c r="BL472" s="539"/>
      <c r="BM472" s="539"/>
      <c r="BN472" s="539"/>
      <c r="BO472" s="539"/>
      <c r="BP472" s="539"/>
      <c r="BQ472" s="539"/>
      <c r="BR472" s="539"/>
      <c r="BS472" s="539"/>
      <c r="BT472" s="539"/>
      <c r="BU472" s="539"/>
      <c r="BV472" s="539"/>
    </row>
    <row r="473" spans="55:74" s="537" customFormat="1" x14ac:dyDescent="0.25">
      <c r="BC473" s="539"/>
      <c r="BD473" s="539"/>
      <c r="BE473" s="539"/>
      <c r="BF473" s="539"/>
      <c r="BG473" s="539"/>
      <c r="BH473" s="539"/>
      <c r="BI473" s="539"/>
      <c r="BJ473" s="539"/>
      <c r="BK473" s="539"/>
      <c r="BL473" s="539"/>
      <c r="BM473" s="539"/>
      <c r="BN473" s="539"/>
      <c r="BO473" s="539"/>
      <c r="BP473" s="539"/>
      <c r="BQ473" s="539"/>
      <c r="BR473" s="539"/>
      <c r="BS473" s="539"/>
      <c r="BT473" s="539"/>
      <c r="BU473" s="539"/>
      <c r="BV473" s="539"/>
    </row>
    <row r="474" spans="55:74" s="537" customFormat="1" x14ac:dyDescent="0.25">
      <c r="BC474" s="539"/>
      <c r="BD474" s="539"/>
      <c r="BE474" s="539"/>
      <c r="BF474" s="539"/>
      <c r="BG474" s="539"/>
      <c r="BH474" s="539"/>
      <c r="BI474" s="539"/>
      <c r="BJ474" s="539"/>
      <c r="BK474" s="539"/>
      <c r="BL474" s="539"/>
      <c r="BM474" s="539"/>
      <c r="BN474" s="539"/>
      <c r="BO474" s="539"/>
      <c r="BP474" s="539"/>
      <c r="BQ474" s="539"/>
      <c r="BR474" s="539"/>
      <c r="BS474" s="539"/>
      <c r="BT474" s="539"/>
      <c r="BU474" s="539"/>
      <c r="BV474" s="539"/>
    </row>
    <row r="475" spans="55:74" s="537" customFormat="1" x14ac:dyDescent="0.25">
      <c r="BC475" s="539"/>
      <c r="BD475" s="539"/>
      <c r="BE475" s="539"/>
      <c r="BF475" s="539"/>
      <c r="BG475" s="539"/>
      <c r="BH475" s="539"/>
      <c r="BI475" s="539"/>
      <c r="BJ475" s="539"/>
      <c r="BK475" s="539"/>
      <c r="BL475" s="539"/>
      <c r="BM475" s="539"/>
      <c r="BN475" s="539"/>
      <c r="BO475" s="539"/>
      <c r="BP475" s="539"/>
      <c r="BQ475" s="539"/>
      <c r="BR475" s="539"/>
      <c r="BS475" s="539"/>
      <c r="BT475" s="539"/>
      <c r="BU475" s="539"/>
      <c r="BV475" s="539"/>
    </row>
    <row r="476" spans="55:74" s="537" customFormat="1" x14ac:dyDescent="0.25">
      <c r="BC476" s="539"/>
      <c r="BD476" s="539"/>
      <c r="BE476" s="539"/>
      <c r="BF476" s="539"/>
      <c r="BG476" s="539"/>
      <c r="BH476" s="539"/>
      <c r="BI476" s="539"/>
      <c r="BJ476" s="539"/>
      <c r="BK476" s="539"/>
      <c r="BL476" s="539"/>
      <c r="BM476" s="539"/>
      <c r="BN476" s="539"/>
      <c r="BO476" s="539"/>
      <c r="BP476" s="539"/>
      <c r="BQ476" s="539"/>
      <c r="BR476" s="539"/>
      <c r="BS476" s="539"/>
      <c r="BT476" s="539"/>
      <c r="BU476" s="539"/>
      <c r="BV476" s="539"/>
    </row>
    <row r="477" spans="55:74" s="537" customFormat="1" x14ac:dyDescent="0.25">
      <c r="BC477" s="539"/>
      <c r="BD477" s="539"/>
      <c r="BE477" s="539"/>
      <c r="BF477" s="539"/>
      <c r="BG477" s="539"/>
      <c r="BH477" s="539"/>
      <c r="BI477" s="539"/>
      <c r="BJ477" s="539"/>
      <c r="BK477" s="539"/>
      <c r="BL477" s="539"/>
      <c r="BM477" s="539"/>
      <c r="BN477" s="539"/>
      <c r="BO477" s="539"/>
      <c r="BP477" s="539"/>
      <c r="BQ477" s="539"/>
      <c r="BR477" s="539"/>
      <c r="BS477" s="539"/>
      <c r="BT477" s="539"/>
      <c r="BU477" s="539"/>
      <c r="BV477" s="539"/>
    </row>
    <row r="478" spans="55:74" s="537" customFormat="1" x14ac:dyDescent="0.25">
      <c r="BC478" s="539"/>
      <c r="BD478" s="539"/>
      <c r="BE478" s="539"/>
      <c r="BF478" s="539"/>
      <c r="BG478" s="539"/>
      <c r="BH478" s="539"/>
      <c r="BI478" s="539"/>
      <c r="BJ478" s="539"/>
      <c r="BK478" s="539"/>
      <c r="BL478" s="539"/>
      <c r="BM478" s="539"/>
      <c r="BN478" s="539"/>
      <c r="BO478" s="539"/>
      <c r="BP478" s="539"/>
      <c r="BQ478" s="539"/>
      <c r="BR478" s="539"/>
      <c r="BS478" s="539"/>
      <c r="BT478" s="539"/>
      <c r="BU478" s="539"/>
      <c r="BV478" s="539"/>
    </row>
    <row r="479" spans="55:74" s="537" customFormat="1" x14ac:dyDescent="0.25">
      <c r="BC479" s="539"/>
      <c r="BD479" s="539"/>
      <c r="BE479" s="539"/>
      <c r="BF479" s="539"/>
      <c r="BG479" s="539"/>
      <c r="BH479" s="539"/>
      <c r="BI479" s="539"/>
      <c r="BJ479" s="539"/>
      <c r="BK479" s="539"/>
      <c r="BL479" s="539"/>
      <c r="BM479" s="539"/>
      <c r="BN479" s="539"/>
      <c r="BO479" s="539"/>
      <c r="BP479" s="539"/>
      <c r="BQ479" s="539"/>
      <c r="BR479" s="539"/>
      <c r="BS479" s="539"/>
      <c r="BT479" s="539"/>
      <c r="BU479" s="539"/>
      <c r="BV479" s="539"/>
    </row>
    <row r="480" spans="55:74" s="537" customFormat="1" x14ac:dyDescent="0.25">
      <c r="BC480" s="539"/>
      <c r="BD480" s="539"/>
      <c r="BE480" s="539"/>
      <c r="BF480" s="539"/>
      <c r="BG480" s="539"/>
      <c r="BH480" s="539"/>
      <c r="BI480" s="539"/>
      <c r="BJ480" s="539"/>
      <c r="BK480" s="539"/>
      <c r="BL480" s="539"/>
      <c r="BM480" s="539"/>
      <c r="BN480" s="539"/>
      <c r="BO480" s="539"/>
      <c r="BP480" s="539"/>
      <c r="BQ480" s="539"/>
      <c r="BR480" s="539"/>
      <c r="BS480" s="539"/>
      <c r="BT480" s="539"/>
      <c r="BU480" s="539"/>
      <c r="BV480" s="539"/>
    </row>
    <row r="481" spans="55:74" s="537" customFormat="1" x14ac:dyDescent="0.25">
      <c r="BC481" s="539"/>
      <c r="BD481" s="539"/>
      <c r="BE481" s="539"/>
      <c r="BF481" s="539"/>
      <c r="BG481" s="539"/>
      <c r="BH481" s="539"/>
      <c r="BI481" s="539"/>
      <c r="BJ481" s="539"/>
      <c r="BK481" s="539"/>
      <c r="BL481" s="539"/>
      <c r="BM481" s="539"/>
      <c r="BN481" s="539"/>
      <c r="BO481" s="539"/>
      <c r="BP481" s="539"/>
      <c r="BQ481" s="539"/>
      <c r="BR481" s="539"/>
      <c r="BS481" s="539"/>
      <c r="BT481" s="539"/>
      <c r="BU481" s="539"/>
      <c r="BV481" s="539"/>
    </row>
    <row r="482" spans="55:74" s="537" customFormat="1" x14ac:dyDescent="0.25">
      <c r="BC482" s="539"/>
      <c r="BD482" s="539"/>
      <c r="BE482" s="539"/>
      <c r="BF482" s="539"/>
      <c r="BG482" s="539"/>
      <c r="BH482" s="539"/>
      <c r="BI482" s="539"/>
      <c r="BJ482" s="539"/>
      <c r="BK482" s="539"/>
      <c r="BL482" s="539"/>
      <c r="BM482" s="539"/>
      <c r="BN482" s="539"/>
      <c r="BO482" s="539"/>
      <c r="BP482" s="539"/>
      <c r="BQ482" s="539"/>
      <c r="BR482" s="539"/>
      <c r="BS482" s="539"/>
      <c r="BT482" s="539"/>
      <c r="BU482" s="539"/>
      <c r="BV482" s="539"/>
    </row>
    <row r="483" spans="55:74" s="537" customFormat="1" x14ac:dyDescent="0.25">
      <c r="BC483" s="539"/>
      <c r="BD483" s="539"/>
      <c r="BE483" s="539"/>
      <c r="BF483" s="539"/>
      <c r="BG483" s="539"/>
      <c r="BH483" s="539"/>
      <c r="BI483" s="539"/>
      <c r="BJ483" s="539"/>
      <c r="BK483" s="539"/>
      <c r="BL483" s="539"/>
      <c r="BM483" s="539"/>
      <c r="BN483" s="539"/>
      <c r="BO483" s="539"/>
      <c r="BP483" s="539"/>
      <c r="BQ483" s="539"/>
      <c r="BR483" s="539"/>
      <c r="BS483" s="539"/>
      <c r="BT483" s="539"/>
      <c r="BU483" s="539"/>
      <c r="BV483" s="539"/>
    </row>
    <row r="484" spans="55:74" s="537" customFormat="1" x14ac:dyDescent="0.25">
      <c r="BC484" s="539"/>
      <c r="BD484" s="539"/>
      <c r="BE484" s="539"/>
      <c r="BF484" s="539"/>
      <c r="BG484" s="539"/>
      <c r="BH484" s="539"/>
      <c r="BI484" s="539"/>
      <c r="BJ484" s="539"/>
      <c r="BK484" s="539"/>
      <c r="BL484" s="539"/>
      <c r="BM484" s="539"/>
      <c r="BN484" s="539"/>
      <c r="BO484" s="539"/>
      <c r="BP484" s="539"/>
      <c r="BQ484" s="539"/>
      <c r="BR484" s="539"/>
      <c r="BS484" s="539"/>
      <c r="BT484" s="539"/>
      <c r="BU484" s="539"/>
      <c r="BV484" s="539"/>
    </row>
    <row r="485" spans="55:74" s="537" customFormat="1" x14ac:dyDescent="0.25">
      <c r="BC485" s="539"/>
      <c r="BD485" s="539"/>
      <c r="BE485" s="539"/>
      <c r="BF485" s="539"/>
      <c r="BG485" s="539"/>
      <c r="BH485" s="539"/>
      <c r="BI485" s="539"/>
      <c r="BJ485" s="539"/>
      <c r="BK485" s="539"/>
      <c r="BL485" s="539"/>
      <c r="BM485" s="539"/>
      <c r="BN485" s="539"/>
      <c r="BO485" s="539"/>
      <c r="BP485" s="539"/>
      <c r="BQ485" s="539"/>
      <c r="BR485" s="539"/>
      <c r="BS485" s="539"/>
      <c r="BT485" s="539"/>
      <c r="BU485" s="539"/>
      <c r="BV485" s="539"/>
    </row>
    <row r="486" spans="55:74" s="537" customFormat="1" x14ac:dyDescent="0.25">
      <c r="BC486" s="539"/>
      <c r="BD486" s="539"/>
      <c r="BE486" s="539"/>
      <c r="BF486" s="539"/>
      <c r="BG486" s="539"/>
      <c r="BH486" s="539"/>
      <c r="BI486" s="539"/>
      <c r="BJ486" s="539"/>
      <c r="BK486" s="539"/>
      <c r="BL486" s="539"/>
      <c r="BM486" s="539"/>
      <c r="BN486" s="539"/>
      <c r="BO486" s="539"/>
      <c r="BP486" s="539"/>
      <c r="BQ486" s="539"/>
      <c r="BR486" s="539"/>
      <c r="BS486" s="539"/>
      <c r="BT486" s="539"/>
      <c r="BU486" s="539"/>
      <c r="BV486" s="539"/>
    </row>
    <row r="487" spans="55:74" s="537" customFormat="1" x14ac:dyDescent="0.25">
      <c r="BC487" s="539"/>
      <c r="BD487" s="539"/>
      <c r="BE487" s="539"/>
      <c r="BF487" s="539"/>
      <c r="BG487" s="539"/>
      <c r="BH487" s="539"/>
      <c r="BI487" s="539"/>
      <c r="BJ487" s="539"/>
      <c r="BK487" s="539"/>
      <c r="BL487" s="539"/>
      <c r="BM487" s="539"/>
      <c r="BN487" s="539"/>
      <c r="BO487" s="539"/>
      <c r="BP487" s="539"/>
      <c r="BQ487" s="539"/>
      <c r="BR487" s="539"/>
      <c r="BS487" s="539"/>
      <c r="BT487" s="539"/>
      <c r="BU487" s="539"/>
      <c r="BV487" s="539"/>
    </row>
    <row r="488" spans="55:74" s="537" customFormat="1" x14ac:dyDescent="0.25">
      <c r="BC488" s="539"/>
      <c r="BD488" s="539"/>
      <c r="BE488" s="539"/>
      <c r="BF488" s="539"/>
      <c r="BG488" s="539"/>
      <c r="BH488" s="539"/>
      <c r="BI488" s="539"/>
      <c r="BJ488" s="539"/>
      <c r="BK488" s="539"/>
      <c r="BL488" s="539"/>
      <c r="BM488" s="539"/>
      <c r="BN488" s="539"/>
      <c r="BO488" s="539"/>
      <c r="BP488" s="539"/>
      <c r="BQ488" s="539"/>
      <c r="BR488" s="539"/>
      <c r="BS488" s="539"/>
      <c r="BT488" s="539"/>
      <c r="BU488" s="539"/>
      <c r="BV488" s="539"/>
    </row>
    <row r="489" spans="55:74" s="537" customFormat="1" x14ac:dyDescent="0.25">
      <c r="BC489" s="539"/>
      <c r="BD489" s="539"/>
      <c r="BE489" s="539"/>
      <c r="BF489" s="539"/>
      <c r="BG489" s="539"/>
      <c r="BH489" s="539"/>
      <c r="BI489" s="539"/>
      <c r="BJ489" s="539"/>
      <c r="BK489" s="539"/>
      <c r="BL489" s="539"/>
      <c r="BM489" s="539"/>
      <c r="BN489" s="539"/>
      <c r="BO489" s="539"/>
      <c r="BP489" s="539"/>
      <c r="BQ489" s="539"/>
      <c r="BR489" s="539"/>
      <c r="BS489" s="539"/>
      <c r="BT489" s="539"/>
      <c r="BU489" s="539"/>
      <c r="BV489" s="539"/>
    </row>
    <row r="490" spans="55:74" s="537" customFormat="1" x14ac:dyDescent="0.25">
      <c r="BC490" s="539"/>
      <c r="BD490" s="539"/>
      <c r="BE490" s="539"/>
      <c r="BF490" s="539"/>
      <c r="BG490" s="539"/>
      <c r="BH490" s="539"/>
      <c r="BI490" s="539"/>
      <c r="BJ490" s="539"/>
      <c r="BK490" s="539"/>
      <c r="BL490" s="539"/>
      <c r="BM490" s="539"/>
      <c r="BN490" s="539"/>
      <c r="BO490" s="539"/>
      <c r="BP490" s="539"/>
      <c r="BQ490" s="539"/>
      <c r="BR490" s="539"/>
      <c r="BS490" s="539"/>
      <c r="BT490" s="539"/>
      <c r="BU490" s="539"/>
      <c r="BV490" s="539"/>
    </row>
    <row r="491" spans="55:74" s="537" customFormat="1" x14ac:dyDescent="0.25">
      <c r="BC491" s="539"/>
      <c r="BD491" s="539"/>
      <c r="BE491" s="539"/>
      <c r="BF491" s="539"/>
      <c r="BG491" s="539"/>
      <c r="BH491" s="539"/>
      <c r="BI491" s="539"/>
      <c r="BJ491" s="539"/>
      <c r="BK491" s="539"/>
      <c r="BL491" s="539"/>
      <c r="BM491" s="539"/>
      <c r="BN491" s="539"/>
      <c r="BO491" s="539"/>
      <c r="BP491" s="539"/>
      <c r="BQ491" s="539"/>
      <c r="BR491" s="539"/>
      <c r="BS491" s="539"/>
      <c r="BT491" s="539"/>
      <c r="BU491" s="539"/>
      <c r="BV491" s="539"/>
    </row>
    <row r="492" spans="55:74" s="537" customFormat="1" x14ac:dyDescent="0.25">
      <c r="BC492" s="539"/>
      <c r="BD492" s="539"/>
      <c r="BE492" s="539"/>
      <c r="BF492" s="539"/>
      <c r="BG492" s="539"/>
      <c r="BH492" s="539"/>
      <c r="BI492" s="539"/>
      <c r="BJ492" s="539"/>
      <c r="BK492" s="539"/>
      <c r="BL492" s="539"/>
      <c r="BM492" s="539"/>
      <c r="BN492" s="539"/>
      <c r="BO492" s="539"/>
      <c r="BP492" s="539"/>
      <c r="BQ492" s="539"/>
      <c r="BR492" s="539"/>
      <c r="BS492" s="539"/>
      <c r="BT492" s="539"/>
      <c r="BU492" s="539"/>
      <c r="BV492" s="539"/>
    </row>
    <row r="493" spans="55:74" s="537" customFormat="1" x14ac:dyDescent="0.25">
      <c r="BC493" s="539"/>
      <c r="BD493" s="539"/>
      <c r="BE493" s="539"/>
      <c r="BF493" s="539"/>
      <c r="BG493" s="539"/>
      <c r="BH493" s="539"/>
      <c r="BI493" s="539"/>
      <c r="BJ493" s="539"/>
      <c r="BK493" s="539"/>
      <c r="BL493" s="539"/>
      <c r="BM493" s="539"/>
      <c r="BN493" s="539"/>
      <c r="BO493" s="539"/>
      <c r="BP493" s="539"/>
      <c r="BQ493" s="539"/>
      <c r="BR493" s="539"/>
      <c r="BS493" s="539"/>
      <c r="BT493" s="539"/>
      <c r="BU493" s="539"/>
      <c r="BV493" s="539"/>
    </row>
    <row r="494" spans="55:74" s="537" customFormat="1" x14ac:dyDescent="0.25">
      <c r="BC494" s="539"/>
      <c r="BD494" s="539"/>
      <c r="BE494" s="539"/>
      <c r="BF494" s="539"/>
      <c r="BG494" s="539"/>
      <c r="BH494" s="539"/>
      <c r="BI494" s="539"/>
      <c r="BJ494" s="539"/>
      <c r="BK494" s="539"/>
      <c r="BL494" s="539"/>
      <c r="BM494" s="539"/>
      <c r="BN494" s="539"/>
      <c r="BO494" s="539"/>
      <c r="BP494" s="539"/>
      <c r="BQ494" s="539"/>
      <c r="BR494" s="539"/>
      <c r="BS494" s="539"/>
      <c r="BT494" s="539"/>
      <c r="BU494" s="539"/>
      <c r="BV494" s="539"/>
    </row>
    <row r="495" spans="55:74" s="537" customFormat="1" x14ac:dyDescent="0.25">
      <c r="BC495" s="539"/>
      <c r="BD495" s="539"/>
      <c r="BE495" s="539"/>
      <c r="BF495" s="539"/>
      <c r="BG495" s="539"/>
      <c r="BH495" s="539"/>
      <c r="BI495" s="539"/>
      <c r="BJ495" s="539"/>
      <c r="BK495" s="539"/>
      <c r="BL495" s="539"/>
      <c r="BM495" s="539"/>
      <c r="BN495" s="539"/>
      <c r="BO495" s="539"/>
      <c r="BP495" s="539"/>
      <c r="BQ495" s="539"/>
      <c r="BR495" s="539"/>
      <c r="BS495" s="539"/>
      <c r="BT495" s="539"/>
      <c r="BU495" s="539"/>
      <c r="BV495" s="539"/>
    </row>
    <row r="496" spans="55:74" s="537" customFormat="1" x14ac:dyDescent="0.25">
      <c r="BC496" s="539"/>
      <c r="BD496" s="539"/>
      <c r="BE496" s="539"/>
      <c r="BF496" s="539"/>
      <c r="BG496" s="539"/>
      <c r="BH496" s="539"/>
      <c r="BI496" s="539"/>
      <c r="BJ496" s="539"/>
      <c r="BK496" s="539"/>
      <c r="BL496" s="539"/>
      <c r="BM496" s="539"/>
      <c r="BN496" s="539"/>
      <c r="BO496" s="539"/>
      <c r="BP496" s="539"/>
      <c r="BQ496" s="539"/>
      <c r="BR496" s="539"/>
      <c r="BS496" s="539"/>
      <c r="BT496" s="539"/>
      <c r="BU496" s="539"/>
      <c r="BV496" s="539"/>
    </row>
    <row r="497" spans="55:74" s="537" customFormat="1" x14ac:dyDescent="0.25">
      <c r="BC497" s="539"/>
      <c r="BD497" s="539"/>
      <c r="BE497" s="539"/>
      <c r="BF497" s="539"/>
      <c r="BG497" s="539"/>
      <c r="BH497" s="539"/>
      <c r="BI497" s="539"/>
      <c r="BJ497" s="539"/>
      <c r="BK497" s="539"/>
      <c r="BL497" s="539"/>
      <c r="BM497" s="539"/>
      <c r="BN497" s="539"/>
      <c r="BO497" s="539"/>
      <c r="BP497" s="539"/>
      <c r="BQ497" s="539"/>
      <c r="BR497" s="539"/>
      <c r="BS497" s="539"/>
      <c r="BT497" s="539"/>
      <c r="BU497" s="539"/>
      <c r="BV497" s="539"/>
    </row>
    <row r="498" spans="55:74" s="537" customFormat="1" x14ac:dyDescent="0.25">
      <c r="BC498" s="539"/>
      <c r="BD498" s="539"/>
      <c r="BE498" s="539"/>
      <c r="BF498" s="539"/>
      <c r="BG498" s="539"/>
      <c r="BH498" s="539"/>
      <c r="BI498" s="539"/>
      <c r="BJ498" s="539"/>
      <c r="BK498" s="539"/>
      <c r="BL498" s="539"/>
      <c r="BM498" s="539"/>
      <c r="BN498" s="539"/>
      <c r="BO498" s="539"/>
      <c r="BP498" s="539"/>
      <c r="BQ498" s="539"/>
      <c r="BR498" s="539"/>
      <c r="BS498" s="539"/>
      <c r="BT498" s="539"/>
      <c r="BU498" s="539"/>
      <c r="BV498" s="539"/>
    </row>
    <row r="499" spans="55:74" s="537" customFormat="1" x14ac:dyDescent="0.25">
      <c r="BC499" s="539"/>
      <c r="BD499" s="539"/>
      <c r="BE499" s="539"/>
      <c r="BF499" s="539"/>
      <c r="BG499" s="539"/>
      <c r="BH499" s="539"/>
      <c r="BI499" s="539"/>
      <c r="BJ499" s="539"/>
      <c r="BK499" s="539"/>
      <c r="BL499" s="539"/>
      <c r="BM499" s="539"/>
      <c r="BN499" s="539"/>
      <c r="BO499" s="539"/>
      <c r="BP499" s="539"/>
      <c r="BQ499" s="539"/>
      <c r="BR499" s="539"/>
      <c r="BS499" s="539"/>
      <c r="BT499" s="539"/>
      <c r="BU499" s="539"/>
      <c r="BV499" s="539"/>
    </row>
    <row r="500" spans="55:74" s="537" customFormat="1" x14ac:dyDescent="0.25">
      <c r="BC500" s="539"/>
      <c r="BD500" s="539"/>
      <c r="BE500" s="539"/>
      <c r="BF500" s="539"/>
      <c r="BG500" s="539"/>
      <c r="BH500" s="539"/>
      <c r="BI500" s="539"/>
      <c r="BJ500" s="539"/>
      <c r="BK500" s="539"/>
      <c r="BL500" s="539"/>
      <c r="BM500" s="539"/>
      <c r="BN500" s="539"/>
      <c r="BO500" s="539"/>
      <c r="BP500" s="539"/>
      <c r="BQ500" s="539"/>
      <c r="BR500" s="539"/>
      <c r="BS500" s="539"/>
      <c r="BT500" s="539"/>
      <c r="BU500" s="539"/>
      <c r="BV500" s="539"/>
    </row>
    <row r="501" spans="55:74" s="537" customFormat="1" x14ac:dyDescent="0.25">
      <c r="BC501" s="539"/>
      <c r="BD501" s="539"/>
      <c r="BE501" s="539"/>
      <c r="BF501" s="539"/>
      <c r="BG501" s="539"/>
      <c r="BH501" s="539"/>
      <c r="BI501" s="539"/>
      <c r="BJ501" s="539"/>
      <c r="BK501" s="539"/>
      <c r="BL501" s="539"/>
      <c r="BM501" s="539"/>
      <c r="BN501" s="539"/>
      <c r="BO501" s="539"/>
      <c r="BP501" s="539"/>
      <c r="BQ501" s="539"/>
      <c r="BR501" s="539"/>
      <c r="BS501" s="539"/>
      <c r="BT501" s="539"/>
      <c r="BU501" s="539"/>
      <c r="BV501" s="539"/>
    </row>
    <row r="502" spans="55:74" s="537" customFormat="1" x14ac:dyDescent="0.25">
      <c r="BC502" s="539"/>
      <c r="BD502" s="539"/>
      <c r="BE502" s="539"/>
      <c r="BF502" s="539"/>
      <c r="BG502" s="539"/>
      <c r="BH502" s="539"/>
      <c r="BI502" s="539"/>
      <c r="BJ502" s="539"/>
      <c r="BK502" s="539"/>
      <c r="BL502" s="539"/>
      <c r="BM502" s="539"/>
      <c r="BN502" s="539"/>
      <c r="BO502" s="539"/>
      <c r="BP502" s="539"/>
      <c r="BQ502" s="539"/>
      <c r="BR502" s="539"/>
      <c r="BS502" s="539"/>
      <c r="BT502" s="539"/>
      <c r="BU502" s="539"/>
      <c r="BV502" s="539"/>
    </row>
    <row r="503" spans="55:74" s="537" customFormat="1" x14ac:dyDescent="0.25">
      <c r="BC503" s="539"/>
      <c r="BD503" s="539"/>
      <c r="BE503" s="539"/>
      <c r="BF503" s="539"/>
      <c r="BG503" s="539"/>
      <c r="BH503" s="539"/>
      <c r="BI503" s="539"/>
      <c r="BJ503" s="539"/>
      <c r="BK503" s="539"/>
      <c r="BL503" s="539"/>
      <c r="BM503" s="539"/>
      <c r="BN503" s="539"/>
      <c r="BO503" s="539"/>
      <c r="BP503" s="539"/>
      <c r="BQ503" s="539"/>
      <c r="BR503" s="539"/>
      <c r="BS503" s="539"/>
      <c r="BT503" s="539"/>
      <c r="BU503" s="539"/>
      <c r="BV503" s="539"/>
    </row>
    <row r="504" spans="55:74" s="537" customFormat="1" x14ac:dyDescent="0.25">
      <c r="BC504" s="539"/>
      <c r="BD504" s="539"/>
      <c r="BE504" s="539"/>
      <c r="BF504" s="539"/>
      <c r="BG504" s="539"/>
      <c r="BH504" s="539"/>
      <c r="BI504" s="539"/>
      <c r="BJ504" s="539"/>
      <c r="BK504" s="539"/>
      <c r="BL504" s="539"/>
      <c r="BM504" s="539"/>
      <c r="BN504" s="539"/>
      <c r="BO504" s="539"/>
      <c r="BP504" s="539"/>
      <c r="BQ504" s="539"/>
      <c r="BR504" s="539"/>
      <c r="BS504" s="539"/>
      <c r="BT504" s="539"/>
      <c r="BU504" s="539"/>
      <c r="BV504" s="539"/>
    </row>
    <row r="505" spans="55:74" s="537" customFormat="1" x14ac:dyDescent="0.25">
      <c r="BC505" s="539"/>
      <c r="BD505" s="539"/>
      <c r="BE505" s="539"/>
      <c r="BF505" s="539"/>
      <c r="BG505" s="539"/>
      <c r="BH505" s="539"/>
      <c r="BI505" s="539"/>
      <c r="BJ505" s="539"/>
      <c r="BK505" s="539"/>
      <c r="BL505" s="539"/>
      <c r="BM505" s="539"/>
      <c r="BN505" s="539"/>
      <c r="BO505" s="539"/>
      <c r="BP505" s="539"/>
      <c r="BQ505" s="539"/>
      <c r="BR505" s="539"/>
      <c r="BS505" s="539"/>
      <c r="BT505" s="539"/>
      <c r="BU505" s="539"/>
      <c r="BV505" s="539"/>
    </row>
    <row r="506" spans="55:74" s="537" customFormat="1" x14ac:dyDescent="0.25">
      <c r="BC506" s="539"/>
      <c r="BD506" s="539"/>
      <c r="BE506" s="539"/>
      <c r="BF506" s="539"/>
      <c r="BG506" s="539"/>
      <c r="BH506" s="539"/>
      <c r="BI506" s="539"/>
      <c r="BJ506" s="539"/>
      <c r="BK506" s="539"/>
      <c r="BL506" s="539"/>
      <c r="BM506" s="539"/>
      <c r="BN506" s="539"/>
      <c r="BO506" s="539"/>
      <c r="BP506" s="539"/>
      <c r="BQ506" s="539"/>
      <c r="BR506" s="539"/>
      <c r="BS506" s="539"/>
      <c r="BT506" s="539"/>
      <c r="BU506" s="539"/>
      <c r="BV506" s="539"/>
    </row>
    <row r="507" spans="55:74" s="537" customFormat="1" x14ac:dyDescent="0.25">
      <c r="BC507" s="539"/>
      <c r="BD507" s="539"/>
      <c r="BE507" s="539"/>
      <c r="BF507" s="539"/>
      <c r="BG507" s="539"/>
      <c r="BH507" s="539"/>
      <c r="BI507" s="539"/>
      <c r="BJ507" s="539"/>
      <c r="BK507" s="539"/>
      <c r="BL507" s="539"/>
      <c r="BM507" s="539"/>
      <c r="BN507" s="539"/>
      <c r="BO507" s="539"/>
      <c r="BP507" s="539"/>
      <c r="BQ507" s="539"/>
      <c r="BR507" s="539"/>
      <c r="BS507" s="539"/>
      <c r="BT507" s="539"/>
      <c r="BU507" s="539"/>
      <c r="BV507" s="539"/>
    </row>
    <row r="508" spans="55:74" s="537" customFormat="1" x14ac:dyDescent="0.25">
      <c r="BC508" s="539"/>
      <c r="BD508" s="539"/>
      <c r="BE508" s="539"/>
      <c r="BF508" s="539"/>
      <c r="BG508" s="539"/>
      <c r="BH508" s="539"/>
      <c r="BI508" s="539"/>
      <c r="BJ508" s="539"/>
      <c r="BK508" s="539"/>
      <c r="BL508" s="539"/>
      <c r="BM508" s="539"/>
      <c r="BN508" s="539"/>
      <c r="BO508" s="539"/>
      <c r="BP508" s="539"/>
      <c r="BQ508" s="539"/>
      <c r="BR508" s="539"/>
      <c r="BS508" s="539"/>
      <c r="BT508" s="539"/>
      <c r="BU508" s="539"/>
      <c r="BV508" s="539"/>
    </row>
    <row r="509" spans="55:74" s="537" customFormat="1" x14ac:dyDescent="0.25">
      <c r="BC509" s="539"/>
      <c r="BD509" s="539"/>
      <c r="BE509" s="539"/>
      <c r="BF509" s="539"/>
      <c r="BG509" s="539"/>
      <c r="BH509" s="539"/>
      <c r="BI509" s="539"/>
      <c r="BJ509" s="539"/>
      <c r="BK509" s="539"/>
      <c r="BL509" s="539"/>
      <c r="BM509" s="539"/>
      <c r="BN509" s="539"/>
      <c r="BO509" s="539"/>
      <c r="BP509" s="539"/>
      <c r="BQ509" s="539"/>
      <c r="BR509" s="539"/>
      <c r="BS509" s="539"/>
      <c r="BT509" s="539"/>
      <c r="BU509" s="539"/>
      <c r="BV509" s="539"/>
    </row>
    <row r="510" spans="55:74" s="537" customFormat="1" x14ac:dyDescent="0.25">
      <c r="BC510" s="539"/>
      <c r="BD510" s="539"/>
      <c r="BE510" s="539"/>
      <c r="BF510" s="539"/>
      <c r="BG510" s="539"/>
      <c r="BH510" s="539"/>
      <c r="BI510" s="539"/>
      <c r="BJ510" s="539"/>
      <c r="BK510" s="539"/>
      <c r="BL510" s="539"/>
      <c r="BM510" s="539"/>
      <c r="BN510" s="539"/>
      <c r="BO510" s="539"/>
      <c r="BP510" s="539"/>
      <c r="BQ510" s="539"/>
      <c r="BR510" s="539"/>
      <c r="BS510" s="539"/>
      <c r="BT510" s="539"/>
      <c r="BU510" s="539"/>
      <c r="BV510" s="539"/>
    </row>
    <row r="511" spans="55:74" s="537" customFormat="1" x14ac:dyDescent="0.25">
      <c r="BC511" s="539"/>
      <c r="BD511" s="539"/>
      <c r="BE511" s="539"/>
      <c r="BF511" s="539"/>
      <c r="BG511" s="539"/>
      <c r="BH511" s="539"/>
      <c r="BI511" s="539"/>
      <c r="BJ511" s="539"/>
      <c r="BK511" s="539"/>
      <c r="BL511" s="539"/>
      <c r="BM511" s="539"/>
      <c r="BN511" s="539"/>
      <c r="BO511" s="539"/>
      <c r="BP511" s="539"/>
      <c r="BQ511" s="539"/>
      <c r="BR511" s="539"/>
      <c r="BS511" s="539"/>
      <c r="BT511" s="539"/>
      <c r="BU511" s="539"/>
      <c r="BV511" s="539"/>
    </row>
    <row r="512" spans="55:74" s="537" customFormat="1" x14ac:dyDescent="0.25">
      <c r="BC512" s="539"/>
      <c r="BD512" s="539"/>
      <c r="BE512" s="539"/>
      <c r="BF512" s="539"/>
      <c r="BG512" s="539"/>
      <c r="BH512" s="539"/>
      <c r="BI512" s="539"/>
      <c r="BJ512" s="539"/>
      <c r="BK512" s="539"/>
      <c r="BL512" s="539"/>
      <c r="BM512" s="539"/>
      <c r="BN512" s="539"/>
      <c r="BO512" s="539"/>
      <c r="BP512" s="539"/>
      <c r="BQ512" s="539"/>
      <c r="BR512" s="539"/>
      <c r="BS512" s="539"/>
      <c r="BT512" s="539"/>
      <c r="BU512" s="539"/>
      <c r="BV512" s="539"/>
    </row>
    <row r="513" spans="55:74" s="537" customFormat="1" x14ac:dyDescent="0.25">
      <c r="BC513" s="539"/>
      <c r="BD513" s="539"/>
      <c r="BE513" s="539"/>
      <c r="BF513" s="539"/>
      <c r="BG513" s="539"/>
      <c r="BH513" s="539"/>
      <c r="BI513" s="539"/>
      <c r="BJ513" s="539"/>
      <c r="BK513" s="539"/>
      <c r="BL513" s="539"/>
      <c r="BM513" s="539"/>
      <c r="BN513" s="539"/>
      <c r="BO513" s="539"/>
      <c r="BP513" s="539"/>
      <c r="BQ513" s="539"/>
      <c r="BR513" s="539"/>
      <c r="BS513" s="539"/>
      <c r="BT513" s="539"/>
      <c r="BU513" s="539"/>
      <c r="BV513" s="539"/>
    </row>
    <row r="514" spans="55:74" s="537" customFormat="1" x14ac:dyDescent="0.25">
      <c r="BC514" s="539"/>
      <c r="BD514" s="539"/>
      <c r="BE514" s="539"/>
      <c r="BF514" s="539"/>
      <c r="BG514" s="539"/>
      <c r="BH514" s="539"/>
      <c r="BI514" s="539"/>
      <c r="BJ514" s="539"/>
      <c r="BK514" s="539"/>
      <c r="BL514" s="539"/>
      <c r="BM514" s="539"/>
      <c r="BN514" s="539"/>
      <c r="BO514" s="539"/>
      <c r="BP514" s="539"/>
      <c r="BQ514" s="539"/>
      <c r="BR514" s="539"/>
      <c r="BS514" s="539"/>
      <c r="BT514" s="539"/>
      <c r="BU514" s="539"/>
      <c r="BV514" s="539"/>
    </row>
    <row r="515" spans="55:74" s="537" customFormat="1" x14ac:dyDescent="0.25">
      <c r="BC515" s="539"/>
      <c r="BD515" s="539"/>
      <c r="BE515" s="539"/>
      <c r="BF515" s="539"/>
      <c r="BG515" s="539"/>
      <c r="BH515" s="539"/>
      <c r="BI515" s="539"/>
      <c r="BJ515" s="539"/>
      <c r="BK515" s="539"/>
      <c r="BL515" s="539"/>
      <c r="BM515" s="539"/>
      <c r="BN515" s="539"/>
      <c r="BO515" s="539"/>
      <c r="BP515" s="539"/>
      <c r="BQ515" s="539"/>
      <c r="BR515" s="539"/>
      <c r="BS515" s="539"/>
      <c r="BT515" s="539"/>
      <c r="BU515" s="539"/>
      <c r="BV515" s="539"/>
    </row>
    <row r="516" spans="55:74" s="537" customFormat="1" x14ac:dyDescent="0.25">
      <c r="BC516" s="539"/>
      <c r="BD516" s="539"/>
      <c r="BE516" s="539"/>
      <c r="BF516" s="539"/>
      <c r="BG516" s="539"/>
      <c r="BH516" s="539"/>
      <c r="BI516" s="539"/>
      <c r="BJ516" s="539"/>
      <c r="BK516" s="539"/>
      <c r="BL516" s="539"/>
      <c r="BM516" s="539"/>
      <c r="BN516" s="539"/>
      <c r="BO516" s="539"/>
      <c r="BP516" s="539"/>
      <c r="BQ516" s="539"/>
      <c r="BR516" s="539"/>
      <c r="BS516" s="539"/>
      <c r="BT516" s="539"/>
      <c r="BU516" s="539"/>
      <c r="BV516" s="539"/>
    </row>
    <row r="517" spans="55:74" s="537" customFormat="1" x14ac:dyDescent="0.25">
      <c r="BC517" s="539"/>
      <c r="BD517" s="539"/>
      <c r="BE517" s="539"/>
      <c r="BF517" s="539"/>
      <c r="BG517" s="539"/>
      <c r="BH517" s="539"/>
      <c r="BI517" s="539"/>
      <c r="BJ517" s="539"/>
      <c r="BK517" s="539"/>
      <c r="BL517" s="539"/>
      <c r="BM517" s="539"/>
      <c r="BN517" s="539"/>
      <c r="BO517" s="539"/>
      <c r="BP517" s="539"/>
      <c r="BQ517" s="539"/>
      <c r="BR517" s="539"/>
      <c r="BS517" s="539"/>
      <c r="BT517" s="539"/>
      <c r="BU517" s="539"/>
      <c r="BV517" s="539"/>
    </row>
    <row r="518" spans="55:74" s="537" customFormat="1" x14ac:dyDescent="0.25">
      <c r="BC518" s="539"/>
      <c r="BD518" s="539"/>
      <c r="BE518" s="539"/>
      <c r="BF518" s="539"/>
      <c r="BG518" s="539"/>
      <c r="BH518" s="539"/>
      <c r="BI518" s="539"/>
      <c r="BJ518" s="539"/>
      <c r="BK518" s="539"/>
      <c r="BL518" s="539"/>
      <c r="BM518" s="539"/>
      <c r="BN518" s="539"/>
      <c r="BO518" s="539"/>
      <c r="BP518" s="539"/>
      <c r="BQ518" s="539"/>
      <c r="BR518" s="539"/>
      <c r="BS518" s="539"/>
      <c r="BT518" s="539"/>
      <c r="BU518" s="539"/>
      <c r="BV518" s="539"/>
    </row>
    <row r="519" spans="55:74" s="537" customFormat="1" x14ac:dyDescent="0.25">
      <c r="BC519" s="539"/>
      <c r="BD519" s="539"/>
      <c r="BE519" s="539"/>
      <c r="BF519" s="539"/>
      <c r="BG519" s="539"/>
      <c r="BH519" s="539"/>
      <c r="BI519" s="539"/>
      <c r="BJ519" s="539"/>
      <c r="BK519" s="539"/>
      <c r="BL519" s="539"/>
      <c r="BM519" s="539"/>
      <c r="BN519" s="539"/>
      <c r="BO519" s="539"/>
      <c r="BP519" s="539"/>
      <c r="BQ519" s="539"/>
      <c r="BR519" s="539"/>
      <c r="BS519" s="539"/>
      <c r="BT519" s="539"/>
      <c r="BU519" s="539"/>
      <c r="BV519" s="539"/>
    </row>
    <row r="520" spans="55:74" s="537" customFormat="1" x14ac:dyDescent="0.25">
      <c r="BC520" s="539"/>
      <c r="BD520" s="539"/>
      <c r="BE520" s="539"/>
      <c r="BF520" s="539"/>
      <c r="BG520" s="539"/>
      <c r="BH520" s="539"/>
      <c r="BI520" s="539"/>
      <c r="BJ520" s="539"/>
      <c r="BK520" s="539"/>
      <c r="BL520" s="539"/>
      <c r="BM520" s="539"/>
      <c r="BN520" s="539"/>
      <c r="BO520" s="539"/>
      <c r="BP520" s="539"/>
      <c r="BQ520" s="539"/>
      <c r="BR520" s="539"/>
      <c r="BS520" s="539"/>
      <c r="BT520" s="539"/>
      <c r="BU520" s="539"/>
      <c r="BV520" s="539"/>
    </row>
    <row r="521" spans="55:74" s="537" customFormat="1" x14ac:dyDescent="0.25">
      <c r="BC521" s="539"/>
      <c r="BD521" s="539"/>
      <c r="BE521" s="539"/>
      <c r="BF521" s="539"/>
      <c r="BG521" s="539"/>
      <c r="BH521" s="539"/>
      <c r="BI521" s="539"/>
      <c r="BJ521" s="539"/>
      <c r="BK521" s="539"/>
      <c r="BL521" s="539"/>
      <c r="BM521" s="539"/>
      <c r="BN521" s="539"/>
      <c r="BO521" s="539"/>
      <c r="BP521" s="539"/>
      <c r="BQ521" s="539"/>
      <c r="BR521" s="539"/>
      <c r="BS521" s="539"/>
      <c r="BT521" s="539"/>
      <c r="BU521" s="539"/>
      <c r="BV521" s="539"/>
    </row>
    <row r="522" spans="55:74" s="537" customFormat="1" x14ac:dyDescent="0.25">
      <c r="BC522" s="539"/>
      <c r="BD522" s="539"/>
      <c r="BE522" s="539"/>
      <c r="BF522" s="539"/>
      <c r="BG522" s="539"/>
      <c r="BH522" s="539"/>
      <c r="BI522" s="539"/>
      <c r="BJ522" s="539"/>
      <c r="BK522" s="539"/>
      <c r="BL522" s="539"/>
      <c r="BM522" s="539"/>
      <c r="BN522" s="539"/>
      <c r="BO522" s="539"/>
      <c r="BP522" s="539"/>
      <c r="BQ522" s="539"/>
      <c r="BR522" s="539"/>
      <c r="BS522" s="539"/>
      <c r="BT522" s="539"/>
      <c r="BU522" s="539"/>
      <c r="BV522" s="539"/>
    </row>
    <row r="523" spans="55:74" s="537" customFormat="1" x14ac:dyDescent="0.25">
      <c r="BC523" s="539"/>
      <c r="BD523" s="539"/>
      <c r="BE523" s="539"/>
      <c r="BF523" s="539"/>
      <c r="BG523" s="539"/>
      <c r="BH523" s="539"/>
      <c r="BI523" s="539"/>
      <c r="BJ523" s="539"/>
      <c r="BK523" s="539"/>
      <c r="BL523" s="539"/>
      <c r="BM523" s="539"/>
      <c r="BN523" s="539"/>
      <c r="BO523" s="539"/>
      <c r="BP523" s="539"/>
      <c r="BQ523" s="539"/>
      <c r="BR523" s="539"/>
      <c r="BS523" s="539"/>
      <c r="BT523" s="539"/>
      <c r="BU523" s="539"/>
      <c r="BV523" s="539"/>
    </row>
    <row r="524" spans="55:74" s="537" customFormat="1" x14ac:dyDescent="0.25">
      <c r="BC524" s="539"/>
      <c r="BD524" s="539"/>
      <c r="BE524" s="539"/>
      <c r="BF524" s="539"/>
      <c r="BG524" s="539"/>
      <c r="BH524" s="539"/>
      <c r="BI524" s="539"/>
      <c r="BJ524" s="539"/>
      <c r="BK524" s="539"/>
      <c r="BL524" s="539"/>
      <c r="BM524" s="539"/>
      <c r="BN524" s="539"/>
      <c r="BO524" s="539"/>
      <c r="BP524" s="539"/>
      <c r="BQ524" s="539"/>
      <c r="BR524" s="539"/>
      <c r="BS524" s="539"/>
      <c r="BT524" s="539"/>
      <c r="BU524" s="539"/>
      <c r="BV524" s="539"/>
    </row>
    <row r="525" spans="55:74" s="537" customFormat="1" x14ac:dyDescent="0.25">
      <c r="BC525" s="539"/>
      <c r="BD525" s="539"/>
      <c r="BE525" s="539"/>
      <c r="BF525" s="539"/>
      <c r="BG525" s="539"/>
      <c r="BH525" s="539"/>
      <c r="BI525" s="539"/>
      <c r="BJ525" s="539"/>
      <c r="BK525" s="539"/>
      <c r="BL525" s="539"/>
      <c r="BM525" s="539"/>
      <c r="BN525" s="539"/>
      <c r="BO525" s="539"/>
      <c r="BP525" s="539"/>
      <c r="BQ525" s="539"/>
      <c r="BR525" s="539"/>
      <c r="BS525" s="539"/>
      <c r="BT525" s="539"/>
      <c r="BU525" s="539"/>
      <c r="BV525" s="539"/>
    </row>
    <row r="526" spans="55:74" s="537" customFormat="1" x14ac:dyDescent="0.25">
      <c r="BC526" s="539"/>
      <c r="BD526" s="539"/>
      <c r="BE526" s="539"/>
      <c r="BF526" s="539"/>
      <c r="BG526" s="539"/>
      <c r="BH526" s="539"/>
      <c r="BI526" s="539"/>
      <c r="BJ526" s="539"/>
      <c r="BK526" s="539"/>
      <c r="BL526" s="539"/>
      <c r="BM526" s="539"/>
      <c r="BN526" s="539"/>
      <c r="BO526" s="539"/>
      <c r="BP526" s="539"/>
      <c r="BQ526" s="539"/>
      <c r="BR526" s="539"/>
      <c r="BS526" s="539"/>
      <c r="BT526" s="539"/>
      <c r="BU526" s="539"/>
      <c r="BV526" s="539"/>
    </row>
    <row r="527" spans="55:74" s="537" customFormat="1" x14ac:dyDescent="0.25">
      <c r="BC527" s="539"/>
      <c r="BD527" s="539"/>
      <c r="BE527" s="539"/>
      <c r="BF527" s="539"/>
      <c r="BG527" s="539"/>
      <c r="BH527" s="539"/>
      <c r="BI527" s="539"/>
      <c r="BJ527" s="539"/>
      <c r="BK527" s="539"/>
      <c r="BL527" s="539"/>
      <c r="BM527" s="539"/>
      <c r="BN527" s="539"/>
      <c r="BO527" s="539"/>
      <c r="BP527" s="539"/>
      <c r="BQ527" s="539"/>
      <c r="BR527" s="539"/>
      <c r="BS527" s="539"/>
      <c r="BT527" s="539"/>
      <c r="BU527" s="539"/>
      <c r="BV527" s="539"/>
    </row>
    <row r="528" spans="55:74" s="537" customFormat="1" x14ac:dyDescent="0.25">
      <c r="BC528" s="539"/>
      <c r="BD528" s="539"/>
      <c r="BE528" s="539"/>
      <c r="BF528" s="539"/>
      <c r="BG528" s="539"/>
      <c r="BH528" s="539"/>
      <c r="BI528" s="539"/>
      <c r="BJ528" s="539"/>
      <c r="BK528" s="539"/>
      <c r="BL528" s="539"/>
      <c r="BM528" s="539"/>
      <c r="BN528" s="539"/>
      <c r="BO528" s="539"/>
      <c r="BP528" s="539"/>
      <c r="BQ528" s="539"/>
      <c r="BR528" s="539"/>
      <c r="BS528" s="539"/>
      <c r="BT528" s="539"/>
      <c r="BU528" s="539"/>
      <c r="BV528" s="539"/>
    </row>
    <row r="529" spans="55:74" s="537" customFormat="1" x14ac:dyDescent="0.25">
      <c r="BC529" s="539"/>
      <c r="BD529" s="539"/>
      <c r="BE529" s="539"/>
      <c r="BF529" s="539"/>
      <c r="BG529" s="539"/>
      <c r="BH529" s="539"/>
      <c r="BI529" s="539"/>
      <c r="BJ529" s="539"/>
      <c r="BK529" s="539"/>
      <c r="BL529" s="539"/>
      <c r="BM529" s="539"/>
      <c r="BN529" s="539"/>
      <c r="BO529" s="539"/>
      <c r="BP529" s="539"/>
      <c r="BQ529" s="539"/>
      <c r="BR529" s="539"/>
      <c r="BS529" s="539"/>
      <c r="BT529" s="539"/>
      <c r="BU529" s="539"/>
      <c r="BV529" s="539"/>
    </row>
    <row r="530" spans="55:74" s="537" customFormat="1" x14ac:dyDescent="0.25">
      <c r="BC530" s="539"/>
      <c r="BD530" s="539"/>
      <c r="BE530" s="539"/>
      <c r="BF530" s="539"/>
      <c r="BG530" s="539"/>
      <c r="BH530" s="539"/>
      <c r="BI530" s="539"/>
      <c r="BJ530" s="539"/>
      <c r="BK530" s="539"/>
      <c r="BL530" s="539"/>
      <c r="BM530" s="539"/>
      <c r="BN530" s="539"/>
      <c r="BO530" s="539"/>
      <c r="BP530" s="539"/>
      <c r="BQ530" s="539"/>
      <c r="BR530" s="539"/>
      <c r="BS530" s="539"/>
      <c r="BT530" s="539"/>
      <c r="BU530" s="539"/>
      <c r="BV530" s="539"/>
    </row>
    <row r="531" spans="55:74" s="537" customFormat="1" x14ac:dyDescent="0.25">
      <c r="BC531" s="539"/>
      <c r="BD531" s="539"/>
      <c r="BE531" s="539"/>
      <c r="BF531" s="539"/>
      <c r="BG531" s="539"/>
      <c r="BH531" s="539"/>
      <c r="BI531" s="539"/>
      <c r="BJ531" s="539"/>
      <c r="BK531" s="539"/>
      <c r="BL531" s="539"/>
      <c r="BM531" s="539"/>
      <c r="BN531" s="539"/>
      <c r="BO531" s="539"/>
      <c r="BP531" s="539"/>
      <c r="BQ531" s="539"/>
      <c r="BR531" s="539"/>
      <c r="BS531" s="539"/>
      <c r="BT531" s="539"/>
      <c r="BU531" s="539"/>
      <c r="BV531" s="539"/>
    </row>
    <row r="532" spans="55:74" s="537" customFormat="1" x14ac:dyDescent="0.25">
      <c r="BC532" s="539"/>
      <c r="BD532" s="539"/>
      <c r="BE532" s="539"/>
      <c r="BF532" s="539"/>
      <c r="BG532" s="539"/>
      <c r="BH532" s="539"/>
      <c r="BI532" s="539"/>
      <c r="BJ532" s="539"/>
      <c r="BK532" s="539"/>
      <c r="BL532" s="539"/>
      <c r="BM532" s="539"/>
      <c r="BN532" s="539"/>
      <c r="BO532" s="539"/>
      <c r="BP532" s="539"/>
      <c r="BQ532" s="539"/>
      <c r="BR532" s="539"/>
      <c r="BS532" s="539"/>
      <c r="BT532" s="539"/>
      <c r="BU532" s="539"/>
      <c r="BV532" s="539"/>
    </row>
    <row r="533" spans="55:74" s="537" customFormat="1" x14ac:dyDescent="0.25">
      <c r="BC533" s="539"/>
      <c r="BD533" s="539"/>
      <c r="BE533" s="539"/>
      <c r="BF533" s="539"/>
      <c r="BG533" s="539"/>
      <c r="BH533" s="539"/>
      <c r="BI533" s="539"/>
      <c r="BJ533" s="539"/>
      <c r="BK533" s="539"/>
      <c r="BL533" s="539"/>
      <c r="BM533" s="539"/>
      <c r="BN533" s="539"/>
      <c r="BO533" s="539"/>
      <c r="BP533" s="539"/>
      <c r="BQ533" s="539"/>
      <c r="BR533" s="539"/>
      <c r="BS533" s="539"/>
      <c r="BT533" s="539"/>
      <c r="BU533" s="539"/>
      <c r="BV533" s="539"/>
    </row>
    <row r="534" spans="55:74" s="537" customFormat="1" x14ac:dyDescent="0.25">
      <c r="BC534" s="539"/>
      <c r="BD534" s="539"/>
      <c r="BE534" s="539"/>
      <c r="BF534" s="539"/>
      <c r="BG534" s="539"/>
      <c r="BH534" s="539"/>
      <c r="BI534" s="539"/>
      <c r="BJ534" s="539"/>
      <c r="BK534" s="539"/>
      <c r="BL534" s="539"/>
      <c r="BM534" s="539"/>
      <c r="BN534" s="539"/>
      <c r="BO534" s="539"/>
      <c r="BP534" s="539"/>
      <c r="BQ534" s="539"/>
      <c r="BR534" s="539"/>
      <c r="BS534" s="539"/>
      <c r="BT534" s="539"/>
      <c r="BU534" s="539"/>
      <c r="BV534" s="539"/>
    </row>
    <row r="535" spans="55:74" s="537" customFormat="1" x14ac:dyDescent="0.25">
      <c r="BC535" s="539"/>
      <c r="BD535" s="539"/>
      <c r="BE535" s="539"/>
      <c r="BF535" s="539"/>
      <c r="BG535" s="539"/>
      <c r="BH535" s="539"/>
      <c r="BI535" s="539"/>
      <c r="BJ535" s="539"/>
      <c r="BK535" s="539"/>
      <c r="BL535" s="539"/>
      <c r="BM535" s="539"/>
      <c r="BN535" s="539"/>
      <c r="BO535" s="539"/>
      <c r="BP535" s="539"/>
      <c r="BQ535" s="539"/>
      <c r="BR535" s="539"/>
      <c r="BS535" s="539"/>
      <c r="BT535" s="539"/>
      <c r="BU535" s="539"/>
      <c r="BV535" s="539"/>
    </row>
    <row r="536" spans="55:74" s="537" customFormat="1" x14ac:dyDescent="0.25">
      <c r="BC536" s="539"/>
      <c r="BD536" s="539"/>
      <c r="BE536" s="539"/>
      <c r="BF536" s="539"/>
      <c r="BG536" s="539"/>
      <c r="BH536" s="539"/>
      <c r="BI536" s="539"/>
      <c r="BJ536" s="539"/>
      <c r="BK536" s="539"/>
      <c r="BL536" s="539"/>
      <c r="BM536" s="539"/>
      <c r="BN536" s="539"/>
      <c r="BO536" s="539"/>
      <c r="BP536" s="539"/>
      <c r="BQ536" s="539"/>
      <c r="BR536" s="539"/>
      <c r="BS536" s="539"/>
      <c r="BT536" s="539"/>
      <c r="BU536" s="539"/>
      <c r="BV536" s="539"/>
    </row>
    <row r="537" spans="55:74" s="537" customFormat="1" x14ac:dyDescent="0.25">
      <c r="BC537" s="539"/>
      <c r="BD537" s="539"/>
      <c r="BE537" s="539"/>
      <c r="BF537" s="539"/>
      <c r="BG537" s="539"/>
      <c r="BH537" s="539"/>
      <c r="BI537" s="539"/>
      <c r="BJ537" s="539"/>
      <c r="BK537" s="539"/>
      <c r="BL537" s="539"/>
      <c r="BM537" s="539"/>
      <c r="BN537" s="539"/>
      <c r="BO537" s="539"/>
      <c r="BP537" s="539"/>
      <c r="BQ537" s="539"/>
      <c r="BR537" s="539"/>
      <c r="BS537" s="539"/>
      <c r="BT537" s="539"/>
      <c r="BU537" s="539"/>
      <c r="BV537" s="539"/>
    </row>
    <row r="538" spans="55:74" s="537" customFormat="1" x14ac:dyDescent="0.25">
      <c r="BC538" s="539"/>
      <c r="BD538" s="539"/>
      <c r="BE538" s="539"/>
      <c r="BF538" s="539"/>
      <c r="BG538" s="539"/>
      <c r="BH538" s="539"/>
      <c r="BI538" s="539"/>
      <c r="BJ538" s="539"/>
      <c r="BK538" s="539"/>
      <c r="BL538" s="539"/>
      <c r="BM538" s="539"/>
      <c r="BN538" s="539"/>
      <c r="BO538" s="539"/>
      <c r="BP538" s="539"/>
      <c r="BQ538" s="539"/>
      <c r="BR538" s="539"/>
      <c r="BS538" s="539"/>
      <c r="BT538" s="539"/>
      <c r="BU538" s="539"/>
      <c r="BV538" s="539"/>
    </row>
    <row r="539" spans="55:74" s="537" customFormat="1" x14ac:dyDescent="0.25">
      <c r="BC539" s="539"/>
      <c r="BD539" s="539"/>
      <c r="BE539" s="539"/>
      <c r="BF539" s="539"/>
      <c r="BG539" s="539"/>
      <c r="BH539" s="539"/>
      <c r="BI539" s="539"/>
      <c r="BJ539" s="539"/>
      <c r="BK539" s="539"/>
      <c r="BL539" s="539"/>
      <c r="BM539" s="539"/>
      <c r="BN539" s="539"/>
      <c r="BO539" s="539"/>
      <c r="BP539" s="539"/>
      <c r="BQ539" s="539"/>
      <c r="BR539" s="539"/>
      <c r="BS539" s="539"/>
      <c r="BT539" s="539"/>
      <c r="BU539" s="539"/>
      <c r="BV539" s="539"/>
    </row>
    <row r="540" spans="55:74" s="537" customFormat="1" x14ac:dyDescent="0.25">
      <c r="BC540" s="539"/>
      <c r="BD540" s="539"/>
      <c r="BE540" s="539"/>
      <c r="BF540" s="539"/>
      <c r="BG540" s="539"/>
      <c r="BH540" s="539"/>
      <c r="BI540" s="539"/>
      <c r="BJ540" s="539"/>
      <c r="BK540" s="539"/>
      <c r="BL540" s="539"/>
      <c r="BM540" s="539"/>
      <c r="BN540" s="539"/>
      <c r="BO540" s="539"/>
      <c r="BP540" s="539"/>
      <c r="BQ540" s="539"/>
      <c r="BR540" s="539"/>
      <c r="BS540" s="539"/>
      <c r="BT540" s="539"/>
      <c r="BU540" s="539"/>
      <c r="BV540" s="539"/>
    </row>
    <row r="541" spans="55:74" s="537" customFormat="1" x14ac:dyDescent="0.25">
      <c r="BC541" s="539"/>
      <c r="BD541" s="539"/>
      <c r="BE541" s="539"/>
      <c r="BF541" s="539"/>
      <c r="BG541" s="539"/>
      <c r="BH541" s="539"/>
      <c r="BI541" s="539"/>
      <c r="BJ541" s="539"/>
      <c r="BK541" s="539"/>
      <c r="BL541" s="539"/>
      <c r="BM541" s="539"/>
      <c r="BN541" s="539"/>
      <c r="BO541" s="539"/>
      <c r="BP541" s="539"/>
      <c r="BQ541" s="539"/>
      <c r="BR541" s="539"/>
      <c r="BS541" s="539"/>
      <c r="BT541" s="539"/>
      <c r="BU541" s="539"/>
      <c r="BV541" s="539"/>
    </row>
    <row r="542" spans="55:74" s="537" customFormat="1" x14ac:dyDescent="0.25">
      <c r="BC542" s="539"/>
      <c r="BD542" s="539"/>
      <c r="BE542" s="539"/>
      <c r="BF542" s="539"/>
      <c r="BG542" s="539"/>
      <c r="BH542" s="539"/>
      <c r="BI542" s="539"/>
      <c r="BJ542" s="539"/>
      <c r="BK542" s="539"/>
      <c r="BL542" s="539"/>
      <c r="BM542" s="539"/>
      <c r="BN542" s="539"/>
      <c r="BO542" s="539"/>
      <c r="BP542" s="539"/>
      <c r="BQ542" s="539"/>
      <c r="BR542" s="539"/>
      <c r="BS542" s="539"/>
      <c r="BT542" s="539"/>
      <c r="BU542" s="539"/>
      <c r="BV542" s="539"/>
    </row>
    <row r="543" spans="55:74" s="537" customFormat="1" x14ac:dyDescent="0.25">
      <c r="BC543" s="539"/>
      <c r="BD543" s="539"/>
      <c r="BE543" s="539"/>
      <c r="BF543" s="539"/>
      <c r="BG543" s="539"/>
      <c r="BH543" s="539"/>
      <c r="BI543" s="539"/>
      <c r="BJ543" s="539"/>
      <c r="BK543" s="539"/>
      <c r="BL543" s="539"/>
      <c r="BM543" s="539"/>
      <c r="BN543" s="539"/>
      <c r="BO543" s="539"/>
      <c r="BP543" s="539"/>
      <c r="BQ543" s="539"/>
      <c r="BR543" s="539"/>
      <c r="BS543" s="539"/>
      <c r="BT543" s="539"/>
      <c r="BU543" s="539"/>
      <c r="BV543" s="539"/>
    </row>
    <row r="544" spans="55:74" s="537" customFormat="1" x14ac:dyDescent="0.25">
      <c r="BC544" s="539"/>
      <c r="BD544" s="539"/>
      <c r="BE544" s="539"/>
      <c r="BF544" s="539"/>
      <c r="BG544" s="539"/>
      <c r="BH544" s="539"/>
      <c r="BI544" s="539"/>
      <c r="BJ544" s="539"/>
      <c r="BK544" s="539"/>
      <c r="BL544" s="539"/>
      <c r="BM544" s="539"/>
      <c r="BN544" s="539"/>
      <c r="BO544" s="539"/>
      <c r="BP544" s="539"/>
      <c r="BQ544" s="539"/>
      <c r="BR544" s="539"/>
      <c r="BS544" s="539"/>
      <c r="BT544" s="539"/>
      <c r="BU544" s="539"/>
      <c r="BV544" s="539"/>
    </row>
    <row r="545" spans="55:74" s="537" customFormat="1" x14ac:dyDescent="0.25">
      <c r="BC545" s="539"/>
      <c r="BD545" s="539"/>
      <c r="BE545" s="539"/>
      <c r="BF545" s="539"/>
      <c r="BG545" s="539"/>
      <c r="BH545" s="539"/>
      <c r="BI545" s="539"/>
      <c r="BJ545" s="539"/>
      <c r="BK545" s="539"/>
      <c r="BL545" s="539"/>
      <c r="BM545" s="539"/>
      <c r="BN545" s="539"/>
      <c r="BO545" s="539"/>
      <c r="BP545" s="539"/>
      <c r="BQ545" s="539"/>
      <c r="BR545" s="539"/>
      <c r="BS545" s="539"/>
      <c r="BT545" s="539"/>
      <c r="BU545" s="539"/>
      <c r="BV545" s="539"/>
    </row>
    <row r="546" spans="55:74" s="537" customFormat="1" x14ac:dyDescent="0.25">
      <c r="BC546" s="539"/>
      <c r="BD546" s="539"/>
      <c r="BE546" s="539"/>
      <c r="BF546" s="539"/>
      <c r="BG546" s="539"/>
      <c r="BH546" s="539"/>
      <c r="BI546" s="539"/>
      <c r="BJ546" s="539"/>
      <c r="BK546" s="539"/>
      <c r="BL546" s="539"/>
      <c r="BM546" s="539"/>
      <c r="BN546" s="539"/>
      <c r="BO546" s="539"/>
      <c r="BP546" s="539"/>
      <c r="BQ546" s="539"/>
      <c r="BR546" s="539"/>
      <c r="BS546" s="539"/>
      <c r="BT546" s="539"/>
      <c r="BU546" s="539"/>
      <c r="BV546" s="539"/>
    </row>
    <row r="547" spans="55:74" s="537" customFormat="1" x14ac:dyDescent="0.25">
      <c r="BC547" s="539"/>
      <c r="BD547" s="539"/>
      <c r="BE547" s="539"/>
      <c r="BF547" s="539"/>
      <c r="BG547" s="539"/>
      <c r="BH547" s="539"/>
      <c r="BI547" s="539"/>
      <c r="BJ547" s="539"/>
      <c r="BK547" s="539"/>
      <c r="BL547" s="539"/>
      <c r="BM547" s="539"/>
      <c r="BN547" s="539"/>
      <c r="BO547" s="539"/>
      <c r="BP547" s="539"/>
      <c r="BQ547" s="539"/>
      <c r="BR547" s="539"/>
      <c r="BS547" s="539"/>
      <c r="BT547" s="539"/>
      <c r="BU547" s="539"/>
      <c r="BV547" s="539"/>
    </row>
    <row r="548" spans="55:74" s="537" customFormat="1" x14ac:dyDescent="0.25">
      <c r="BC548" s="539"/>
      <c r="BD548" s="539"/>
      <c r="BE548" s="539"/>
      <c r="BF548" s="539"/>
      <c r="BG548" s="539"/>
      <c r="BH548" s="539"/>
      <c r="BI548" s="539"/>
      <c r="BJ548" s="539"/>
      <c r="BK548" s="539"/>
      <c r="BL548" s="539"/>
      <c r="BM548" s="539"/>
      <c r="BN548" s="539"/>
      <c r="BO548" s="539"/>
      <c r="BP548" s="539"/>
      <c r="BQ548" s="539"/>
      <c r="BR548" s="539"/>
      <c r="BS548" s="539"/>
      <c r="BT548" s="539"/>
      <c r="BU548" s="539"/>
      <c r="BV548" s="539"/>
    </row>
    <row r="549" spans="55:74" s="537" customFormat="1" x14ac:dyDescent="0.25">
      <c r="BC549" s="539"/>
      <c r="BD549" s="539"/>
      <c r="BE549" s="539"/>
      <c r="BF549" s="539"/>
      <c r="BG549" s="539"/>
      <c r="BH549" s="539"/>
      <c r="BI549" s="539"/>
      <c r="BJ549" s="539"/>
      <c r="BK549" s="539"/>
      <c r="BL549" s="539"/>
      <c r="BM549" s="539"/>
      <c r="BN549" s="539"/>
      <c r="BO549" s="539"/>
      <c r="BP549" s="539"/>
      <c r="BQ549" s="539"/>
      <c r="BR549" s="539"/>
      <c r="BS549" s="539"/>
      <c r="BT549" s="539"/>
      <c r="BU549" s="539"/>
      <c r="BV549" s="539"/>
    </row>
    <row r="550" spans="55:74" s="537" customFormat="1" x14ac:dyDescent="0.25">
      <c r="BC550" s="539"/>
      <c r="BD550" s="539"/>
      <c r="BE550" s="539"/>
      <c r="BF550" s="539"/>
      <c r="BG550" s="539"/>
      <c r="BH550" s="539"/>
      <c r="BI550" s="539"/>
      <c r="BJ550" s="539"/>
      <c r="BK550" s="539"/>
      <c r="BL550" s="539"/>
      <c r="BM550" s="539"/>
      <c r="BN550" s="539"/>
      <c r="BO550" s="539"/>
      <c r="BP550" s="539"/>
      <c r="BQ550" s="539"/>
      <c r="BR550" s="539"/>
      <c r="BS550" s="539"/>
      <c r="BT550" s="539"/>
      <c r="BU550" s="539"/>
      <c r="BV550" s="539"/>
    </row>
    <row r="551" spans="55:74" s="537" customFormat="1" x14ac:dyDescent="0.25">
      <c r="BC551" s="539"/>
      <c r="BD551" s="539"/>
      <c r="BE551" s="539"/>
      <c r="BF551" s="539"/>
      <c r="BG551" s="539"/>
      <c r="BH551" s="539"/>
      <c r="BI551" s="539"/>
      <c r="BJ551" s="539"/>
      <c r="BK551" s="539"/>
      <c r="BL551" s="539"/>
      <c r="BM551" s="539"/>
      <c r="BN551" s="539"/>
      <c r="BO551" s="539"/>
      <c r="BP551" s="539"/>
      <c r="BQ551" s="539"/>
      <c r="BR551" s="539"/>
      <c r="BS551" s="539"/>
      <c r="BT551" s="539"/>
      <c r="BU551" s="539"/>
      <c r="BV551" s="539"/>
    </row>
    <row r="552" spans="55:74" s="537" customFormat="1" x14ac:dyDescent="0.25">
      <c r="BC552" s="539"/>
      <c r="BD552" s="539"/>
      <c r="BE552" s="539"/>
      <c r="BF552" s="539"/>
      <c r="BG552" s="539"/>
      <c r="BH552" s="539"/>
      <c r="BI552" s="539"/>
      <c r="BJ552" s="539"/>
      <c r="BK552" s="539"/>
      <c r="BL552" s="539"/>
      <c r="BM552" s="539"/>
      <c r="BN552" s="539"/>
      <c r="BO552" s="539"/>
      <c r="BP552" s="539"/>
      <c r="BQ552" s="539"/>
      <c r="BR552" s="539"/>
      <c r="BS552" s="539"/>
      <c r="BT552" s="539"/>
      <c r="BU552" s="539"/>
      <c r="BV552" s="539"/>
    </row>
    <row r="553" spans="55:74" s="537" customFormat="1" x14ac:dyDescent="0.25">
      <c r="BC553" s="539"/>
      <c r="BD553" s="539"/>
      <c r="BE553" s="539"/>
      <c r="BF553" s="539"/>
      <c r="BG553" s="539"/>
      <c r="BH553" s="539"/>
      <c r="BI553" s="539"/>
      <c r="BJ553" s="539"/>
      <c r="BK553" s="539"/>
      <c r="BL553" s="539"/>
      <c r="BM553" s="539"/>
      <c r="BN553" s="539"/>
      <c r="BO553" s="539"/>
      <c r="BP553" s="539"/>
      <c r="BQ553" s="539"/>
      <c r="BR553" s="539"/>
      <c r="BS553" s="539"/>
      <c r="BT553" s="539"/>
      <c r="BU553" s="539"/>
      <c r="BV553" s="539"/>
    </row>
    <row r="554" spans="55:74" s="537" customFormat="1" x14ac:dyDescent="0.25">
      <c r="BC554" s="539"/>
      <c r="BD554" s="539"/>
      <c r="BE554" s="539"/>
      <c r="BF554" s="539"/>
      <c r="BG554" s="539"/>
      <c r="BH554" s="539"/>
      <c r="BI554" s="539"/>
      <c r="BJ554" s="539"/>
      <c r="BK554" s="539"/>
      <c r="BL554" s="539"/>
      <c r="BM554" s="539"/>
      <c r="BN554" s="539"/>
      <c r="BO554" s="539"/>
      <c r="BP554" s="539"/>
      <c r="BQ554" s="539"/>
      <c r="BR554" s="539"/>
      <c r="BS554" s="539"/>
      <c r="BT554" s="539"/>
      <c r="BU554" s="539"/>
      <c r="BV554" s="539"/>
    </row>
    <row r="555" spans="55:74" s="537" customFormat="1" x14ac:dyDescent="0.25">
      <c r="BC555" s="539"/>
      <c r="BD555" s="539"/>
      <c r="BE555" s="539"/>
      <c r="BF555" s="539"/>
      <c r="BG555" s="539"/>
      <c r="BH555" s="539"/>
      <c r="BI555" s="539"/>
      <c r="BJ555" s="539"/>
      <c r="BK555" s="539"/>
      <c r="BL555" s="539"/>
      <c r="BM555" s="539"/>
      <c r="BN555" s="539"/>
      <c r="BO555" s="539"/>
      <c r="BP555" s="539"/>
      <c r="BQ555" s="539"/>
      <c r="BR555" s="539"/>
      <c r="BS555" s="539"/>
      <c r="BT555" s="539"/>
      <c r="BU555" s="539"/>
      <c r="BV555" s="539"/>
    </row>
    <row r="556" spans="55:74" s="537" customFormat="1" x14ac:dyDescent="0.25">
      <c r="BC556" s="539"/>
      <c r="BD556" s="539"/>
      <c r="BE556" s="539"/>
      <c r="BF556" s="539"/>
      <c r="BG556" s="539"/>
      <c r="BH556" s="539"/>
      <c r="BI556" s="539"/>
      <c r="BJ556" s="539"/>
      <c r="BK556" s="539"/>
      <c r="BL556" s="539"/>
      <c r="BM556" s="539"/>
      <c r="BN556" s="539"/>
      <c r="BO556" s="539"/>
      <c r="BP556" s="539"/>
      <c r="BQ556" s="539"/>
      <c r="BR556" s="539"/>
      <c r="BS556" s="539"/>
      <c r="BT556" s="539"/>
      <c r="BU556" s="539"/>
      <c r="BV556" s="539"/>
    </row>
    <row r="557" spans="55:74" s="537" customFormat="1" x14ac:dyDescent="0.25">
      <c r="BC557" s="539"/>
      <c r="BD557" s="539"/>
      <c r="BE557" s="539"/>
      <c r="BF557" s="539"/>
      <c r="BG557" s="539"/>
      <c r="BH557" s="539"/>
      <c r="BI557" s="539"/>
      <c r="BJ557" s="539"/>
      <c r="BK557" s="539"/>
      <c r="BL557" s="539"/>
      <c r="BM557" s="539"/>
      <c r="BN557" s="539"/>
      <c r="BO557" s="539"/>
      <c r="BP557" s="539"/>
      <c r="BQ557" s="539"/>
      <c r="BR557" s="539"/>
      <c r="BS557" s="539"/>
      <c r="BT557" s="539"/>
      <c r="BU557" s="539"/>
      <c r="BV557" s="539"/>
    </row>
    <row r="558" spans="55:74" s="537" customFormat="1" x14ac:dyDescent="0.25">
      <c r="BC558" s="539"/>
      <c r="BD558" s="539"/>
      <c r="BE558" s="539"/>
      <c r="BF558" s="539"/>
      <c r="BG558" s="539"/>
      <c r="BH558" s="539"/>
      <c r="BI558" s="539"/>
      <c r="BJ558" s="539"/>
      <c r="BK558" s="539"/>
      <c r="BL558" s="539"/>
      <c r="BM558" s="539"/>
      <c r="BN558" s="539"/>
      <c r="BO558" s="539"/>
      <c r="BP558" s="539"/>
      <c r="BQ558" s="539"/>
      <c r="BR558" s="539"/>
      <c r="BS558" s="539"/>
      <c r="BT558" s="539"/>
      <c r="BU558" s="539"/>
      <c r="BV558" s="539"/>
    </row>
    <row r="559" spans="55:74" s="537" customFormat="1" x14ac:dyDescent="0.25">
      <c r="BC559" s="539"/>
      <c r="BD559" s="539"/>
      <c r="BE559" s="539"/>
      <c r="BF559" s="539"/>
      <c r="BG559" s="539"/>
      <c r="BH559" s="539"/>
      <c r="BI559" s="539"/>
      <c r="BJ559" s="539"/>
      <c r="BK559" s="539"/>
      <c r="BL559" s="539"/>
      <c r="BM559" s="539"/>
      <c r="BN559" s="539"/>
      <c r="BO559" s="539"/>
      <c r="BP559" s="539"/>
      <c r="BQ559" s="539"/>
      <c r="BR559" s="539"/>
      <c r="BS559" s="539"/>
      <c r="BT559" s="539"/>
      <c r="BU559" s="539"/>
      <c r="BV559" s="539"/>
    </row>
    <row r="560" spans="55:74" s="537" customFormat="1" x14ac:dyDescent="0.25">
      <c r="BC560" s="539"/>
      <c r="BD560" s="539"/>
      <c r="BE560" s="539"/>
      <c r="BF560" s="539"/>
      <c r="BG560" s="539"/>
      <c r="BH560" s="539"/>
      <c r="BI560" s="539"/>
      <c r="BJ560" s="539"/>
      <c r="BK560" s="539"/>
      <c r="BL560" s="539"/>
      <c r="BM560" s="539"/>
      <c r="BN560" s="539"/>
      <c r="BO560" s="539"/>
      <c r="BP560" s="539"/>
      <c r="BQ560" s="539"/>
      <c r="BR560" s="539"/>
      <c r="BS560" s="539"/>
      <c r="BT560" s="539"/>
      <c r="BU560" s="539"/>
      <c r="BV560" s="539"/>
    </row>
    <row r="561" spans="55:74" s="537" customFormat="1" x14ac:dyDescent="0.25">
      <c r="BC561" s="539"/>
      <c r="BD561" s="539"/>
      <c r="BE561" s="539"/>
      <c r="BF561" s="539"/>
      <c r="BG561" s="539"/>
      <c r="BH561" s="539"/>
      <c r="BI561" s="539"/>
      <c r="BJ561" s="539"/>
      <c r="BK561" s="539"/>
      <c r="BL561" s="539"/>
      <c r="BM561" s="539"/>
      <c r="BN561" s="539"/>
      <c r="BO561" s="539"/>
      <c r="BP561" s="539"/>
      <c r="BQ561" s="539"/>
      <c r="BR561" s="539"/>
      <c r="BS561" s="539"/>
      <c r="BT561" s="539"/>
      <c r="BU561" s="539"/>
      <c r="BV561" s="539"/>
    </row>
    <row r="562" spans="55:74" s="537" customFormat="1" x14ac:dyDescent="0.25">
      <c r="BC562" s="539"/>
      <c r="BD562" s="539"/>
      <c r="BE562" s="539"/>
      <c r="BF562" s="539"/>
      <c r="BG562" s="539"/>
      <c r="BH562" s="539"/>
      <c r="BI562" s="539"/>
      <c r="BJ562" s="539"/>
      <c r="BK562" s="539"/>
      <c r="BL562" s="539"/>
      <c r="BM562" s="539"/>
      <c r="BN562" s="539"/>
      <c r="BO562" s="539"/>
      <c r="BP562" s="539"/>
      <c r="BQ562" s="539"/>
      <c r="BR562" s="539"/>
      <c r="BS562" s="539"/>
      <c r="BT562" s="539"/>
      <c r="BU562" s="539"/>
      <c r="BV562" s="539"/>
    </row>
    <row r="563" spans="55:74" s="537" customFormat="1" x14ac:dyDescent="0.25">
      <c r="BC563" s="539"/>
      <c r="BD563" s="539"/>
      <c r="BE563" s="539"/>
      <c r="BF563" s="539"/>
      <c r="BG563" s="539"/>
      <c r="BH563" s="539"/>
      <c r="BI563" s="539"/>
      <c r="BJ563" s="539"/>
      <c r="BK563" s="539"/>
      <c r="BL563" s="539"/>
      <c r="BM563" s="539"/>
      <c r="BN563" s="539"/>
      <c r="BO563" s="539"/>
      <c r="BP563" s="539"/>
      <c r="BQ563" s="539"/>
      <c r="BR563" s="539"/>
      <c r="BS563" s="539"/>
      <c r="BT563" s="539"/>
      <c r="BU563" s="539"/>
      <c r="BV563" s="539"/>
    </row>
    <row r="564" spans="55:74" s="537" customFormat="1" x14ac:dyDescent="0.25">
      <c r="BC564" s="539"/>
      <c r="BD564" s="539"/>
      <c r="BE564" s="539"/>
      <c r="BF564" s="539"/>
      <c r="BG564" s="539"/>
      <c r="BH564" s="539"/>
      <c r="BI564" s="539"/>
      <c r="BJ564" s="539"/>
      <c r="BK564" s="539"/>
      <c r="BL564" s="539"/>
      <c r="BM564" s="539"/>
      <c r="BN564" s="539"/>
      <c r="BO564" s="539"/>
      <c r="BP564" s="539"/>
      <c r="BQ564" s="539"/>
      <c r="BR564" s="539"/>
      <c r="BS564" s="539"/>
      <c r="BT564" s="539"/>
      <c r="BU564" s="539"/>
      <c r="BV564" s="539"/>
    </row>
    <row r="565" spans="55:74" s="537" customFormat="1" x14ac:dyDescent="0.25">
      <c r="BC565" s="539"/>
      <c r="BD565" s="539"/>
      <c r="BE565" s="539"/>
      <c r="BF565" s="539"/>
      <c r="BG565" s="539"/>
      <c r="BH565" s="539"/>
      <c r="BI565" s="539"/>
      <c r="BJ565" s="539"/>
      <c r="BK565" s="539"/>
      <c r="BL565" s="539"/>
      <c r="BM565" s="539"/>
      <c r="BN565" s="539"/>
      <c r="BO565" s="539"/>
      <c r="BP565" s="539"/>
      <c r="BQ565" s="539"/>
      <c r="BR565" s="539"/>
      <c r="BS565" s="539"/>
      <c r="BT565" s="539"/>
      <c r="BU565" s="539"/>
      <c r="BV565" s="539"/>
    </row>
    <row r="566" spans="55:74" s="537" customFormat="1" x14ac:dyDescent="0.25">
      <c r="BC566" s="539"/>
      <c r="BD566" s="539"/>
      <c r="BE566" s="539"/>
      <c r="BF566" s="539"/>
      <c r="BG566" s="539"/>
      <c r="BH566" s="539"/>
      <c r="BI566" s="539"/>
      <c r="BJ566" s="539"/>
      <c r="BK566" s="539"/>
      <c r="BL566" s="539"/>
      <c r="BM566" s="539"/>
      <c r="BN566" s="539"/>
      <c r="BO566" s="539"/>
      <c r="BP566" s="539"/>
      <c r="BQ566" s="539"/>
      <c r="BR566" s="539"/>
      <c r="BS566" s="539"/>
      <c r="BT566" s="539"/>
      <c r="BU566" s="539"/>
      <c r="BV566" s="539"/>
    </row>
    <row r="567" spans="55:74" s="537" customFormat="1" x14ac:dyDescent="0.25">
      <c r="BC567" s="539"/>
      <c r="BD567" s="539"/>
      <c r="BE567" s="539"/>
      <c r="BF567" s="539"/>
      <c r="BG567" s="539"/>
      <c r="BH567" s="539"/>
      <c r="BI567" s="539"/>
      <c r="BJ567" s="539"/>
      <c r="BK567" s="539"/>
      <c r="BL567" s="539"/>
      <c r="BM567" s="539"/>
      <c r="BN567" s="539"/>
      <c r="BO567" s="539"/>
      <c r="BP567" s="539"/>
      <c r="BQ567" s="539"/>
      <c r="BR567" s="539"/>
      <c r="BS567" s="539"/>
      <c r="BT567" s="539"/>
      <c r="BU567" s="539"/>
      <c r="BV567" s="539"/>
    </row>
    <row r="568" spans="55:74" s="537" customFormat="1" x14ac:dyDescent="0.25">
      <c r="BC568" s="539"/>
      <c r="BD568" s="539"/>
      <c r="BE568" s="539"/>
      <c r="BF568" s="539"/>
      <c r="BG568" s="539"/>
      <c r="BH568" s="539"/>
      <c r="BI568" s="539"/>
      <c r="BJ568" s="539"/>
      <c r="BK568" s="539"/>
      <c r="BL568" s="539"/>
      <c r="BM568" s="539"/>
      <c r="BN568" s="539"/>
      <c r="BO568" s="539"/>
      <c r="BP568" s="539"/>
      <c r="BQ568" s="539"/>
      <c r="BR568" s="539"/>
      <c r="BS568" s="539"/>
      <c r="BT568" s="539"/>
      <c r="BU568" s="539"/>
      <c r="BV568" s="539"/>
    </row>
    <row r="569" spans="55:74" s="537" customFormat="1" x14ac:dyDescent="0.25">
      <c r="BC569" s="539"/>
      <c r="BD569" s="539"/>
      <c r="BE569" s="539"/>
      <c r="BF569" s="539"/>
      <c r="BG569" s="539"/>
      <c r="BH569" s="539"/>
      <c r="BI569" s="539"/>
      <c r="BJ569" s="539"/>
      <c r="BK569" s="539"/>
      <c r="BL569" s="539"/>
      <c r="BM569" s="539"/>
      <c r="BN569" s="539"/>
      <c r="BO569" s="539"/>
      <c r="BP569" s="539"/>
      <c r="BQ569" s="539"/>
      <c r="BR569" s="539"/>
      <c r="BS569" s="539"/>
      <c r="BT569" s="539"/>
      <c r="BU569" s="539"/>
      <c r="BV569" s="539"/>
    </row>
    <row r="570" spans="55:74" s="537" customFormat="1" x14ac:dyDescent="0.25">
      <c r="BC570" s="539"/>
      <c r="BD570" s="539"/>
      <c r="BE570" s="539"/>
      <c r="BF570" s="539"/>
      <c r="BG570" s="539"/>
      <c r="BH570" s="539"/>
      <c r="BI570" s="539"/>
      <c r="BJ570" s="539"/>
      <c r="BK570" s="539"/>
      <c r="BL570" s="539"/>
      <c r="BM570" s="539"/>
      <c r="BN570" s="539"/>
      <c r="BO570" s="539"/>
      <c r="BP570" s="539"/>
      <c r="BQ570" s="539"/>
      <c r="BR570" s="539"/>
      <c r="BS570" s="539"/>
      <c r="BT570" s="539"/>
      <c r="BU570" s="539"/>
      <c r="BV570" s="539"/>
    </row>
    <row r="571" spans="55:74" s="537" customFormat="1" x14ac:dyDescent="0.25">
      <c r="BC571" s="539"/>
      <c r="BD571" s="539"/>
      <c r="BE571" s="539"/>
      <c r="BF571" s="539"/>
      <c r="BG571" s="539"/>
      <c r="BH571" s="539"/>
      <c r="BI571" s="539"/>
      <c r="BJ571" s="539"/>
      <c r="BK571" s="539"/>
      <c r="BL571" s="539"/>
      <c r="BM571" s="539"/>
      <c r="BN571" s="539"/>
      <c r="BO571" s="539"/>
      <c r="BP571" s="539"/>
      <c r="BQ571" s="539"/>
      <c r="BR571" s="539"/>
      <c r="BS571" s="539"/>
      <c r="BT571" s="539"/>
      <c r="BU571" s="539"/>
      <c r="BV571" s="539"/>
    </row>
    <row r="572" spans="55:74" s="537" customFormat="1" x14ac:dyDescent="0.25">
      <c r="BC572" s="539"/>
      <c r="BD572" s="539"/>
      <c r="BE572" s="539"/>
      <c r="BF572" s="539"/>
      <c r="BG572" s="539"/>
      <c r="BH572" s="539"/>
      <c r="BI572" s="539"/>
      <c r="BJ572" s="539"/>
      <c r="BK572" s="539"/>
      <c r="BL572" s="539"/>
      <c r="BM572" s="539"/>
      <c r="BN572" s="539"/>
      <c r="BO572" s="539"/>
      <c r="BP572" s="539"/>
      <c r="BQ572" s="539"/>
      <c r="BR572" s="539"/>
      <c r="BS572" s="539"/>
      <c r="BT572" s="539"/>
      <c r="BU572" s="539"/>
      <c r="BV572" s="539"/>
    </row>
    <row r="573" spans="55:74" s="537" customFormat="1" x14ac:dyDescent="0.25">
      <c r="BC573" s="539"/>
      <c r="BD573" s="539"/>
      <c r="BE573" s="539"/>
      <c r="BF573" s="539"/>
      <c r="BG573" s="539"/>
      <c r="BH573" s="539"/>
      <c r="BI573" s="539"/>
      <c r="BJ573" s="539"/>
      <c r="BK573" s="539"/>
      <c r="BL573" s="539"/>
      <c r="BM573" s="539"/>
      <c r="BN573" s="539"/>
      <c r="BO573" s="539"/>
      <c r="BP573" s="539"/>
      <c r="BQ573" s="539"/>
      <c r="BR573" s="539"/>
      <c r="BS573" s="539"/>
      <c r="BT573" s="539"/>
      <c r="BU573" s="539"/>
      <c r="BV573" s="539"/>
    </row>
    <row r="574" spans="55:74" s="537" customFormat="1" x14ac:dyDescent="0.25">
      <c r="BC574" s="539"/>
      <c r="BD574" s="539"/>
      <c r="BE574" s="539"/>
      <c r="BF574" s="539"/>
      <c r="BG574" s="539"/>
      <c r="BH574" s="539"/>
      <c r="BI574" s="539"/>
      <c r="BJ574" s="539"/>
      <c r="BK574" s="539"/>
      <c r="BL574" s="539"/>
      <c r="BM574" s="539"/>
      <c r="BN574" s="539"/>
      <c r="BO574" s="539"/>
      <c r="BP574" s="539"/>
      <c r="BQ574" s="539"/>
      <c r="BR574" s="539"/>
      <c r="BS574" s="539"/>
      <c r="BT574" s="539"/>
      <c r="BU574" s="539"/>
      <c r="BV574" s="539"/>
    </row>
    <row r="575" spans="55:74" s="537" customFormat="1" x14ac:dyDescent="0.25">
      <c r="BC575" s="539"/>
      <c r="BD575" s="539"/>
      <c r="BE575" s="539"/>
      <c r="BF575" s="539"/>
      <c r="BG575" s="539"/>
      <c r="BH575" s="539"/>
      <c r="BI575" s="539"/>
      <c r="BJ575" s="539"/>
      <c r="BK575" s="539"/>
      <c r="BL575" s="539"/>
      <c r="BM575" s="539"/>
      <c r="BN575" s="539"/>
      <c r="BO575" s="539"/>
      <c r="BP575" s="539"/>
      <c r="BQ575" s="539"/>
      <c r="BR575" s="539"/>
      <c r="BS575" s="539"/>
      <c r="BT575" s="539"/>
      <c r="BU575" s="539"/>
      <c r="BV575" s="539"/>
    </row>
    <row r="576" spans="55:74" s="537" customFormat="1" x14ac:dyDescent="0.25">
      <c r="BC576" s="539"/>
      <c r="BD576" s="539"/>
      <c r="BE576" s="539"/>
      <c r="BF576" s="539"/>
      <c r="BG576" s="539"/>
      <c r="BH576" s="539"/>
      <c r="BI576" s="539"/>
      <c r="BJ576" s="539"/>
      <c r="BK576" s="539"/>
      <c r="BL576" s="539"/>
      <c r="BM576" s="539"/>
      <c r="BN576" s="539"/>
      <c r="BO576" s="539"/>
      <c r="BP576" s="539"/>
      <c r="BQ576" s="539"/>
      <c r="BR576" s="539"/>
      <c r="BS576" s="539"/>
      <c r="BT576" s="539"/>
      <c r="BU576" s="539"/>
      <c r="BV576" s="539"/>
    </row>
    <row r="577" spans="1:74" s="537" customFormat="1" ht="15.75" thickBot="1" x14ac:dyDescent="0.3">
      <c r="A577" s="537">
        <v>1</v>
      </c>
      <c r="B577" s="537">
        <v>2</v>
      </c>
      <c r="C577" s="537">
        <v>3</v>
      </c>
      <c r="D577" s="537">
        <v>4</v>
      </c>
      <c r="E577" s="537">
        <v>5</v>
      </c>
      <c r="F577" s="537">
        <v>6</v>
      </c>
      <c r="G577" s="537">
        <v>7</v>
      </c>
      <c r="H577" s="537">
        <v>8</v>
      </c>
      <c r="I577" s="537">
        <v>9</v>
      </c>
      <c r="J577" s="537">
        <v>10</v>
      </c>
      <c r="K577" s="537">
        <v>11</v>
      </c>
      <c r="L577" s="537">
        <v>12</v>
      </c>
      <c r="M577" s="537">
        <v>13</v>
      </c>
      <c r="N577" s="537">
        <v>14</v>
      </c>
      <c r="O577" s="537">
        <v>15</v>
      </c>
      <c r="P577" s="537">
        <v>16</v>
      </c>
      <c r="Q577" s="537">
        <v>17</v>
      </c>
      <c r="R577" s="537">
        <v>18</v>
      </c>
      <c r="S577" s="537">
        <v>19</v>
      </c>
      <c r="T577" s="537">
        <v>20</v>
      </c>
      <c r="U577" s="537">
        <v>21</v>
      </c>
      <c r="V577" s="537">
        <v>22</v>
      </c>
      <c r="W577" s="537">
        <v>23</v>
      </c>
      <c r="X577" s="537">
        <v>24</v>
      </c>
      <c r="Y577" s="537">
        <v>25</v>
      </c>
      <c r="Z577" s="537">
        <v>26</v>
      </c>
      <c r="AA577" s="537">
        <v>27</v>
      </c>
      <c r="AB577" s="537">
        <v>28</v>
      </c>
      <c r="AC577" s="537">
        <v>29</v>
      </c>
      <c r="AD577" s="537">
        <v>30</v>
      </c>
      <c r="AE577" s="537">
        <v>31</v>
      </c>
      <c r="AF577" s="537">
        <v>32</v>
      </c>
      <c r="AG577" s="537">
        <v>33</v>
      </c>
      <c r="AH577" s="537">
        <v>34</v>
      </c>
      <c r="AI577" s="537">
        <v>35</v>
      </c>
      <c r="AJ577" s="537">
        <v>36</v>
      </c>
      <c r="AK577" s="537">
        <v>37</v>
      </c>
      <c r="AL577" s="537">
        <v>38</v>
      </c>
      <c r="AM577" s="537">
        <v>39</v>
      </c>
      <c r="AN577" s="537">
        <v>40</v>
      </c>
      <c r="AO577" s="537">
        <v>41</v>
      </c>
      <c r="AP577" s="537">
        <v>42</v>
      </c>
      <c r="AQ577" s="537">
        <v>43</v>
      </c>
      <c r="AR577" s="537">
        <v>44</v>
      </c>
      <c r="AS577" s="537">
        <v>45</v>
      </c>
      <c r="AT577" s="537">
        <v>46</v>
      </c>
      <c r="AU577" s="537">
        <v>47</v>
      </c>
      <c r="AV577" s="537">
        <v>48</v>
      </c>
      <c r="AW577" s="537">
        <v>49</v>
      </c>
      <c r="AX577" s="537">
        <v>50</v>
      </c>
      <c r="AY577" s="537">
        <v>51</v>
      </c>
      <c r="AZ577" s="537">
        <v>52</v>
      </c>
      <c r="BA577" s="537">
        <v>53</v>
      </c>
      <c r="BB577" s="537">
        <v>54</v>
      </c>
      <c r="BC577" s="539"/>
      <c r="BD577" s="539"/>
      <c r="BE577" s="539"/>
      <c r="BF577" s="539"/>
      <c r="BG577" s="539"/>
      <c r="BH577" s="539"/>
      <c r="BI577" s="539"/>
      <c r="BJ577" s="539"/>
      <c r="BK577" s="539"/>
      <c r="BL577" s="539"/>
      <c r="BM577" s="539"/>
      <c r="BN577" s="539"/>
      <c r="BO577" s="539"/>
      <c r="BP577" s="539"/>
      <c r="BQ577" s="539"/>
      <c r="BR577" s="539"/>
      <c r="BS577" s="539"/>
      <c r="BT577" s="539"/>
      <c r="BU577" s="539"/>
      <c r="BV577" s="539"/>
    </row>
    <row r="578" spans="1:74" s="537" customFormat="1" x14ac:dyDescent="0.25">
      <c r="E578" s="745" t="s">
        <v>788</v>
      </c>
      <c r="F578" s="745"/>
      <c r="G578" s="745"/>
      <c r="H578" s="745"/>
      <c r="I578" s="745"/>
      <c r="J578" s="745"/>
      <c r="K578" s="745"/>
      <c r="L578" s="745"/>
      <c r="M578" s="745"/>
      <c r="N578" s="745"/>
      <c r="O578" s="755" t="s">
        <v>789</v>
      </c>
      <c r="P578" s="745"/>
      <c r="Q578" s="745"/>
      <c r="R578" s="745"/>
      <c r="S578" s="745"/>
      <c r="T578" s="745"/>
      <c r="U578" s="745"/>
      <c r="V578" s="745"/>
      <c r="W578" s="745"/>
      <c r="X578" s="756"/>
      <c r="Y578" s="755" t="s">
        <v>790</v>
      </c>
      <c r="Z578" s="745"/>
      <c r="AA578" s="745"/>
      <c r="AB578" s="745"/>
      <c r="AC578" s="745"/>
      <c r="AD578" s="745"/>
      <c r="AE578" s="745"/>
      <c r="AF578" s="745"/>
      <c r="AG578" s="745"/>
      <c r="AH578" s="756"/>
      <c r="AI578" s="755" t="s">
        <v>791</v>
      </c>
      <c r="AJ578" s="745"/>
      <c r="AK578" s="745"/>
      <c r="AL578" s="745"/>
      <c r="AM578" s="745"/>
      <c r="AN578" s="745"/>
      <c r="AO578" s="745"/>
      <c r="AP578" s="745"/>
      <c r="AQ578" s="745"/>
      <c r="AR578" s="756"/>
      <c r="AS578" s="755" t="s">
        <v>792</v>
      </c>
      <c r="AT578" s="745"/>
      <c r="AU578" s="745"/>
      <c r="AV578" s="745"/>
      <c r="AW578" s="745"/>
      <c r="AX578" s="745"/>
      <c r="AY578" s="745"/>
      <c r="AZ578" s="745"/>
      <c r="BA578" s="745"/>
      <c r="BB578" s="756"/>
      <c r="BC578" s="539"/>
      <c r="BD578" s="539"/>
      <c r="BE578" s="539"/>
      <c r="BF578" s="539"/>
      <c r="BG578" s="539"/>
      <c r="BH578" s="539"/>
      <c r="BI578" s="539"/>
      <c r="BJ578" s="539"/>
      <c r="BK578" s="539"/>
      <c r="BL578" s="539"/>
      <c r="BM578" s="539"/>
      <c r="BN578" s="539"/>
      <c r="BO578" s="539"/>
      <c r="BP578" s="539"/>
      <c r="BQ578" s="539"/>
      <c r="BR578" s="539"/>
      <c r="BS578" s="539"/>
      <c r="BT578" s="539"/>
      <c r="BU578" s="539"/>
      <c r="BV578" s="539"/>
    </row>
    <row r="579" spans="1:74" s="537" customFormat="1" x14ac:dyDescent="0.25">
      <c r="E579" s="746"/>
      <c r="F579" s="746"/>
      <c r="G579" s="746"/>
      <c r="H579" s="746"/>
      <c r="I579" s="746"/>
      <c r="J579" s="746"/>
      <c r="K579" s="746"/>
      <c r="L579" s="746"/>
      <c r="M579" s="746"/>
      <c r="N579" s="746"/>
      <c r="O579" s="757"/>
      <c r="P579" s="746"/>
      <c r="Q579" s="746"/>
      <c r="R579" s="746"/>
      <c r="S579" s="746"/>
      <c r="T579" s="746"/>
      <c r="U579" s="746"/>
      <c r="V579" s="746"/>
      <c r="W579" s="746"/>
      <c r="X579" s="758"/>
      <c r="Y579" s="757"/>
      <c r="Z579" s="746"/>
      <c r="AA579" s="746"/>
      <c r="AB579" s="746"/>
      <c r="AC579" s="746"/>
      <c r="AD579" s="746"/>
      <c r="AE579" s="746"/>
      <c r="AF579" s="746"/>
      <c r="AG579" s="746"/>
      <c r="AH579" s="758"/>
      <c r="AI579" s="757"/>
      <c r="AJ579" s="746"/>
      <c r="AK579" s="746"/>
      <c r="AL579" s="746"/>
      <c r="AM579" s="746"/>
      <c r="AN579" s="746"/>
      <c r="AO579" s="746"/>
      <c r="AP579" s="746"/>
      <c r="AQ579" s="746"/>
      <c r="AR579" s="758"/>
      <c r="AS579" s="757"/>
      <c r="AT579" s="746"/>
      <c r="AU579" s="746"/>
      <c r="AV579" s="746"/>
      <c r="AW579" s="746"/>
      <c r="AX579" s="746"/>
      <c r="AY579" s="746"/>
      <c r="AZ579" s="746"/>
      <c r="BA579" s="746"/>
      <c r="BB579" s="758"/>
      <c r="BC579" s="539"/>
      <c r="BD579" s="539"/>
      <c r="BE579" s="539"/>
      <c r="BF579" s="539"/>
      <c r="BG579" s="539"/>
      <c r="BH579" s="539"/>
      <c r="BI579" s="539"/>
      <c r="BJ579" s="539"/>
      <c r="BK579" s="539"/>
      <c r="BL579" s="539"/>
      <c r="BM579" s="539"/>
      <c r="BN579" s="539"/>
      <c r="BO579" s="539"/>
      <c r="BP579" s="539"/>
      <c r="BQ579" s="539"/>
      <c r="BR579" s="539"/>
      <c r="BS579" s="539"/>
      <c r="BT579" s="539"/>
      <c r="BU579" s="539"/>
      <c r="BV579" s="539"/>
    </row>
    <row r="580" spans="1:74" s="537" customFormat="1" x14ac:dyDescent="0.25">
      <c r="E580" s="746"/>
      <c r="F580" s="746"/>
      <c r="G580" s="746"/>
      <c r="H580" s="746"/>
      <c r="I580" s="746"/>
      <c r="J580" s="746"/>
      <c r="K580" s="746"/>
      <c r="L580" s="746"/>
      <c r="M580" s="746"/>
      <c r="N580" s="746"/>
      <c r="O580" s="757"/>
      <c r="P580" s="746"/>
      <c r="Q580" s="746"/>
      <c r="R580" s="746"/>
      <c r="S580" s="746"/>
      <c r="T580" s="746"/>
      <c r="U580" s="746"/>
      <c r="V580" s="746"/>
      <c r="W580" s="746"/>
      <c r="X580" s="758"/>
      <c r="Y580" s="757"/>
      <c r="Z580" s="746"/>
      <c r="AA580" s="746"/>
      <c r="AB580" s="746"/>
      <c r="AC580" s="746"/>
      <c r="AD580" s="746"/>
      <c r="AE580" s="746"/>
      <c r="AF580" s="746"/>
      <c r="AG580" s="746"/>
      <c r="AH580" s="758"/>
      <c r="AI580" s="757"/>
      <c r="AJ580" s="746"/>
      <c r="AK580" s="746"/>
      <c r="AL580" s="746"/>
      <c r="AM580" s="746"/>
      <c r="AN580" s="746"/>
      <c r="AO580" s="746"/>
      <c r="AP580" s="746"/>
      <c r="AQ580" s="746"/>
      <c r="AR580" s="758"/>
      <c r="AS580" s="757"/>
      <c r="AT580" s="746"/>
      <c r="AU580" s="746"/>
      <c r="AV580" s="746"/>
      <c r="AW580" s="746"/>
      <c r="AX580" s="746"/>
      <c r="AY580" s="746"/>
      <c r="AZ580" s="746"/>
      <c r="BA580" s="746"/>
      <c r="BB580" s="758"/>
      <c r="BC580" s="539"/>
      <c r="BD580" s="539"/>
      <c r="BE580" s="539"/>
      <c r="BF580" s="539"/>
      <c r="BG580" s="539"/>
      <c r="BH580" s="539"/>
      <c r="BI580" s="539"/>
      <c r="BJ580" s="539"/>
      <c r="BK580" s="539"/>
      <c r="BL580" s="539"/>
      <c r="BM580" s="539"/>
      <c r="BN580" s="539"/>
      <c r="BO580" s="539"/>
      <c r="BP580" s="539"/>
      <c r="BQ580" s="539"/>
      <c r="BR580" s="539"/>
      <c r="BS580" s="539"/>
      <c r="BT580" s="539"/>
      <c r="BU580" s="539"/>
      <c r="BV580" s="539"/>
    </row>
    <row r="581" spans="1:74" s="537" customFormat="1" x14ac:dyDescent="0.25">
      <c r="E581" s="746"/>
      <c r="F581" s="746"/>
      <c r="G581" s="746"/>
      <c r="H581" s="746"/>
      <c r="I581" s="746"/>
      <c r="J581" s="746"/>
      <c r="K581" s="746"/>
      <c r="L581" s="746"/>
      <c r="M581" s="746"/>
      <c r="N581" s="746"/>
      <c r="O581" s="757"/>
      <c r="P581" s="746"/>
      <c r="Q581" s="746"/>
      <c r="R581" s="746"/>
      <c r="S581" s="746"/>
      <c r="T581" s="746"/>
      <c r="U581" s="746"/>
      <c r="V581" s="746"/>
      <c r="W581" s="746"/>
      <c r="X581" s="758"/>
      <c r="Y581" s="757"/>
      <c r="Z581" s="746"/>
      <c r="AA581" s="746"/>
      <c r="AB581" s="746"/>
      <c r="AC581" s="746"/>
      <c r="AD581" s="746"/>
      <c r="AE581" s="746"/>
      <c r="AF581" s="746"/>
      <c r="AG581" s="746"/>
      <c r="AH581" s="758"/>
      <c r="AI581" s="757"/>
      <c r="AJ581" s="746"/>
      <c r="AK581" s="746"/>
      <c r="AL581" s="746"/>
      <c r="AM581" s="746"/>
      <c r="AN581" s="746"/>
      <c r="AO581" s="746"/>
      <c r="AP581" s="746"/>
      <c r="AQ581" s="746"/>
      <c r="AR581" s="758"/>
      <c r="AS581" s="757"/>
      <c r="AT581" s="746"/>
      <c r="AU581" s="746"/>
      <c r="AV581" s="746"/>
      <c r="AW581" s="746"/>
      <c r="AX581" s="746"/>
      <c r="AY581" s="746"/>
      <c r="AZ581" s="746"/>
      <c r="BA581" s="746"/>
      <c r="BB581" s="758"/>
      <c r="BC581" s="539"/>
      <c r="BD581" s="539"/>
      <c r="BE581" s="539"/>
      <c r="BF581" s="539"/>
      <c r="BG581" s="539"/>
      <c r="BH581" s="539"/>
      <c r="BI581" s="539"/>
      <c r="BJ581" s="539"/>
      <c r="BK581" s="539"/>
      <c r="BL581" s="539"/>
      <c r="BM581" s="539"/>
      <c r="BN581" s="539"/>
      <c r="BO581" s="539"/>
      <c r="BP581" s="539"/>
      <c r="BQ581" s="539"/>
      <c r="BR581" s="539"/>
      <c r="BS581" s="539"/>
      <c r="BT581" s="539"/>
      <c r="BU581" s="539"/>
      <c r="BV581" s="539"/>
    </row>
    <row r="582" spans="1:74" s="537" customFormat="1" ht="15.75" thickBot="1" x14ac:dyDescent="0.3">
      <c r="E582" s="747"/>
      <c r="F582" s="747"/>
      <c r="G582" s="747"/>
      <c r="H582" s="747"/>
      <c r="I582" s="747"/>
      <c r="J582" s="747"/>
      <c r="K582" s="747"/>
      <c r="L582" s="747"/>
      <c r="M582" s="747"/>
      <c r="N582" s="747"/>
      <c r="O582" s="759"/>
      <c r="P582" s="747"/>
      <c r="Q582" s="747"/>
      <c r="R582" s="747"/>
      <c r="S582" s="747"/>
      <c r="T582" s="747"/>
      <c r="U582" s="747"/>
      <c r="V582" s="747"/>
      <c r="W582" s="747"/>
      <c r="X582" s="760"/>
      <c r="Y582" s="759"/>
      <c r="Z582" s="747"/>
      <c r="AA582" s="747"/>
      <c r="AB582" s="747"/>
      <c r="AC582" s="747"/>
      <c r="AD582" s="747"/>
      <c r="AE582" s="747"/>
      <c r="AF582" s="747"/>
      <c r="AG582" s="747"/>
      <c r="AH582" s="760"/>
      <c r="AI582" s="759"/>
      <c r="AJ582" s="747"/>
      <c r="AK582" s="747"/>
      <c r="AL582" s="747"/>
      <c r="AM582" s="747"/>
      <c r="AN582" s="747"/>
      <c r="AO582" s="747"/>
      <c r="AP582" s="747"/>
      <c r="AQ582" s="747"/>
      <c r="AR582" s="760"/>
      <c r="AS582" s="759"/>
      <c r="AT582" s="747"/>
      <c r="AU582" s="747"/>
      <c r="AV582" s="747"/>
      <c r="AW582" s="747"/>
      <c r="AX582" s="747"/>
      <c r="AY582" s="747"/>
      <c r="AZ582" s="747"/>
      <c r="BA582" s="747"/>
      <c r="BB582" s="760"/>
      <c r="BC582" s="539"/>
      <c r="BD582" s="539"/>
      <c r="BE582" s="539"/>
      <c r="BF582" s="539"/>
      <c r="BG582" s="539"/>
      <c r="BH582" s="539"/>
      <c r="BI582" s="539"/>
      <c r="BJ582" s="539"/>
      <c r="BK582" s="539"/>
      <c r="BL582" s="539"/>
      <c r="BM582" s="539"/>
      <c r="BN582" s="539"/>
      <c r="BO582" s="539"/>
      <c r="BP582" s="539"/>
      <c r="BQ582" s="539"/>
      <c r="BR582" s="539"/>
      <c r="BS582" s="539"/>
      <c r="BT582" s="539"/>
      <c r="BU582" s="539"/>
      <c r="BV582" s="539"/>
    </row>
    <row r="583" spans="1:74" s="537" customFormat="1" ht="15.75" thickBot="1" x14ac:dyDescent="0.3">
      <c r="E583" s="470" t="s">
        <v>278</v>
      </c>
      <c r="F583" s="470" t="s">
        <v>279</v>
      </c>
      <c r="G583" s="470" t="s">
        <v>622</v>
      </c>
      <c r="H583" s="470" t="s">
        <v>280</v>
      </c>
      <c r="I583" s="470" t="s">
        <v>281</v>
      </c>
      <c r="J583" s="470" t="s">
        <v>562</v>
      </c>
      <c r="K583" s="470" t="s">
        <v>608</v>
      </c>
      <c r="L583" s="470" t="s">
        <v>609</v>
      </c>
      <c r="M583" s="470" t="s">
        <v>610</v>
      </c>
      <c r="N583" s="470" t="s">
        <v>611</v>
      </c>
      <c r="O583" s="471" t="s">
        <v>278</v>
      </c>
      <c r="P583" s="470" t="s">
        <v>279</v>
      </c>
      <c r="Q583" s="470" t="s">
        <v>622</v>
      </c>
      <c r="R583" s="470" t="s">
        <v>280</v>
      </c>
      <c r="S583" s="470" t="s">
        <v>281</v>
      </c>
      <c r="T583" s="470" t="s">
        <v>562</v>
      </c>
      <c r="U583" s="470" t="s">
        <v>608</v>
      </c>
      <c r="V583" s="470" t="s">
        <v>609</v>
      </c>
      <c r="W583" s="470" t="s">
        <v>610</v>
      </c>
      <c r="X583" s="472" t="s">
        <v>611</v>
      </c>
      <c r="Y583" s="471" t="s">
        <v>278</v>
      </c>
      <c r="Z583" s="470" t="s">
        <v>279</v>
      </c>
      <c r="AA583" s="470" t="s">
        <v>622</v>
      </c>
      <c r="AB583" s="470" t="s">
        <v>280</v>
      </c>
      <c r="AC583" s="470" t="s">
        <v>281</v>
      </c>
      <c r="AD583" s="470" t="s">
        <v>562</v>
      </c>
      <c r="AE583" s="470" t="s">
        <v>608</v>
      </c>
      <c r="AF583" s="470" t="s">
        <v>609</v>
      </c>
      <c r="AG583" s="470" t="s">
        <v>610</v>
      </c>
      <c r="AH583" s="472" t="s">
        <v>611</v>
      </c>
      <c r="AI583" s="473" t="s">
        <v>278</v>
      </c>
      <c r="AJ583" s="474" t="s">
        <v>279</v>
      </c>
      <c r="AK583" s="474" t="s">
        <v>622</v>
      </c>
      <c r="AL583" s="474" t="s">
        <v>280</v>
      </c>
      <c r="AM583" s="474" t="s">
        <v>281</v>
      </c>
      <c r="AN583" s="474" t="s">
        <v>562</v>
      </c>
      <c r="AO583" s="474" t="s">
        <v>608</v>
      </c>
      <c r="AP583" s="474" t="s">
        <v>609</v>
      </c>
      <c r="AQ583" s="474" t="s">
        <v>610</v>
      </c>
      <c r="AR583" s="475" t="s">
        <v>611</v>
      </c>
      <c r="AS583" s="473" t="s">
        <v>278</v>
      </c>
      <c r="AT583" s="474" t="s">
        <v>279</v>
      </c>
      <c r="AU583" s="474" t="s">
        <v>622</v>
      </c>
      <c r="AV583" s="474" t="s">
        <v>280</v>
      </c>
      <c r="AW583" s="474" t="s">
        <v>281</v>
      </c>
      <c r="AX583" s="474" t="s">
        <v>562</v>
      </c>
      <c r="AY583" s="474" t="s">
        <v>608</v>
      </c>
      <c r="AZ583" s="474" t="s">
        <v>609</v>
      </c>
      <c r="BA583" s="474" t="s">
        <v>610</v>
      </c>
      <c r="BB583" s="475" t="s">
        <v>611</v>
      </c>
      <c r="BC583" s="539"/>
      <c r="BD583" s="539"/>
      <c r="BE583" s="539"/>
      <c r="BF583" s="539"/>
      <c r="BG583" s="539"/>
      <c r="BH583" s="539"/>
      <c r="BI583" s="539"/>
      <c r="BJ583" s="539"/>
      <c r="BK583" s="539"/>
      <c r="BL583" s="539"/>
      <c r="BM583" s="539"/>
      <c r="BN583" s="539"/>
      <c r="BO583" s="539"/>
      <c r="BP583" s="539"/>
      <c r="BQ583" s="539"/>
      <c r="BR583" s="539"/>
      <c r="BS583" s="539"/>
      <c r="BT583" s="539"/>
      <c r="BU583" s="539"/>
      <c r="BV583" s="539"/>
    </row>
    <row r="584" spans="1:74" s="537" customFormat="1" x14ac:dyDescent="0.25">
      <c r="C584" s="537" t="str">
        <f>C184</f>
        <v>Qs1F_n</v>
      </c>
      <c r="D584" s="537" t="str">
        <f>D184</f>
        <v>m³/h</v>
      </c>
      <c r="E584" s="537">
        <f t="shared" ref="E584:AJ584" si="59">IF(E184="","",E184)</f>
        <v>11193.612000000001</v>
      </c>
      <c r="F584" s="537">
        <f t="shared" si="59"/>
        <v>12022.554</v>
      </c>
      <c r="G584" s="537">
        <f t="shared" si="59"/>
        <v>13511.279999999999</v>
      </c>
      <c r="H584" s="537">
        <f t="shared" si="59"/>
        <v>14078.006999999998</v>
      </c>
      <c r="I584" s="537">
        <f t="shared" si="59"/>
        <v>14644.733999999999</v>
      </c>
      <c r="J584" s="537" t="str">
        <f t="shared" si="59"/>
        <v/>
      </c>
      <c r="K584" s="537" t="str">
        <f t="shared" si="59"/>
        <v/>
      </c>
      <c r="L584" s="537" t="str">
        <f t="shared" si="59"/>
        <v/>
      </c>
      <c r="M584" s="537" t="str">
        <f t="shared" si="59"/>
        <v/>
      </c>
      <c r="N584" s="537" t="str">
        <f t="shared" si="59"/>
        <v/>
      </c>
      <c r="O584" s="537">
        <f t="shared" si="59"/>
        <v>11193.612000000001</v>
      </c>
      <c r="P584" s="537">
        <f t="shared" si="59"/>
        <v>12022.554</v>
      </c>
      <c r="Q584" s="537">
        <f t="shared" si="59"/>
        <v>13511.279999999999</v>
      </c>
      <c r="R584" s="537">
        <f t="shared" si="59"/>
        <v>14078.006999999998</v>
      </c>
      <c r="S584" s="537">
        <f t="shared" si="59"/>
        <v>14644.733999999999</v>
      </c>
      <c r="T584" s="537" t="str">
        <f t="shared" si="59"/>
        <v/>
      </c>
      <c r="U584" s="537" t="str">
        <f t="shared" si="59"/>
        <v/>
      </c>
      <c r="V584" s="537" t="str">
        <f t="shared" si="59"/>
        <v/>
      </c>
      <c r="W584" s="537" t="str">
        <f t="shared" si="59"/>
        <v/>
      </c>
      <c r="X584" s="537" t="str">
        <f t="shared" si="59"/>
        <v/>
      </c>
      <c r="Y584" s="537">
        <f t="shared" si="59"/>
        <v>11193.612000000001</v>
      </c>
      <c r="Z584" s="537">
        <f t="shared" si="59"/>
        <v>12022.554</v>
      </c>
      <c r="AA584" s="537">
        <f t="shared" si="59"/>
        <v>13511.279999999999</v>
      </c>
      <c r="AB584" s="537">
        <f t="shared" si="59"/>
        <v>14078.006999999998</v>
      </c>
      <c r="AC584" s="537">
        <f t="shared" si="59"/>
        <v>14644.733999999999</v>
      </c>
      <c r="AD584" s="537" t="str">
        <f t="shared" si="59"/>
        <v/>
      </c>
      <c r="AE584" s="537" t="str">
        <f t="shared" si="59"/>
        <v/>
      </c>
      <c r="AF584" s="537" t="str">
        <f t="shared" si="59"/>
        <v/>
      </c>
      <c r="AG584" s="537" t="str">
        <f t="shared" si="59"/>
        <v/>
      </c>
      <c r="AH584" s="537" t="str">
        <f t="shared" si="59"/>
        <v/>
      </c>
      <c r="AI584" s="537">
        <f t="shared" si="59"/>
        <v>11193.612000000001</v>
      </c>
      <c r="AJ584" s="537">
        <f t="shared" si="59"/>
        <v>12022.554</v>
      </c>
      <c r="AK584" s="537">
        <f t="shared" ref="AK584:BB584" si="60">IF(AK184="","",AK184)</f>
        <v>13511.279999999999</v>
      </c>
      <c r="AL584" s="537">
        <f t="shared" si="60"/>
        <v>14078.006999999998</v>
      </c>
      <c r="AM584" s="537">
        <f t="shared" si="60"/>
        <v>14644.733999999999</v>
      </c>
      <c r="AN584" s="537" t="str">
        <f t="shared" si="60"/>
        <v/>
      </c>
      <c r="AO584" s="537" t="str">
        <f t="shared" si="60"/>
        <v/>
      </c>
      <c r="AP584" s="537" t="str">
        <f t="shared" si="60"/>
        <v/>
      </c>
      <c r="AQ584" s="537" t="str">
        <f t="shared" si="60"/>
        <v/>
      </c>
      <c r="AR584" s="537" t="str">
        <f t="shared" si="60"/>
        <v/>
      </c>
      <c r="AS584" s="537">
        <f t="shared" si="60"/>
        <v>11193.612000000001</v>
      </c>
      <c r="AT584" s="537">
        <f t="shared" si="60"/>
        <v>12022.554</v>
      </c>
      <c r="AU584" s="537">
        <f t="shared" si="60"/>
        <v>13511.279999999999</v>
      </c>
      <c r="AV584" s="537">
        <f t="shared" si="60"/>
        <v>14078.006999999998</v>
      </c>
      <c r="AW584" s="537">
        <f t="shared" si="60"/>
        <v>14644.733999999999</v>
      </c>
      <c r="AX584" s="537" t="str">
        <f t="shared" si="60"/>
        <v/>
      </c>
      <c r="AY584" s="537" t="str">
        <f t="shared" si="60"/>
        <v/>
      </c>
      <c r="AZ584" s="537" t="str">
        <f t="shared" si="60"/>
        <v/>
      </c>
      <c r="BA584" s="537" t="str">
        <f t="shared" si="60"/>
        <v/>
      </c>
      <c r="BB584" s="537" t="str">
        <f t="shared" si="60"/>
        <v/>
      </c>
      <c r="BC584" s="574">
        <f>AA336</f>
        <v>4067.9957496051925</v>
      </c>
      <c r="BD584" s="539"/>
      <c r="BE584" s="539"/>
      <c r="BF584" s="539"/>
      <c r="BG584" s="539"/>
      <c r="BH584" s="539"/>
      <c r="BI584" s="539"/>
      <c r="BJ584" s="539"/>
      <c r="BK584" s="539"/>
      <c r="BL584" s="539"/>
      <c r="BM584" s="539"/>
      <c r="BN584" s="539"/>
      <c r="BO584" s="539"/>
      <c r="BP584" s="539"/>
      <c r="BQ584" s="539"/>
      <c r="BR584" s="539"/>
      <c r="BS584" s="539"/>
      <c r="BT584" s="539"/>
      <c r="BU584" s="539"/>
      <c r="BV584" s="539"/>
    </row>
    <row r="585" spans="1:74" s="537" customFormat="1" x14ac:dyDescent="0.25">
      <c r="C585" s="537" t="str">
        <f>C216</f>
        <v>Wp (F)_n</v>
      </c>
      <c r="D585" s="537" t="str">
        <f>D216</f>
        <v>kJ/kg</v>
      </c>
      <c r="E585" s="537">
        <f>IF(E216="","",E216)</f>
        <v>67.506308370005726</v>
      </c>
      <c r="F585" s="537">
        <f t="shared" ref="F585:BB585" si="61">IF(F216="","",F216)</f>
        <v>65.003757750006429</v>
      </c>
      <c r="G585" s="537">
        <f t="shared" si="61"/>
        <v>57.496105890081459</v>
      </c>
      <c r="H585" s="537">
        <f t="shared" si="61"/>
        <v>53.11663740039122</v>
      </c>
      <c r="I585" s="537">
        <f t="shared" si="61"/>
        <v>48.737168911381445</v>
      </c>
      <c r="J585" s="537" t="str">
        <f t="shared" si="61"/>
        <v/>
      </c>
      <c r="K585" s="537" t="str">
        <f t="shared" si="61"/>
        <v/>
      </c>
      <c r="L585" s="537" t="str">
        <f t="shared" si="61"/>
        <v/>
      </c>
      <c r="M585" s="537" t="str">
        <f t="shared" si="61"/>
        <v/>
      </c>
      <c r="N585" s="537" t="str">
        <f t="shared" si="61"/>
        <v/>
      </c>
      <c r="O585" s="537">
        <f t="shared" si="61"/>
        <v>67.506308370005726</v>
      </c>
      <c r="P585" s="537">
        <f t="shared" si="61"/>
        <v>65.003757750006429</v>
      </c>
      <c r="Q585" s="537">
        <f t="shared" si="61"/>
        <v>57.496105890081459</v>
      </c>
      <c r="R585" s="537">
        <f t="shared" si="61"/>
        <v>53.11663740039122</v>
      </c>
      <c r="S585" s="537">
        <f t="shared" si="61"/>
        <v>48.737168911381445</v>
      </c>
      <c r="T585" s="537" t="str">
        <f t="shared" si="61"/>
        <v/>
      </c>
      <c r="U585" s="537" t="str">
        <f t="shared" si="61"/>
        <v/>
      </c>
      <c r="V585" s="537" t="str">
        <f t="shared" si="61"/>
        <v/>
      </c>
      <c r="W585" s="537" t="str">
        <f t="shared" si="61"/>
        <v/>
      </c>
      <c r="X585" s="537" t="str">
        <f t="shared" si="61"/>
        <v/>
      </c>
      <c r="Y585" s="537">
        <f t="shared" si="61"/>
        <v>67.506308370005726</v>
      </c>
      <c r="Z585" s="537">
        <f t="shared" si="61"/>
        <v>65.003757750006429</v>
      </c>
      <c r="AA585" s="537">
        <f t="shared" si="61"/>
        <v>57.496105890081459</v>
      </c>
      <c r="AB585" s="537">
        <f t="shared" si="61"/>
        <v>53.11663740039122</v>
      </c>
      <c r="AC585" s="537">
        <f t="shared" si="61"/>
        <v>48.737168911381445</v>
      </c>
      <c r="AD585" s="537" t="str">
        <f t="shared" si="61"/>
        <v/>
      </c>
      <c r="AE585" s="537" t="str">
        <f t="shared" si="61"/>
        <v/>
      </c>
      <c r="AF585" s="537" t="str">
        <f t="shared" si="61"/>
        <v/>
      </c>
      <c r="AG585" s="537" t="str">
        <f t="shared" si="61"/>
        <v/>
      </c>
      <c r="AH585" s="537" t="str">
        <f t="shared" si="61"/>
        <v/>
      </c>
      <c r="AI585" s="537">
        <f t="shared" si="61"/>
        <v>67.506308370005726</v>
      </c>
      <c r="AJ585" s="537">
        <f t="shared" si="61"/>
        <v>65.003757750006429</v>
      </c>
      <c r="AK585" s="537">
        <f t="shared" si="61"/>
        <v>57.496105890081459</v>
      </c>
      <c r="AL585" s="537">
        <f t="shared" si="61"/>
        <v>53.11663740039122</v>
      </c>
      <c r="AM585" s="537">
        <f t="shared" si="61"/>
        <v>48.737168911381445</v>
      </c>
      <c r="AN585" s="537" t="str">
        <f t="shared" si="61"/>
        <v/>
      </c>
      <c r="AO585" s="537" t="str">
        <f t="shared" si="61"/>
        <v/>
      </c>
      <c r="AP585" s="537" t="str">
        <f t="shared" si="61"/>
        <v/>
      </c>
      <c r="AQ585" s="537" t="str">
        <f t="shared" si="61"/>
        <v/>
      </c>
      <c r="AR585" s="537" t="str">
        <f t="shared" si="61"/>
        <v/>
      </c>
      <c r="AS585" s="537">
        <f t="shared" si="61"/>
        <v>67.506308370005726</v>
      </c>
      <c r="AT585" s="537">
        <f t="shared" si="61"/>
        <v>65.003757750006429</v>
      </c>
      <c r="AU585" s="537">
        <f t="shared" si="61"/>
        <v>57.496105890081459</v>
      </c>
      <c r="AV585" s="537">
        <f t="shared" si="61"/>
        <v>53.11663740039122</v>
      </c>
      <c r="AW585" s="537">
        <f t="shared" si="61"/>
        <v>48.737168911381445</v>
      </c>
      <c r="AX585" s="537" t="str">
        <f t="shared" si="61"/>
        <v/>
      </c>
      <c r="AY585" s="537" t="str">
        <f t="shared" si="61"/>
        <v/>
      </c>
      <c r="AZ585" s="537" t="str">
        <f t="shared" si="61"/>
        <v/>
      </c>
      <c r="BA585" s="537" t="str">
        <f t="shared" si="61"/>
        <v/>
      </c>
      <c r="BB585" s="537" t="str">
        <f t="shared" si="61"/>
        <v/>
      </c>
      <c r="BC585" s="574">
        <f>AA341</f>
        <v>1126.0965233300672</v>
      </c>
      <c r="BD585" s="539"/>
      <c r="BE585" s="539"/>
      <c r="BF585" s="539"/>
      <c r="BG585" s="539"/>
      <c r="BH585" s="539"/>
      <c r="BI585" s="539"/>
      <c r="BJ585" s="539"/>
      <c r="BK585" s="539"/>
      <c r="BL585" s="539"/>
      <c r="BM585" s="539"/>
      <c r="BN585" s="539"/>
      <c r="BO585" s="539"/>
      <c r="BP585" s="539"/>
      <c r="BQ585" s="539"/>
      <c r="BR585" s="539"/>
      <c r="BS585" s="539"/>
      <c r="BT585" s="539"/>
      <c r="BU585" s="539"/>
      <c r="BV585" s="539"/>
    </row>
    <row r="586" spans="1:74" s="537" customFormat="1" x14ac:dyDescent="0.25">
      <c r="C586" s="537" t="str">
        <f>C202</f>
        <v>Pd1F_n</v>
      </c>
      <c r="D586" s="537" t="str">
        <f>D202</f>
        <v>mPa</v>
      </c>
      <c r="E586" s="537">
        <f t="shared" ref="E586:AJ586" si="62">IF(E202="","",E202)</f>
        <v>1.0048310097589221</v>
      </c>
      <c r="F586" s="537">
        <f t="shared" si="62"/>
        <v>0.9735227793309249</v>
      </c>
      <c r="G586" s="537">
        <f t="shared" si="62"/>
        <v>0.88333289124172709</v>
      </c>
      <c r="H586" s="537">
        <f t="shared" si="62"/>
        <v>0.83373244773102728</v>
      </c>
      <c r="I586" s="537">
        <f t="shared" si="62"/>
        <v>0.78677433154914711</v>
      </c>
      <c r="J586" s="537" t="str">
        <f t="shared" si="62"/>
        <v/>
      </c>
      <c r="K586" s="537" t="str">
        <f t="shared" si="62"/>
        <v/>
      </c>
      <c r="L586" s="537" t="str">
        <f t="shared" si="62"/>
        <v/>
      </c>
      <c r="M586" s="537" t="str">
        <f t="shared" si="62"/>
        <v/>
      </c>
      <c r="N586" s="537" t="str">
        <f t="shared" si="62"/>
        <v/>
      </c>
      <c r="O586" s="537">
        <f t="shared" si="62"/>
        <v>1.0048310097589221</v>
      </c>
      <c r="P586" s="537">
        <f t="shared" si="62"/>
        <v>0.9735227793309249</v>
      </c>
      <c r="Q586" s="537">
        <f t="shared" si="62"/>
        <v>0.88333289124172709</v>
      </c>
      <c r="R586" s="537">
        <f t="shared" si="62"/>
        <v>0.83373244773102728</v>
      </c>
      <c r="S586" s="537">
        <f t="shared" si="62"/>
        <v>0.78677433154914711</v>
      </c>
      <c r="T586" s="537" t="str">
        <f t="shared" si="62"/>
        <v/>
      </c>
      <c r="U586" s="537" t="str">
        <f t="shared" si="62"/>
        <v/>
      </c>
      <c r="V586" s="537" t="str">
        <f t="shared" si="62"/>
        <v/>
      </c>
      <c r="W586" s="537" t="str">
        <f t="shared" si="62"/>
        <v/>
      </c>
      <c r="X586" s="537" t="str">
        <f t="shared" si="62"/>
        <v/>
      </c>
      <c r="Y586" s="537">
        <f t="shared" si="62"/>
        <v>1.0048310097589221</v>
      </c>
      <c r="Z586" s="537">
        <f t="shared" si="62"/>
        <v>0.9735227793309249</v>
      </c>
      <c r="AA586" s="537">
        <f t="shared" si="62"/>
        <v>0.88333289124172709</v>
      </c>
      <c r="AB586" s="537">
        <f t="shared" si="62"/>
        <v>0.83373244773102728</v>
      </c>
      <c r="AC586" s="537">
        <f t="shared" si="62"/>
        <v>0.78677433154914711</v>
      </c>
      <c r="AD586" s="537" t="str">
        <f t="shared" si="62"/>
        <v/>
      </c>
      <c r="AE586" s="537" t="str">
        <f t="shared" si="62"/>
        <v/>
      </c>
      <c r="AF586" s="537" t="str">
        <f t="shared" si="62"/>
        <v/>
      </c>
      <c r="AG586" s="537" t="str">
        <f t="shared" si="62"/>
        <v/>
      </c>
      <c r="AH586" s="537" t="str">
        <f t="shared" si="62"/>
        <v/>
      </c>
      <c r="AI586" s="537">
        <f t="shared" si="62"/>
        <v>1.0048310097589221</v>
      </c>
      <c r="AJ586" s="537">
        <f t="shared" si="62"/>
        <v>0.9735227793309249</v>
      </c>
      <c r="AK586" s="537">
        <f t="shared" ref="AK586:BB586" si="63">IF(AK202="","",AK202)</f>
        <v>0.88333289124172709</v>
      </c>
      <c r="AL586" s="537">
        <f t="shared" si="63"/>
        <v>0.83373244773102728</v>
      </c>
      <c r="AM586" s="537">
        <f t="shared" si="63"/>
        <v>0.78677433154914711</v>
      </c>
      <c r="AN586" s="537" t="str">
        <f t="shared" si="63"/>
        <v/>
      </c>
      <c r="AO586" s="537" t="str">
        <f t="shared" si="63"/>
        <v/>
      </c>
      <c r="AP586" s="537" t="str">
        <f t="shared" si="63"/>
        <v/>
      </c>
      <c r="AQ586" s="537" t="str">
        <f t="shared" si="63"/>
        <v/>
      </c>
      <c r="AR586" s="537" t="str">
        <f t="shared" si="63"/>
        <v/>
      </c>
      <c r="AS586" s="537">
        <f t="shared" si="63"/>
        <v>1.0048310097589221</v>
      </c>
      <c r="AT586" s="537">
        <f t="shared" si="63"/>
        <v>0.9735227793309249</v>
      </c>
      <c r="AU586" s="537">
        <f t="shared" si="63"/>
        <v>0.88333289124172709</v>
      </c>
      <c r="AV586" s="537">
        <f t="shared" si="63"/>
        <v>0.83373244773102728</v>
      </c>
      <c r="AW586" s="537">
        <f t="shared" si="63"/>
        <v>0.78677433154914711</v>
      </c>
      <c r="AX586" s="537" t="str">
        <f t="shared" si="63"/>
        <v/>
      </c>
      <c r="AY586" s="537" t="str">
        <f t="shared" si="63"/>
        <v/>
      </c>
      <c r="AZ586" s="537" t="str">
        <f t="shared" si="63"/>
        <v/>
      </c>
      <c r="BA586" s="537" t="str">
        <f t="shared" si="63"/>
        <v/>
      </c>
      <c r="BB586" s="537" t="str">
        <f t="shared" si="63"/>
        <v/>
      </c>
      <c r="BC586" s="574">
        <f>AA339</f>
        <v>13.273041510756201</v>
      </c>
      <c r="BD586" s="539"/>
      <c r="BE586" s="539"/>
      <c r="BF586" s="539"/>
      <c r="BG586" s="539"/>
      <c r="BH586" s="539"/>
      <c r="BI586" s="539"/>
      <c r="BJ586" s="539"/>
      <c r="BK586" s="539"/>
      <c r="BL586" s="539"/>
      <c r="BM586" s="539"/>
      <c r="BN586" s="539"/>
      <c r="BO586" s="539"/>
      <c r="BP586" s="539"/>
      <c r="BQ586" s="539"/>
      <c r="BR586" s="539"/>
      <c r="BS586" s="539"/>
      <c r="BT586" s="539"/>
      <c r="BU586" s="539"/>
      <c r="BV586" s="539"/>
    </row>
    <row r="587" spans="1:74" s="537" customFormat="1" x14ac:dyDescent="0.25">
      <c r="C587" s="537" t="str">
        <f>C218</f>
        <v>np (F)_n</v>
      </c>
      <c r="D587" s="537" t="str">
        <f>D218</f>
        <v>-</v>
      </c>
      <c r="E587" s="537">
        <f>IF(E218="","",E218)</f>
        <v>0.8406123000000717</v>
      </c>
      <c r="F587" s="537">
        <f t="shared" ref="F587:BB587" si="64">IF(F218="","",F218)</f>
        <v>0.83163270000008205</v>
      </c>
      <c r="G587" s="537">
        <f t="shared" si="64"/>
        <v>0.78877560000111713</v>
      </c>
      <c r="H587" s="537">
        <f t="shared" si="64"/>
        <v>0.75571435000556486</v>
      </c>
      <c r="I587" s="537">
        <f t="shared" si="64"/>
        <v>0.72265310002048366</v>
      </c>
      <c r="J587" s="537" t="str">
        <f t="shared" si="64"/>
        <v/>
      </c>
      <c r="K587" s="537" t="str">
        <f t="shared" si="64"/>
        <v/>
      </c>
      <c r="L587" s="537" t="str">
        <f t="shared" si="64"/>
        <v/>
      </c>
      <c r="M587" s="537" t="str">
        <f t="shared" si="64"/>
        <v/>
      </c>
      <c r="N587" s="537" t="str">
        <f t="shared" si="64"/>
        <v/>
      </c>
      <c r="O587" s="537">
        <f t="shared" si="64"/>
        <v>0.8406123000000717</v>
      </c>
      <c r="P587" s="537">
        <f t="shared" si="64"/>
        <v>0.83163270000008205</v>
      </c>
      <c r="Q587" s="537">
        <f t="shared" si="64"/>
        <v>0.78877560000111713</v>
      </c>
      <c r="R587" s="537">
        <f t="shared" si="64"/>
        <v>0.75571435000556486</v>
      </c>
      <c r="S587" s="537">
        <f t="shared" si="64"/>
        <v>0.72265310002048366</v>
      </c>
      <c r="T587" s="537" t="str">
        <f t="shared" si="64"/>
        <v/>
      </c>
      <c r="U587" s="537" t="str">
        <f t="shared" si="64"/>
        <v/>
      </c>
      <c r="V587" s="537" t="str">
        <f t="shared" si="64"/>
        <v/>
      </c>
      <c r="W587" s="537" t="str">
        <f t="shared" si="64"/>
        <v/>
      </c>
      <c r="X587" s="537" t="str">
        <f t="shared" si="64"/>
        <v/>
      </c>
      <c r="Y587" s="537">
        <f t="shared" si="64"/>
        <v>0.8406123000000717</v>
      </c>
      <c r="Z587" s="537">
        <f t="shared" si="64"/>
        <v>0.83163270000008205</v>
      </c>
      <c r="AA587" s="537">
        <f t="shared" si="64"/>
        <v>0.78877560000111713</v>
      </c>
      <c r="AB587" s="537">
        <f t="shared" si="64"/>
        <v>0.75571435000556486</v>
      </c>
      <c r="AC587" s="537">
        <f t="shared" si="64"/>
        <v>0.72265310002048366</v>
      </c>
      <c r="AD587" s="537" t="str">
        <f t="shared" si="64"/>
        <v/>
      </c>
      <c r="AE587" s="537" t="str">
        <f t="shared" si="64"/>
        <v/>
      </c>
      <c r="AF587" s="537" t="str">
        <f t="shared" si="64"/>
        <v/>
      </c>
      <c r="AG587" s="537" t="str">
        <f t="shared" si="64"/>
        <v/>
      </c>
      <c r="AH587" s="537" t="str">
        <f t="shared" si="64"/>
        <v/>
      </c>
      <c r="AI587" s="537">
        <f t="shared" si="64"/>
        <v>0.8406123000000717</v>
      </c>
      <c r="AJ587" s="537">
        <f t="shared" si="64"/>
        <v>0.83163270000008205</v>
      </c>
      <c r="AK587" s="537">
        <f t="shared" si="64"/>
        <v>0.78877560000111713</v>
      </c>
      <c r="AL587" s="537">
        <f t="shared" si="64"/>
        <v>0.75571435000556486</v>
      </c>
      <c r="AM587" s="537">
        <f t="shared" si="64"/>
        <v>0.72265310002048366</v>
      </c>
      <c r="AN587" s="537" t="str">
        <f t="shared" si="64"/>
        <v/>
      </c>
      <c r="AO587" s="537" t="str">
        <f t="shared" si="64"/>
        <v/>
      </c>
      <c r="AP587" s="537" t="str">
        <f t="shared" si="64"/>
        <v/>
      </c>
      <c r="AQ587" s="537" t="str">
        <f t="shared" si="64"/>
        <v/>
      </c>
      <c r="AR587" s="537" t="str">
        <f t="shared" si="64"/>
        <v/>
      </c>
      <c r="AS587" s="537">
        <f t="shared" si="64"/>
        <v>0.8406123000000717</v>
      </c>
      <c r="AT587" s="537">
        <f t="shared" si="64"/>
        <v>0.83163270000008205</v>
      </c>
      <c r="AU587" s="537">
        <f t="shared" si="64"/>
        <v>0.78877560000111713</v>
      </c>
      <c r="AV587" s="537">
        <f t="shared" si="64"/>
        <v>0.75571435000556486</v>
      </c>
      <c r="AW587" s="537">
        <f t="shared" si="64"/>
        <v>0.72265310002048366</v>
      </c>
      <c r="AX587" s="537" t="str">
        <f t="shared" si="64"/>
        <v/>
      </c>
      <c r="AY587" s="537" t="str">
        <f t="shared" si="64"/>
        <v/>
      </c>
      <c r="AZ587" s="537" t="str">
        <f t="shared" si="64"/>
        <v/>
      </c>
      <c r="BA587" s="537" t="str">
        <f t="shared" si="64"/>
        <v/>
      </c>
      <c r="BB587" s="537" t="str">
        <f t="shared" si="64"/>
        <v/>
      </c>
      <c r="BC587" s="574">
        <f>AA337</f>
        <v>13.78854164627613</v>
      </c>
      <c r="BD587" s="539"/>
      <c r="BE587" s="539"/>
      <c r="BF587" s="539"/>
      <c r="BG587" s="539"/>
      <c r="BH587" s="539"/>
      <c r="BI587" s="539"/>
      <c r="BJ587" s="539"/>
      <c r="BK587" s="539"/>
      <c r="BL587" s="539"/>
      <c r="BM587" s="539"/>
      <c r="BN587" s="539"/>
      <c r="BO587" s="539"/>
      <c r="BP587" s="539"/>
      <c r="BQ587" s="539"/>
      <c r="BR587" s="539"/>
      <c r="BS587" s="539"/>
      <c r="BT587" s="539"/>
      <c r="BU587" s="539"/>
      <c r="BV587" s="539"/>
    </row>
    <row r="588" spans="1:74" s="537" customFormat="1" x14ac:dyDescent="0.25">
      <c r="C588" s="537" t="str">
        <f>C201</f>
        <v>Td1F_n</v>
      </c>
      <c r="D588" s="537" t="str">
        <f>D201</f>
        <v>K</v>
      </c>
      <c r="E588" s="537">
        <f t="shared" ref="E588:AJ588" si="65">IF(E201="","",E201)</f>
        <v>394.99853539827996</v>
      </c>
      <c r="F588" s="537">
        <f t="shared" si="65"/>
        <v>392.85196686477354</v>
      </c>
      <c r="G588" s="537">
        <f t="shared" si="65"/>
        <v>387.47450352758449</v>
      </c>
      <c r="H588" s="537">
        <f t="shared" si="65"/>
        <v>384.7726044032018</v>
      </c>
      <c r="I588" s="537">
        <f t="shared" si="65"/>
        <v>381.84555820569625</v>
      </c>
      <c r="J588" s="537" t="str">
        <f t="shared" si="65"/>
        <v/>
      </c>
      <c r="K588" s="537" t="str">
        <f t="shared" si="65"/>
        <v/>
      </c>
      <c r="L588" s="537" t="str">
        <f t="shared" si="65"/>
        <v/>
      </c>
      <c r="M588" s="537" t="str">
        <f t="shared" si="65"/>
        <v/>
      </c>
      <c r="N588" s="537" t="str">
        <f t="shared" si="65"/>
        <v/>
      </c>
      <c r="O588" s="537">
        <f t="shared" si="65"/>
        <v>394.99853539827996</v>
      </c>
      <c r="P588" s="537">
        <f t="shared" si="65"/>
        <v>392.85196686477354</v>
      </c>
      <c r="Q588" s="537">
        <f t="shared" si="65"/>
        <v>387.47450352758449</v>
      </c>
      <c r="R588" s="537">
        <f t="shared" si="65"/>
        <v>384.7726044032018</v>
      </c>
      <c r="S588" s="537">
        <f t="shared" si="65"/>
        <v>381.84555820569625</v>
      </c>
      <c r="T588" s="537" t="str">
        <f t="shared" si="65"/>
        <v/>
      </c>
      <c r="U588" s="537" t="str">
        <f t="shared" si="65"/>
        <v/>
      </c>
      <c r="V588" s="537" t="str">
        <f t="shared" si="65"/>
        <v/>
      </c>
      <c r="W588" s="537" t="str">
        <f t="shared" si="65"/>
        <v/>
      </c>
      <c r="X588" s="537" t="str">
        <f t="shared" si="65"/>
        <v/>
      </c>
      <c r="Y588" s="537">
        <f t="shared" si="65"/>
        <v>394.99853539827996</v>
      </c>
      <c r="Z588" s="537">
        <f t="shared" si="65"/>
        <v>392.85196686477354</v>
      </c>
      <c r="AA588" s="537">
        <f t="shared" si="65"/>
        <v>387.47450352758449</v>
      </c>
      <c r="AB588" s="537">
        <f t="shared" si="65"/>
        <v>384.7726044032018</v>
      </c>
      <c r="AC588" s="537">
        <f t="shared" si="65"/>
        <v>381.84555820569625</v>
      </c>
      <c r="AD588" s="537" t="str">
        <f t="shared" si="65"/>
        <v/>
      </c>
      <c r="AE588" s="537" t="str">
        <f t="shared" si="65"/>
        <v/>
      </c>
      <c r="AF588" s="537" t="str">
        <f t="shared" si="65"/>
        <v/>
      </c>
      <c r="AG588" s="537" t="str">
        <f t="shared" si="65"/>
        <v/>
      </c>
      <c r="AH588" s="537" t="str">
        <f t="shared" si="65"/>
        <v/>
      </c>
      <c r="AI588" s="537">
        <f t="shared" si="65"/>
        <v>394.99853539827996</v>
      </c>
      <c r="AJ588" s="537">
        <f t="shared" si="65"/>
        <v>392.85196686477354</v>
      </c>
      <c r="AK588" s="537">
        <f t="shared" ref="AK588:BB588" si="66">IF(AK201="","",AK201)</f>
        <v>387.47450352758449</v>
      </c>
      <c r="AL588" s="537">
        <f t="shared" si="66"/>
        <v>384.7726044032018</v>
      </c>
      <c r="AM588" s="537">
        <f t="shared" si="66"/>
        <v>381.84555820569625</v>
      </c>
      <c r="AN588" s="537" t="str">
        <f t="shared" si="66"/>
        <v/>
      </c>
      <c r="AO588" s="537" t="str">
        <f t="shared" si="66"/>
        <v/>
      </c>
      <c r="AP588" s="537" t="str">
        <f t="shared" si="66"/>
        <v/>
      </c>
      <c r="AQ588" s="537" t="str">
        <f t="shared" si="66"/>
        <v/>
      </c>
      <c r="AR588" s="537" t="str">
        <f t="shared" si="66"/>
        <v/>
      </c>
      <c r="AS588" s="537">
        <f t="shared" si="66"/>
        <v>394.99853539827996</v>
      </c>
      <c r="AT588" s="537">
        <f t="shared" si="66"/>
        <v>392.85196686477354</v>
      </c>
      <c r="AU588" s="537">
        <f t="shared" si="66"/>
        <v>387.47450352758449</v>
      </c>
      <c r="AV588" s="537">
        <f t="shared" si="66"/>
        <v>384.7726044032018</v>
      </c>
      <c r="AW588" s="537">
        <f t="shared" si="66"/>
        <v>381.84555820569625</v>
      </c>
      <c r="AX588" s="537" t="str">
        <f t="shared" si="66"/>
        <v/>
      </c>
      <c r="AY588" s="537" t="str">
        <f t="shared" si="66"/>
        <v/>
      </c>
      <c r="AZ588" s="537" t="str">
        <f t="shared" si="66"/>
        <v/>
      </c>
      <c r="BA588" s="537" t="str">
        <f t="shared" si="66"/>
        <v/>
      </c>
      <c r="BB588" s="537" t="str">
        <f t="shared" si="66"/>
        <v/>
      </c>
      <c r="BC588" s="574">
        <f>AA340</f>
        <v>601.25552616653067</v>
      </c>
      <c r="BD588" s="539"/>
      <c r="BE588" s="539"/>
      <c r="BF588" s="539"/>
      <c r="BG588" s="539"/>
      <c r="BH588" s="539"/>
      <c r="BI588" s="539"/>
      <c r="BJ588" s="539"/>
      <c r="BK588" s="539"/>
      <c r="BL588" s="539"/>
      <c r="BM588" s="539"/>
      <c r="BN588" s="539"/>
      <c r="BO588" s="539"/>
      <c r="BP588" s="539"/>
      <c r="BQ588" s="539"/>
      <c r="BR588" s="539"/>
      <c r="BS588" s="539"/>
      <c r="BT588" s="539"/>
      <c r="BU588" s="539"/>
      <c r="BV588" s="539"/>
    </row>
    <row r="589" spans="1:74" s="537" customFormat="1" x14ac:dyDescent="0.25">
      <c r="C589" s="537">
        <f>C369</f>
        <v>0</v>
      </c>
      <c r="D589" s="537">
        <f>D369</f>
        <v>0</v>
      </c>
      <c r="E589" s="537">
        <f t="shared" ref="E589:BB589" si="67">IF(E219="","",E219)</f>
        <v>1534.5317727613105</v>
      </c>
      <c r="F589" s="537">
        <f t="shared" si="67"/>
        <v>1604.2079321582009</v>
      </c>
      <c r="G589" s="537">
        <f t="shared" si="67"/>
        <v>1681.2739174934736</v>
      </c>
      <c r="H589" s="537">
        <f t="shared" si="67"/>
        <v>1689.1612075252758</v>
      </c>
      <c r="I589" s="537">
        <f t="shared" si="67"/>
        <v>1686.0441125716254</v>
      </c>
      <c r="J589" s="537" t="str">
        <f t="shared" si="67"/>
        <v/>
      </c>
      <c r="K589" s="537" t="str">
        <f t="shared" si="67"/>
        <v/>
      </c>
      <c r="L589" s="537" t="str">
        <f t="shared" si="67"/>
        <v/>
      </c>
      <c r="M589" s="537" t="str">
        <f t="shared" si="67"/>
        <v/>
      </c>
      <c r="N589" s="537" t="str">
        <f t="shared" si="67"/>
        <v/>
      </c>
      <c r="O589" s="537">
        <f t="shared" si="67"/>
        <v>1534.5317727613105</v>
      </c>
      <c r="P589" s="537">
        <f t="shared" si="67"/>
        <v>1604.2079321582009</v>
      </c>
      <c r="Q589" s="537">
        <f t="shared" si="67"/>
        <v>1681.2739174934736</v>
      </c>
      <c r="R589" s="537">
        <f t="shared" si="67"/>
        <v>1689.1612075252758</v>
      </c>
      <c r="S589" s="537">
        <f t="shared" si="67"/>
        <v>1686.0441125716254</v>
      </c>
      <c r="T589" s="537" t="str">
        <f t="shared" si="67"/>
        <v/>
      </c>
      <c r="U589" s="537" t="str">
        <f t="shared" si="67"/>
        <v/>
      </c>
      <c r="V589" s="537" t="str">
        <f t="shared" si="67"/>
        <v/>
      </c>
      <c r="W589" s="537" t="str">
        <f t="shared" si="67"/>
        <v/>
      </c>
      <c r="X589" s="537" t="str">
        <f t="shared" si="67"/>
        <v/>
      </c>
      <c r="Y589" s="537">
        <f t="shared" si="67"/>
        <v>1534.5317727613105</v>
      </c>
      <c r="Z589" s="537">
        <f t="shared" si="67"/>
        <v>1604.2079321582009</v>
      </c>
      <c r="AA589" s="537">
        <f t="shared" si="67"/>
        <v>1681.2739174934736</v>
      </c>
      <c r="AB589" s="537">
        <f t="shared" si="67"/>
        <v>1689.1612075252758</v>
      </c>
      <c r="AC589" s="537">
        <f t="shared" si="67"/>
        <v>1686.0441125716254</v>
      </c>
      <c r="AD589" s="537" t="str">
        <f t="shared" si="67"/>
        <v/>
      </c>
      <c r="AE589" s="537" t="str">
        <f t="shared" si="67"/>
        <v/>
      </c>
      <c r="AF589" s="537" t="str">
        <f t="shared" si="67"/>
        <v/>
      </c>
      <c r="AG589" s="537" t="str">
        <f t="shared" si="67"/>
        <v/>
      </c>
      <c r="AH589" s="537" t="str">
        <f t="shared" si="67"/>
        <v/>
      </c>
      <c r="AI589" s="537">
        <f t="shared" si="67"/>
        <v>1534.5317727613105</v>
      </c>
      <c r="AJ589" s="537">
        <f t="shared" si="67"/>
        <v>1604.2079321582009</v>
      </c>
      <c r="AK589" s="537">
        <f t="shared" si="67"/>
        <v>1681.2739174934736</v>
      </c>
      <c r="AL589" s="537">
        <f t="shared" si="67"/>
        <v>1689.1612075252758</v>
      </c>
      <c r="AM589" s="537">
        <f t="shared" si="67"/>
        <v>1686.0441125716254</v>
      </c>
      <c r="AN589" s="537" t="str">
        <f t="shared" si="67"/>
        <v/>
      </c>
      <c r="AO589" s="537" t="str">
        <f t="shared" si="67"/>
        <v/>
      </c>
      <c r="AP589" s="537" t="str">
        <f t="shared" si="67"/>
        <v/>
      </c>
      <c r="AQ589" s="537" t="str">
        <f t="shared" si="67"/>
        <v/>
      </c>
      <c r="AR589" s="537" t="str">
        <f t="shared" si="67"/>
        <v/>
      </c>
      <c r="AS589" s="537">
        <f t="shared" si="67"/>
        <v>1534.5317727613105</v>
      </c>
      <c r="AT589" s="537">
        <f t="shared" si="67"/>
        <v>1604.2079321582009</v>
      </c>
      <c r="AU589" s="537">
        <f t="shared" si="67"/>
        <v>1681.2739174934736</v>
      </c>
      <c r="AV589" s="537">
        <f t="shared" si="67"/>
        <v>1689.1612075252758</v>
      </c>
      <c r="AW589" s="537">
        <f t="shared" si="67"/>
        <v>1686.0441125716254</v>
      </c>
      <c r="AX589" s="537" t="str">
        <f t="shared" si="67"/>
        <v/>
      </c>
      <c r="AY589" s="537" t="str">
        <f t="shared" si="67"/>
        <v/>
      </c>
      <c r="AZ589" s="537" t="str">
        <f t="shared" si="67"/>
        <v/>
      </c>
      <c r="BA589" s="537" t="str">
        <f t="shared" si="67"/>
        <v/>
      </c>
      <c r="BB589" s="537" t="str">
        <f t="shared" si="67"/>
        <v/>
      </c>
      <c r="BC589" s="574">
        <f>AA338</f>
        <v>4150.1876433246871</v>
      </c>
      <c r="BD589" s="539"/>
      <c r="BE589" s="539"/>
      <c r="BF589" s="539"/>
      <c r="BG589" s="539"/>
      <c r="BH589" s="539"/>
      <c r="BI589" s="539"/>
      <c r="BJ589" s="539"/>
      <c r="BK589" s="539"/>
      <c r="BL589" s="539"/>
      <c r="BM589" s="539"/>
      <c r="BN589" s="539"/>
      <c r="BO589" s="539"/>
      <c r="BP589" s="539"/>
      <c r="BQ589" s="539"/>
      <c r="BR589" s="539"/>
      <c r="BS589" s="539"/>
      <c r="BT589" s="539"/>
      <c r="BU589" s="539"/>
      <c r="BV589" s="539"/>
    </row>
    <row r="590" spans="1:74" s="537" customFormat="1" x14ac:dyDescent="0.25">
      <c r="Y590" s="539"/>
      <c r="Z590" s="539"/>
      <c r="AA590" s="539"/>
      <c r="AB590" s="539"/>
      <c r="AC590" s="539"/>
      <c r="AD590" s="539"/>
      <c r="AE590" s="539"/>
      <c r="AF590" s="539"/>
      <c r="AG590" s="539"/>
      <c r="AH590" s="539"/>
      <c r="AI590" s="539"/>
      <c r="AJ590" s="539"/>
      <c r="AK590" s="539"/>
      <c r="AL590" s="539"/>
      <c r="AM590" s="539"/>
      <c r="AN590" s="539"/>
      <c r="AO590" s="539"/>
      <c r="AP590" s="539"/>
      <c r="AQ590" s="539"/>
      <c r="AR590" s="539"/>
      <c r="AS590" s="539"/>
      <c r="AT590" s="539"/>
      <c r="AU590" s="539"/>
      <c r="AV590" s="539"/>
      <c r="AW590" s="539"/>
      <c r="AX590" s="539"/>
      <c r="AY590" s="539"/>
      <c r="AZ590" s="539"/>
      <c r="BA590" s="539"/>
      <c r="BB590" s="539"/>
      <c r="BC590" s="539"/>
      <c r="BD590" s="539"/>
      <c r="BE590" s="539"/>
      <c r="BF590" s="539"/>
      <c r="BG590" s="539"/>
      <c r="BH590" s="539"/>
      <c r="BI590" s="539"/>
      <c r="BJ590" s="539"/>
      <c r="BK590" s="539"/>
      <c r="BL590" s="539"/>
      <c r="BM590" s="539"/>
      <c r="BN590" s="539"/>
      <c r="BO590" s="539"/>
      <c r="BP590" s="539"/>
      <c r="BQ590" s="539"/>
      <c r="BR590" s="539"/>
      <c r="BS590" s="539"/>
      <c r="BT590" s="539"/>
      <c r="BU590" s="539"/>
      <c r="BV590" s="539"/>
    </row>
    <row r="591" spans="1:74" s="537" customFormat="1" x14ac:dyDescent="0.25">
      <c r="C591" s="537" t="s">
        <v>813</v>
      </c>
      <c r="D591" s="537" t="s">
        <v>94</v>
      </c>
      <c r="E591" s="537">
        <f>E588-273.15</f>
        <v>121.84853539827998</v>
      </c>
      <c r="F591" s="537">
        <f>F588-273.15</f>
        <v>119.70196686477357</v>
      </c>
      <c r="G591" s="537">
        <f>G588-273.15</f>
        <v>114.32450352758451</v>
      </c>
      <c r="H591" s="537">
        <f>H588-273.15</f>
        <v>111.62260440320182</v>
      </c>
      <c r="I591" s="537">
        <f>I588-273.15</f>
        <v>108.69555820569627</v>
      </c>
      <c r="J591" s="537" t="e">
        <f t="shared" ref="J591:BB591" si="68">J588-273.15</f>
        <v>#VALUE!</v>
      </c>
      <c r="K591" s="537" t="e">
        <f t="shared" si="68"/>
        <v>#VALUE!</v>
      </c>
      <c r="L591" s="537" t="e">
        <f t="shared" si="68"/>
        <v>#VALUE!</v>
      </c>
      <c r="M591" s="537" t="e">
        <f t="shared" si="68"/>
        <v>#VALUE!</v>
      </c>
      <c r="N591" s="537" t="e">
        <f t="shared" si="68"/>
        <v>#VALUE!</v>
      </c>
      <c r="O591" s="537">
        <f t="shared" si="68"/>
        <v>121.84853539827998</v>
      </c>
      <c r="P591" s="537">
        <f t="shared" si="68"/>
        <v>119.70196686477357</v>
      </c>
      <c r="Q591" s="537">
        <f t="shared" si="68"/>
        <v>114.32450352758451</v>
      </c>
      <c r="R591" s="537">
        <f t="shared" si="68"/>
        <v>111.62260440320182</v>
      </c>
      <c r="S591" s="537">
        <f t="shared" si="68"/>
        <v>108.69555820569627</v>
      </c>
      <c r="T591" s="537" t="e">
        <f t="shared" si="68"/>
        <v>#VALUE!</v>
      </c>
      <c r="U591" s="537" t="e">
        <f t="shared" si="68"/>
        <v>#VALUE!</v>
      </c>
      <c r="V591" s="537" t="e">
        <f t="shared" si="68"/>
        <v>#VALUE!</v>
      </c>
      <c r="W591" s="537" t="e">
        <f t="shared" si="68"/>
        <v>#VALUE!</v>
      </c>
      <c r="X591" s="537" t="e">
        <f t="shared" si="68"/>
        <v>#VALUE!</v>
      </c>
      <c r="Y591" s="537">
        <f t="shared" si="68"/>
        <v>121.84853539827998</v>
      </c>
      <c r="Z591" s="537">
        <f t="shared" si="68"/>
        <v>119.70196686477357</v>
      </c>
      <c r="AA591" s="537">
        <f t="shared" si="68"/>
        <v>114.32450352758451</v>
      </c>
      <c r="AB591" s="537">
        <f t="shared" si="68"/>
        <v>111.62260440320182</v>
      </c>
      <c r="AC591" s="537">
        <f t="shared" si="68"/>
        <v>108.69555820569627</v>
      </c>
      <c r="AD591" s="537" t="e">
        <f t="shared" si="68"/>
        <v>#VALUE!</v>
      </c>
      <c r="AE591" s="537" t="e">
        <f t="shared" si="68"/>
        <v>#VALUE!</v>
      </c>
      <c r="AF591" s="537" t="e">
        <f t="shared" si="68"/>
        <v>#VALUE!</v>
      </c>
      <c r="AG591" s="537" t="e">
        <f t="shared" si="68"/>
        <v>#VALUE!</v>
      </c>
      <c r="AH591" s="537" t="e">
        <f t="shared" si="68"/>
        <v>#VALUE!</v>
      </c>
      <c r="AI591" s="537">
        <f t="shared" si="68"/>
        <v>121.84853539827998</v>
      </c>
      <c r="AJ591" s="537">
        <f t="shared" si="68"/>
        <v>119.70196686477357</v>
      </c>
      <c r="AK591" s="537">
        <f t="shared" si="68"/>
        <v>114.32450352758451</v>
      </c>
      <c r="AL591" s="537">
        <f t="shared" si="68"/>
        <v>111.62260440320182</v>
      </c>
      <c r="AM591" s="537">
        <f t="shared" si="68"/>
        <v>108.69555820569627</v>
      </c>
      <c r="AN591" s="537" t="e">
        <f t="shared" si="68"/>
        <v>#VALUE!</v>
      </c>
      <c r="AO591" s="537" t="e">
        <f t="shared" si="68"/>
        <v>#VALUE!</v>
      </c>
      <c r="AP591" s="537" t="e">
        <f t="shared" si="68"/>
        <v>#VALUE!</v>
      </c>
      <c r="AQ591" s="537" t="e">
        <f t="shared" si="68"/>
        <v>#VALUE!</v>
      </c>
      <c r="AR591" s="537" t="e">
        <f t="shared" si="68"/>
        <v>#VALUE!</v>
      </c>
      <c r="AS591" s="537">
        <f t="shared" si="68"/>
        <v>121.84853539827998</v>
      </c>
      <c r="AT591" s="537">
        <f t="shared" si="68"/>
        <v>119.70196686477357</v>
      </c>
      <c r="AU591" s="537">
        <f t="shared" si="68"/>
        <v>114.32450352758451</v>
      </c>
      <c r="AV591" s="537">
        <f t="shared" si="68"/>
        <v>111.62260440320182</v>
      </c>
      <c r="AW591" s="537">
        <f t="shared" si="68"/>
        <v>108.69555820569627</v>
      </c>
      <c r="AX591" s="537" t="e">
        <f t="shared" si="68"/>
        <v>#VALUE!</v>
      </c>
      <c r="AY591" s="537" t="e">
        <f t="shared" si="68"/>
        <v>#VALUE!</v>
      </c>
      <c r="AZ591" s="537" t="e">
        <f t="shared" si="68"/>
        <v>#VALUE!</v>
      </c>
      <c r="BA591" s="537" t="e">
        <f t="shared" si="68"/>
        <v>#VALUE!</v>
      </c>
      <c r="BB591" s="537" t="e">
        <f t="shared" si="68"/>
        <v>#VALUE!</v>
      </c>
      <c r="BC591" s="539"/>
      <c r="BD591" s="539"/>
      <c r="BE591" s="539"/>
      <c r="BF591" s="539"/>
      <c r="BG591" s="539"/>
      <c r="BH591" s="539"/>
      <c r="BI591" s="539"/>
      <c r="BJ591" s="539"/>
      <c r="BK591" s="539"/>
      <c r="BL591" s="539"/>
      <c r="BM591" s="539"/>
      <c r="BN591" s="539"/>
      <c r="BO591" s="539"/>
      <c r="BP591" s="539"/>
      <c r="BQ591" s="539"/>
      <c r="BR591" s="539"/>
      <c r="BS591" s="539"/>
      <c r="BT591" s="539"/>
      <c r="BU591" s="539"/>
      <c r="BV591" s="539"/>
    </row>
    <row r="592" spans="1:74" s="537" customFormat="1" x14ac:dyDescent="0.25">
      <c r="Y592" s="539"/>
      <c r="Z592" s="539"/>
      <c r="AA592" s="539"/>
      <c r="AB592" s="539"/>
      <c r="AC592" s="539"/>
      <c r="AD592" s="539"/>
      <c r="AE592" s="539"/>
      <c r="AF592" s="539"/>
      <c r="AG592" s="539"/>
      <c r="AH592" s="539"/>
      <c r="AI592" s="539"/>
      <c r="AJ592" s="539"/>
      <c r="AK592" s="539"/>
      <c r="AL592" s="539"/>
      <c r="AM592" s="539"/>
      <c r="AN592" s="539"/>
      <c r="AO592" s="539"/>
      <c r="AP592" s="539"/>
      <c r="AQ592" s="539"/>
      <c r="AR592" s="539"/>
      <c r="AS592" s="539"/>
      <c r="AT592" s="539"/>
      <c r="AU592" s="539"/>
      <c r="AV592" s="539"/>
      <c r="AW592" s="539"/>
      <c r="AX592" s="539"/>
      <c r="AY592" s="539"/>
      <c r="AZ592" s="539"/>
      <c r="BA592" s="539"/>
      <c r="BB592" s="539"/>
      <c r="BC592" s="539"/>
      <c r="BD592" s="539"/>
      <c r="BE592" s="539"/>
      <c r="BF592" s="539"/>
      <c r="BG592" s="539"/>
      <c r="BH592" s="539"/>
      <c r="BI592" s="539"/>
      <c r="BJ592" s="539"/>
      <c r="BK592" s="539"/>
      <c r="BL592" s="539"/>
      <c r="BM592" s="539"/>
      <c r="BN592" s="539"/>
      <c r="BO592" s="539"/>
      <c r="BP592" s="539"/>
      <c r="BQ592" s="539"/>
      <c r="BR592" s="539"/>
      <c r="BS592" s="539"/>
      <c r="BT592" s="539"/>
      <c r="BU592" s="539"/>
      <c r="BV592" s="539"/>
    </row>
    <row r="593" spans="3:74" s="537" customFormat="1" ht="15.75" thickBot="1" x14ac:dyDescent="0.3">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c r="AY593" s="539"/>
      <c r="AZ593" s="539"/>
      <c r="BA593" s="539"/>
      <c r="BB593" s="539"/>
      <c r="BC593" s="539"/>
      <c r="BD593" s="539"/>
      <c r="BE593" s="539"/>
      <c r="BF593" s="539"/>
      <c r="BG593" s="539"/>
      <c r="BH593" s="539"/>
      <c r="BI593" s="539"/>
      <c r="BJ593" s="539"/>
      <c r="BK593" s="539"/>
      <c r="BL593" s="539"/>
      <c r="BM593" s="539"/>
      <c r="BN593" s="539"/>
      <c r="BO593" s="539"/>
      <c r="BP593" s="539"/>
      <c r="BQ593" s="539"/>
      <c r="BR593" s="539"/>
      <c r="BS593" s="539"/>
      <c r="BT593" s="539"/>
      <c r="BU593" s="539"/>
      <c r="BV593" s="539"/>
    </row>
    <row r="594" spans="3:74" s="537" customFormat="1" x14ac:dyDescent="0.25">
      <c r="E594" s="745" t="s">
        <v>888</v>
      </c>
      <c r="F594" s="745"/>
      <c r="G594" s="745"/>
      <c r="H594" s="745"/>
      <c r="I594" s="745"/>
      <c r="J594" s="745"/>
      <c r="K594" s="745"/>
      <c r="L594" s="745"/>
      <c r="M594" s="745"/>
      <c r="N594" s="745"/>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c r="AY594" s="539"/>
      <c r="AZ594" s="539"/>
      <c r="BA594" s="539"/>
      <c r="BB594" s="539"/>
      <c r="BC594" s="539"/>
      <c r="BD594" s="539"/>
      <c r="BE594" s="539"/>
      <c r="BF594" s="539"/>
      <c r="BG594" s="539"/>
      <c r="BH594" s="539"/>
      <c r="BI594" s="539"/>
      <c r="BJ594" s="539"/>
      <c r="BK594" s="539"/>
      <c r="BL594" s="539"/>
      <c r="BM594" s="539"/>
      <c r="BN594" s="539"/>
      <c r="BO594" s="539"/>
      <c r="BP594" s="539"/>
      <c r="BQ594" s="539"/>
      <c r="BR594" s="539"/>
      <c r="BS594" s="539"/>
      <c r="BT594" s="539"/>
      <c r="BU594" s="539"/>
      <c r="BV594" s="539"/>
    </row>
    <row r="595" spans="3:74" s="537" customFormat="1" x14ac:dyDescent="0.25">
      <c r="E595" s="746"/>
      <c r="F595" s="746"/>
      <c r="G595" s="746"/>
      <c r="H595" s="746"/>
      <c r="I595" s="746"/>
      <c r="J595" s="746"/>
      <c r="K595" s="746"/>
      <c r="L595" s="746"/>
      <c r="M595" s="746"/>
      <c r="N595" s="746"/>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c r="AY595" s="539"/>
      <c r="AZ595" s="539"/>
      <c r="BA595" s="539"/>
      <c r="BB595" s="539"/>
      <c r="BC595" s="539"/>
      <c r="BD595" s="539"/>
      <c r="BE595" s="539"/>
      <c r="BF595" s="539"/>
      <c r="BG595" s="539"/>
      <c r="BH595" s="539"/>
      <c r="BI595" s="539"/>
      <c r="BJ595" s="539"/>
      <c r="BK595" s="539"/>
      <c r="BL595" s="539"/>
      <c r="BM595" s="539"/>
      <c r="BN595" s="539"/>
      <c r="BO595" s="539"/>
      <c r="BP595" s="539"/>
      <c r="BQ595" s="539"/>
      <c r="BR595" s="539"/>
      <c r="BS595" s="539"/>
      <c r="BT595" s="539"/>
      <c r="BU595" s="539"/>
      <c r="BV595" s="539"/>
    </row>
    <row r="596" spans="3:74" s="537" customFormat="1" x14ac:dyDescent="0.25">
      <c r="E596" s="746"/>
      <c r="F596" s="746"/>
      <c r="G596" s="746"/>
      <c r="H596" s="746"/>
      <c r="I596" s="746"/>
      <c r="J596" s="746"/>
      <c r="K596" s="746"/>
      <c r="L596" s="746"/>
      <c r="M596" s="746"/>
      <c r="N596" s="746"/>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c r="AY596" s="539"/>
      <c r="AZ596" s="539"/>
      <c r="BA596" s="539"/>
      <c r="BB596" s="539"/>
      <c r="BC596" s="539"/>
      <c r="BD596" s="539"/>
      <c r="BE596" s="539"/>
      <c r="BF596" s="539"/>
      <c r="BG596" s="539"/>
      <c r="BH596" s="539"/>
      <c r="BI596" s="539"/>
      <c r="BJ596" s="539"/>
      <c r="BK596" s="539"/>
      <c r="BL596" s="539"/>
      <c r="BM596" s="539"/>
      <c r="BN596" s="539"/>
      <c r="BO596" s="539"/>
      <c r="BP596" s="539"/>
      <c r="BQ596" s="539"/>
      <c r="BR596" s="539"/>
      <c r="BS596" s="539"/>
      <c r="BT596" s="539"/>
      <c r="BU596" s="539"/>
      <c r="BV596" s="539"/>
    </row>
    <row r="597" spans="3:74" s="537" customFormat="1" x14ac:dyDescent="0.25">
      <c r="E597" s="746"/>
      <c r="F597" s="746"/>
      <c r="G597" s="746"/>
      <c r="H597" s="746"/>
      <c r="I597" s="746"/>
      <c r="J597" s="746"/>
      <c r="K597" s="746"/>
      <c r="L597" s="746"/>
      <c r="M597" s="746"/>
      <c r="N597" s="746"/>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c r="AY597" s="539"/>
      <c r="AZ597" s="539"/>
      <c r="BA597" s="539"/>
      <c r="BB597" s="539"/>
      <c r="BC597" s="539"/>
      <c r="BD597" s="539"/>
      <c r="BE597" s="539"/>
      <c r="BF597" s="539"/>
      <c r="BG597" s="539"/>
      <c r="BH597" s="539"/>
      <c r="BI597" s="539"/>
      <c r="BJ597" s="539"/>
      <c r="BK597" s="539"/>
      <c r="BL597" s="539"/>
      <c r="BM597" s="539"/>
      <c r="BN597" s="539"/>
      <c r="BO597" s="539"/>
      <c r="BP597" s="539"/>
      <c r="BQ597" s="539"/>
      <c r="BR597" s="539"/>
      <c r="BS597" s="539"/>
      <c r="BT597" s="539"/>
      <c r="BU597" s="539"/>
      <c r="BV597" s="539"/>
    </row>
    <row r="598" spans="3:74" s="537" customFormat="1" ht="15.75" thickBot="1" x14ac:dyDescent="0.3">
      <c r="E598" s="747"/>
      <c r="F598" s="747"/>
      <c r="G598" s="747"/>
      <c r="H598" s="747"/>
      <c r="I598" s="747"/>
      <c r="J598" s="747"/>
      <c r="K598" s="747"/>
      <c r="L598" s="747"/>
      <c r="M598" s="747"/>
      <c r="N598" s="747"/>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c r="AY598" s="539"/>
      <c r="AZ598" s="539"/>
      <c r="BA598" s="539"/>
      <c r="BB598" s="539"/>
      <c r="BC598" s="539"/>
      <c r="BD598" s="539"/>
      <c r="BE598" s="539"/>
      <c r="BF598" s="539"/>
      <c r="BG598" s="539"/>
      <c r="BH598" s="539"/>
      <c r="BI598" s="539"/>
      <c r="BJ598" s="539"/>
      <c r="BK598" s="539"/>
      <c r="BL598" s="539"/>
      <c r="BM598" s="539"/>
      <c r="BN598" s="539"/>
      <c r="BO598" s="539"/>
      <c r="BP598" s="539"/>
      <c r="BQ598" s="539"/>
      <c r="BR598" s="539"/>
      <c r="BS598" s="539"/>
      <c r="BT598" s="539"/>
      <c r="BU598" s="539"/>
      <c r="BV598" s="539"/>
    </row>
    <row r="599" spans="3:74" s="537" customFormat="1" x14ac:dyDescent="0.25">
      <c r="C599" s="537" t="str">
        <f>C199</f>
        <v>Md1F_n</v>
      </c>
      <c r="D599" s="537" t="str">
        <f>D199</f>
        <v>kg/h</v>
      </c>
      <c r="E599" s="537">
        <f t="shared" ref="E599:E604" si="69">E584</f>
        <v>11193.612000000001</v>
      </c>
      <c r="F599" s="537">
        <f t="shared" ref="F599:F604" si="70">O584</f>
        <v>11193.612000000001</v>
      </c>
      <c r="G599" s="537">
        <f t="shared" ref="G599:G604" si="71">Y584</f>
        <v>11193.612000000001</v>
      </c>
      <c r="H599" s="537">
        <f t="shared" ref="H599:H604" si="72">IF(AI584="",G599,AI584)</f>
        <v>11193.612000000001</v>
      </c>
      <c r="I599" s="537">
        <f t="shared" ref="I599:I604" si="73">IF(AS584="",H599,AS584)</f>
        <v>11193.612000000001</v>
      </c>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c r="AY599" s="539"/>
      <c r="AZ599" s="539"/>
      <c r="BA599" s="539"/>
      <c r="BB599" s="539"/>
      <c r="BC599" s="539"/>
      <c r="BD599" s="539"/>
      <c r="BE599" s="539"/>
      <c r="BF599" s="539"/>
      <c r="BG599" s="539"/>
      <c r="BH599" s="539"/>
      <c r="BI599" s="539"/>
      <c r="BJ599" s="539"/>
      <c r="BK599" s="539"/>
      <c r="BL599" s="539"/>
      <c r="BM599" s="539"/>
      <c r="BN599" s="539"/>
      <c r="BO599" s="539"/>
      <c r="BP599" s="539"/>
      <c r="BQ599" s="539"/>
      <c r="BR599" s="539"/>
      <c r="BS599" s="539"/>
      <c r="BT599" s="539"/>
      <c r="BU599" s="539"/>
      <c r="BV599" s="539"/>
    </row>
    <row r="600" spans="3:74" s="537" customFormat="1" x14ac:dyDescent="0.25">
      <c r="C600" s="537" t="str">
        <f>C216</f>
        <v>Wp (F)_n</v>
      </c>
      <c r="D600" s="537" t="str">
        <f>D216</f>
        <v>kJ/kg</v>
      </c>
      <c r="E600" s="537">
        <f t="shared" si="69"/>
        <v>67.506308370005726</v>
      </c>
      <c r="F600" s="537">
        <f t="shared" si="70"/>
        <v>67.506308370005726</v>
      </c>
      <c r="G600" s="537">
        <f t="shared" si="71"/>
        <v>67.506308370005726</v>
      </c>
      <c r="H600" s="537">
        <f t="shared" si="72"/>
        <v>67.506308370005726</v>
      </c>
      <c r="I600" s="537">
        <f t="shared" si="73"/>
        <v>67.506308370005726</v>
      </c>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c r="AY600" s="539"/>
      <c r="AZ600" s="539"/>
      <c r="BA600" s="539"/>
      <c r="BB600" s="539"/>
      <c r="BC600" s="539"/>
      <c r="BD600" s="539"/>
      <c r="BE600" s="539"/>
      <c r="BF600" s="539"/>
      <c r="BG600" s="539"/>
      <c r="BH600" s="539"/>
      <c r="BI600" s="539"/>
      <c r="BJ600" s="539"/>
      <c r="BK600" s="539"/>
      <c r="BL600" s="539"/>
      <c r="BM600" s="539"/>
      <c r="BN600" s="539"/>
      <c r="BO600" s="539"/>
      <c r="BP600" s="539"/>
      <c r="BQ600" s="539"/>
      <c r="BR600" s="539"/>
      <c r="BS600" s="539"/>
      <c r="BT600" s="539"/>
      <c r="BU600" s="539"/>
      <c r="BV600" s="539"/>
    </row>
    <row r="601" spans="3:74" s="537" customFormat="1" x14ac:dyDescent="0.25">
      <c r="C601" s="537" t="str">
        <f>C217</f>
        <v>Qr (F)_n</v>
      </c>
      <c r="D601" s="537" t="str">
        <f>D217</f>
        <v>kW</v>
      </c>
      <c r="E601" s="537">
        <f t="shared" si="69"/>
        <v>1.0048310097589221</v>
      </c>
      <c r="F601" s="537">
        <f t="shared" si="70"/>
        <v>1.0048310097589221</v>
      </c>
      <c r="G601" s="537">
        <f t="shared" si="71"/>
        <v>1.0048310097589221</v>
      </c>
      <c r="H601" s="537">
        <f t="shared" si="72"/>
        <v>1.0048310097589221</v>
      </c>
      <c r="I601" s="537">
        <f t="shared" si="73"/>
        <v>1.0048310097589221</v>
      </c>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c r="AY601" s="539"/>
      <c r="AZ601" s="539"/>
      <c r="BA601" s="539"/>
      <c r="BB601" s="539"/>
      <c r="BC601" s="539"/>
      <c r="BD601" s="539"/>
      <c r="BE601" s="539"/>
      <c r="BF601" s="539"/>
      <c r="BG601" s="539"/>
      <c r="BH601" s="539"/>
      <c r="BI601" s="539"/>
      <c r="BJ601" s="539"/>
      <c r="BK601" s="539"/>
      <c r="BL601" s="539"/>
      <c r="BM601" s="539"/>
      <c r="BN601" s="539"/>
      <c r="BO601" s="539"/>
      <c r="BP601" s="539"/>
      <c r="BQ601" s="539"/>
      <c r="BR601" s="539"/>
      <c r="BS601" s="539"/>
      <c r="BT601" s="539"/>
      <c r="BU601" s="539"/>
      <c r="BV601" s="539"/>
    </row>
    <row r="602" spans="3:74" s="537" customFormat="1" x14ac:dyDescent="0.25">
      <c r="C602" s="537" t="str">
        <f>C233</f>
        <v>Zs2F_n</v>
      </c>
      <c r="D602" s="537" t="str">
        <f>D233</f>
        <v>-</v>
      </c>
      <c r="E602" s="537">
        <f t="shared" si="69"/>
        <v>0.8406123000000717</v>
      </c>
      <c r="F602" s="537">
        <f t="shared" si="70"/>
        <v>0.8406123000000717</v>
      </c>
      <c r="G602" s="537">
        <f t="shared" si="71"/>
        <v>0.8406123000000717</v>
      </c>
      <c r="H602" s="537">
        <f t="shared" si="72"/>
        <v>0.8406123000000717</v>
      </c>
      <c r="I602" s="537">
        <f t="shared" si="73"/>
        <v>0.8406123000000717</v>
      </c>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c r="AY602" s="539"/>
      <c r="AZ602" s="539"/>
      <c r="BA602" s="539"/>
      <c r="BB602" s="539"/>
      <c r="BC602" s="539"/>
      <c r="BD602" s="539"/>
      <c r="BE602" s="539"/>
      <c r="BF602" s="539"/>
      <c r="BG602" s="539"/>
      <c r="BH602" s="539"/>
      <c r="BI602" s="539"/>
      <c r="BJ602" s="539"/>
      <c r="BK602" s="539"/>
      <c r="BL602" s="539"/>
      <c r="BM602" s="539"/>
      <c r="BN602" s="539"/>
      <c r="BO602" s="539"/>
      <c r="BP602" s="539"/>
      <c r="BQ602" s="539"/>
      <c r="BR602" s="539"/>
      <c r="BS602" s="539"/>
      <c r="BT602" s="539"/>
      <c r="BU602" s="539"/>
      <c r="BV602" s="539"/>
    </row>
    <row r="603" spans="3:74" s="537" customFormat="1" x14ac:dyDescent="0.25">
      <c r="C603" s="537" t="str">
        <f>C231</f>
        <v>Ts2F_n</v>
      </c>
      <c r="D603" s="537" t="str">
        <f>D231</f>
        <v>K</v>
      </c>
      <c r="E603" s="537">
        <f t="shared" si="69"/>
        <v>394.99853539827996</v>
      </c>
      <c r="F603" s="537">
        <f t="shared" si="70"/>
        <v>394.99853539827996</v>
      </c>
      <c r="G603" s="537">
        <f t="shared" si="71"/>
        <v>394.99853539827996</v>
      </c>
      <c r="H603" s="537">
        <f t="shared" si="72"/>
        <v>394.99853539827996</v>
      </c>
      <c r="I603" s="537">
        <f t="shared" si="73"/>
        <v>394.99853539827996</v>
      </c>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c r="AY603" s="539"/>
      <c r="AZ603" s="539"/>
      <c r="BA603" s="539"/>
      <c r="BB603" s="539"/>
      <c r="BC603" s="539"/>
      <c r="BD603" s="539"/>
      <c r="BE603" s="539"/>
      <c r="BF603" s="539"/>
      <c r="BG603" s="539"/>
      <c r="BH603" s="539"/>
      <c r="BI603" s="539"/>
      <c r="BJ603" s="539"/>
      <c r="BK603" s="539"/>
      <c r="BL603" s="539"/>
      <c r="BM603" s="539"/>
      <c r="BN603" s="539"/>
      <c r="BO603" s="539"/>
      <c r="BP603" s="539"/>
      <c r="BQ603" s="539"/>
      <c r="BR603" s="539"/>
      <c r="BS603" s="539"/>
      <c r="BT603" s="539"/>
      <c r="BU603" s="539"/>
      <c r="BV603" s="539"/>
    </row>
    <row r="604" spans="3:74" s="537" customFormat="1" x14ac:dyDescent="0.25">
      <c r="C604" s="537">
        <f>C384</f>
        <v>0</v>
      </c>
      <c r="D604" s="537">
        <f>D384</f>
        <v>0</v>
      </c>
      <c r="E604" s="537">
        <f t="shared" si="69"/>
        <v>1534.5317727613105</v>
      </c>
      <c r="F604" s="537">
        <f t="shared" si="70"/>
        <v>1534.5317727613105</v>
      </c>
      <c r="G604" s="537">
        <f t="shared" si="71"/>
        <v>1534.5317727613105</v>
      </c>
      <c r="H604" s="537">
        <f t="shared" si="72"/>
        <v>1534.5317727613105</v>
      </c>
      <c r="I604" s="537">
        <f t="shared" si="73"/>
        <v>1534.5317727613105</v>
      </c>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c r="AY604" s="539"/>
      <c r="AZ604" s="539"/>
      <c r="BA604" s="539"/>
      <c r="BB604" s="539"/>
      <c r="BC604" s="539"/>
      <c r="BD604" s="539"/>
      <c r="BE604" s="539"/>
      <c r="BF604" s="539"/>
      <c r="BG604" s="539"/>
      <c r="BH604" s="539"/>
      <c r="BI604" s="539"/>
      <c r="BJ604" s="539"/>
      <c r="BK604" s="539"/>
      <c r="BL604" s="539"/>
      <c r="BM604" s="539"/>
      <c r="BN604" s="539"/>
      <c r="BO604" s="539"/>
      <c r="BP604" s="539"/>
      <c r="BQ604" s="539"/>
      <c r="BR604" s="539"/>
      <c r="BS604" s="539"/>
      <c r="BT604" s="539"/>
      <c r="BU604" s="539"/>
      <c r="BV604" s="539"/>
    </row>
    <row r="605" spans="3:74" s="537" customFormat="1" x14ac:dyDescent="0.25">
      <c r="C605" s="537" t="s">
        <v>813</v>
      </c>
      <c r="D605" s="537" t="s">
        <v>94</v>
      </c>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c r="AY605" s="539"/>
      <c r="AZ605" s="539"/>
      <c r="BA605" s="539"/>
      <c r="BB605" s="539"/>
      <c r="BC605" s="539"/>
      <c r="BD605" s="539"/>
      <c r="BE605" s="539"/>
      <c r="BF605" s="539"/>
      <c r="BG605" s="539"/>
      <c r="BH605" s="539"/>
      <c r="BI605" s="539"/>
      <c r="BJ605" s="539"/>
      <c r="BK605" s="539"/>
      <c r="BL605" s="539"/>
      <c r="BM605" s="539"/>
      <c r="BN605" s="539"/>
      <c r="BO605" s="539"/>
      <c r="BP605" s="539"/>
      <c r="BQ605" s="539"/>
      <c r="BR605" s="539"/>
      <c r="BS605" s="539"/>
      <c r="BT605" s="539"/>
      <c r="BU605" s="539"/>
      <c r="BV605" s="539"/>
    </row>
    <row r="606" spans="3:74" s="537" customFormat="1" x14ac:dyDescent="0.25">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c r="AY606" s="539"/>
      <c r="AZ606" s="539"/>
      <c r="BA606" s="539"/>
      <c r="BB606" s="539"/>
      <c r="BC606" s="539"/>
      <c r="BD606" s="539"/>
      <c r="BE606" s="539"/>
      <c r="BF606" s="539"/>
      <c r="BG606" s="539"/>
      <c r="BH606" s="539"/>
      <c r="BI606" s="539"/>
      <c r="BJ606" s="539"/>
      <c r="BK606" s="539"/>
      <c r="BL606" s="539"/>
      <c r="BM606" s="539"/>
      <c r="BN606" s="539"/>
      <c r="BO606" s="539"/>
      <c r="BP606" s="539"/>
      <c r="BQ606" s="539"/>
      <c r="BR606" s="539"/>
      <c r="BS606" s="539"/>
      <c r="BT606" s="539"/>
      <c r="BU606" s="539"/>
      <c r="BV606" s="539"/>
    </row>
    <row r="607" spans="3:74" s="537" customFormat="1" x14ac:dyDescent="0.25">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c r="AY607" s="539"/>
      <c r="AZ607" s="539"/>
      <c r="BA607" s="539"/>
      <c r="BB607" s="539"/>
      <c r="BC607" s="539"/>
      <c r="BD607" s="539"/>
      <c r="BE607" s="539"/>
      <c r="BF607" s="539"/>
      <c r="BG607" s="539"/>
      <c r="BH607" s="539"/>
      <c r="BI607" s="539"/>
      <c r="BJ607" s="539"/>
      <c r="BK607" s="539"/>
      <c r="BL607" s="539"/>
      <c r="BM607" s="539"/>
      <c r="BN607" s="539"/>
      <c r="BO607" s="539"/>
      <c r="BP607" s="539"/>
      <c r="BQ607" s="539"/>
      <c r="BR607" s="539"/>
      <c r="BS607" s="539"/>
      <c r="BT607" s="539"/>
      <c r="BU607" s="539"/>
      <c r="BV607" s="539"/>
    </row>
    <row r="608" spans="3:74" s="537" customFormat="1" x14ac:dyDescent="0.25">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c r="AY608" s="539"/>
      <c r="AZ608" s="539"/>
      <c r="BA608" s="539"/>
      <c r="BB608" s="539"/>
      <c r="BC608" s="539"/>
      <c r="BD608" s="539"/>
      <c r="BE608" s="539"/>
      <c r="BF608" s="539"/>
      <c r="BG608" s="539"/>
      <c r="BH608" s="539"/>
      <c r="BI608" s="539"/>
      <c r="BJ608" s="539"/>
      <c r="BK608" s="539"/>
      <c r="BL608" s="539"/>
      <c r="BM608" s="539"/>
      <c r="BN608" s="539"/>
      <c r="BO608" s="539"/>
      <c r="BP608" s="539"/>
      <c r="BQ608" s="539"/>
      <c r="BR608" s="539"/>
      <c r="BS608" s="539"/>
      <c r="BT608" s="539"/>
      <c r="BU608" s="539"/>
      <c r="BV608" s="539"/>
    </row>
    <row r="609" spans="25:74" s="537" customFormat="1" x14ac:dyDescent="0.25">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c r="AY609" s="539"/>
      <c r="AZ609" s="539"/>
      <c r="BA609" s="539"/>
      <c r="BB609" s="539"/>
      <c r="BC609" s="539"/>
      <c r="BD609" s="539"/>
      <c r="BE609" s="539"/>
      <c r="BF609" s="539"/>
      <c r="BG609" s="539"/>
      <c r="BH609" s="539"/>
      <c r="BI609" s="539"/>
      <c r="BJ609" s="539"/>
      <c r="BK609" s="539"/>
      <c r="BL609" s="539"/>
      <c r="BM609" s="539"/>
      <c r="BN609" s="539"/>
      <c r="BO609" s="539"/>
      <c r="BP609" s="539"/>
      <c r="BQ609" s="539"/>
      <c r="BR609" s="539"/>
      <c r="BS609" s="539"/>
      <c r="BT609" s="539"/>
      <c r="BU609" s="539"/>
      <c r="BV609" s="539"/>
    </row>
  </sheetData>
  <dataConsolidate/>
  <mergeCells count="53">
    <mergeCell ref="A1:A129"/>
    <mergeCell ref="B1:B2"/>
    <mergeCell ref="B9:N9"/>
    <mergeCell ref="O9:X9"/>
    <mergeCell ref="Y9:AH9"/>
    <mergeCell ref="AS9:BB9"/>
    <mergeCell ref="B31:B32"/>
    <mergeCell ref="B61:B62"/>
    <mergeCell ref="E145:N149"/>
    <mergeCell ref="O145:X149"/>
    <mergeCell ref="Y145:AH149"/>
    <mergeCell ref="AI145:AR149"/>
    <mergeCell ref="AS145:BB149"/>
    <mergeCell ref="AI9:AR9"/>
    <mergeCell ref="W336:Y336"/>
    <mergeCell ref="AA336:AB336"/>
    <mergeCell ref="A150:A279"/>
    <mergeCell ref="B150:B151"/>
    <mergeCell ref="B158:N158"/>
    <mergeCell ref="O158:X158"/>
    <mergeCell ref="Y158:AH158"/>
    <mergeCell ref="AI578:AR582"/>
    <mergeCell ref="AS578:BB582"/>
    <mergeCell ref="AS158:BB158"/>
    <mergeCell ref="B180:B181"/>
    <mergeCell ref="B211:B212"/>
    <mergeCell ref="E428:N432"/>
    <mergeCell ref="O428:X432"/>
    <mergeCell ref="Y428:AH432"/>
    <mergeCell ref="AI428:AR432"/>
    <mergeCell ref="AS428:BB432"/>
    <mergeCell ref="AI158:AR158"/>
    <mergeCell ref="W340:Y340"/>
    <mergeCell ref="AA340:AB340"/>
    <mergeCell ref="W341:Y341"/>
    <mergeCell ref="AA341:AB341"/>
    <mergeCell ref="AA342:AB342"/>
    <mergeCell ref="E594:N598"/>
    <mergeCell ref="E444:N448"/>
    <mergeCell ref="W342:Y342"/>
    <mergeCell ref="AA334:AB334"/>
    <mergeCell ref="AA335:AB335"/>
    <mergeCell ref="AA338:AB338"/>
    <mergeCell ref="AA337:AB337"/>
    <mergeCell ref="AA339:AB339"/>
    <mergeCell ref="W334:Y334"/>
    <mergeCell ref="W335:Y335"/>
    <mergeCell ref="W337:Y337"/>
    <mergeCell ref="W338:Y338"/>
    <mergeCell ref="W339:Y339"/>
    <mergeCell ref="E578:N582"/>
    <mergeCell ref="O578:X582"/>
    <mergeCell ref="Y578:AH582"/>
  </mergeCells>
  <dataValidations disablePrompts="1" count="1">
    <dataValidation type="list" allowBlank="1" showInputMessage="1" showErrorMessage="1" sqref="B12:B30 IX12:IX30 ST12:ST30 ACP12:ACP30 AML12:AML30 AWH12:AWH30 BGD12:BGD30 BPZ12:BPZ30 BZV12:BZV30 CJR12:CJR30 CTN12:CTN30 DDJ12:DDJ30 DNF12:DNF30 DXB12:DXB30 EGX12:EGX30 EQT12:EQT30 FAP12:FAP30 FKL12:FKL30 FUH12:FUH30 GED12:GED30 GNZ12:GNZ30 GXV12:GXV30 HHR12:HHR30 HRN12:HRN30 IBJ12:IBJ30 ILF12:ILF30 IVB12:IVB30 JEX12:JEX30 JOT12:JOT30 JYP12:JYP30 KIL12:KIL30 KSH12:KSH30 LCD12:LCD30 LLZ12:LLZ30 LVV12:LVV30 MFR12:MFR30 MPN12:MPN30 MZJ12:MZJ30 NJF12:NJF30 NTB12:NTB30 OCX12:OCX30 OMT12:OMT30 OWP12:OWP30 PGL12:PGL30 PQH12:PQH30 QAD12:QAD30 QJZ12:QJZ30 QTV12:QTV30 RDR12:RDR30 RNN12:RNN30 RXJ12:RXJ30 SHF12:SHF30 SRB12:SRB30 TAX12:TAX30 TKT12:TKT30 TUP12:TUP30 UEL12:UEL30 UOH12:UOH30 UYD12:UYD30 VHZ12:VHZ30 VRV12:VRV30 WBR12:WBR30 WLN12:WLN30 WVJ12:WVJ30 B65547:B65565 IX65547:IX65565 ST65547:ST65565 ACP65547:ACP65565 AML65547:AML65565 AWH65547:AWH65565 BGD65547:BGD65565 BPZ65547:BPZ65565 BZV65547:BZV65565 CJR65547:CJR65565 CTN65547:CTN65565 DDJ65547:DDJ65565 DNF65547:DNF65565 DXB65547:DXB65565 EGX65547:EGX65565 EQT65547:EQT65565 FAP65547:FAP65565 FKL65547:FKL65565 FUH65547:FUH65565 GED65547:GED65565 GNZ65547:GNZ65565 GXV65547:GXV65565 HHR65547:HHR65565 HRN65547:HRN65565 IBJ65547:IBJ65565 ILF65547:ILF65565 IVB65547:IVB65565 JEX65547:JEX65565 JOT65547:JOT65565 JYP65547:JYP65565 KIL65547:KIL65565 KSH65547:KSH65565 LCD65547:LCD65565 LLZ65547:LLZ65565 LVV65547:LVV65565 MFR65547:MFR65565 MPN65547:MPN65565 MZJ65547:MZJ65565 NJF65547:NJF65565 NTB65547:NTB65565 OCX65547:OCX65565 OMT65547:OMT65565 OWP65547:OWP65565 PGL65547:PGL65565 PQH65547:PQH65565 QAD65547:QAD65565 QJZ65547:QJZ65565 QTV65547:QTV65565 RDR65547:RDR65565 RNN65547:RNN65565 RXJ65547:RXJ65565 SHF65547:SHF65565 SRB65547:SRB65565 TAX65547:TAX65565 TKT65547:TKT65565 TUP65547:TUP65565 UEL65547:UEL65565 UOH65547:UOH65565 UYD65547:UYD65565 VHZ65547:VHZ65565 VRV65547:VRV65565 WBR65547:WBR65565 WLN65547:WLN65565 WVJ65547:WVJ65565 B131083:B131101 IX131083:IX131101 ST131083:ST131101 ACP131083:ACP131101 AML131083:AML131101 AWH131083:AWH131101 BGD131083:BGD131101 BPZ131083:BPZ131101 BZV131083:BZV131101 CJR131083:CJR131101 CTN131083:CTN131101 DDJ131083:DDJ131101 DNF131083:DNF131101 DXB131083:DXB131101 EGX131083:EGX131101 EQT131083:EQT131101 FAP131083:FAP131101 FKL131083:FKL131101 FUH131083:FUH131101 GED131083:GED131101 GNZ131083:GNZ131101 GXV131083:GXV131101 HHR131083:HHR131101 HRN131083:HRN131101 IBJ131083:IBJ131101 ILF131083:ILF131101 IVB131083:IVB131101 JEX131083:JEX131101 JOT131083:JOT131101 JYP131083:JYP131101 KIL131083:KIL131101 KSH131083:KSH131101 LCD131083:LCD131101 LLZ131083:LLZ131101 LVV131083:LVV131101 MFR131083:MFR131101 MPN131083:MPN131101 MZJ131083:MZJ131101 NJF131083:NJF131101 NTB131083:NTB131101 OCX131083:OCX131101 OMT131083:OMT131101 OWP131083:OWP131101 PGL131083:PGL131101 PQH131083:PQH131101 QAD131083:QAD131101 QJZ131083:QJZ131101 QTV131083:QTV131101 RDR131083:RDR131101 RNN131083:RNN131101 RXJ131083:RXJ131101 SHF131083:SHF131101 SRB131083:SRB131101 TAX131083:TAX131101 TKT131083:TKT131101 TUP131083:TUP131101 UEL131083:UEL131101 UOH131083:UOH131101 UYD131083:UYD131101 VHZ131083:VHZ131101 VRV131083:VRV131101 WBR131083:WBR131101 WLN131083:WLN131101 WVJ131083:WVJ131101 B196619:B196637 IX196619:IX196637 ST196619:ST196637 ACP196619:ACP196637 AML196619:AML196637 AWH196619:AWH196637 BGD196619:BGD196637 BPZ196619:BPZ196637 BZV196619:BZV196637 CJR196619:CJR196637 CTN196619:CTN196637 DDJ196619:DDJ196637 DNF196619:DNF196637 DXB196619:DXB196637 EGX196619:EGX196637 EQT196619:EQT196637 FAP196619:FAP196637 FKL196619:FKL196637 FUH196619:FUH196637 GED196619:GED196637 GNZ196619:GNZ196637 GXV196619:GXV196637 HHR196619:HHR196637 HRN196619:HRN196637 IBJ196619:IBJ196637 ILF196619:ILF196637 IVB196619:IVB196637 JEX196619:JEX196637 JOT196619:JOT196637 JYP196619:JYP196637 KIL196619:KIL196637 KSH196619:KSH196637 LCD196619:LCD196637 LLZ196619:LLZ196637 LVV196619:LVV196637 MFR196619:MFR196637 MPN196619:MPN196637 MZJ196619:MZJ196637 NJF196619:NJF196637 NTB196619:NTB196637 OCX196619:OCX196637 OMT196619:OMT196637 OWP196619:OWP196637 PGL196619:PGL196637 PQH196619:PQH196637 QAD196619:QAD196637 QJZ196619:QJZ196637 QTV196619:QTV196637 RDR196619:RDR196637 RNN196619:RNN196637 RXJ196619:RXJ196637 SHF196619:SHF196637 SRB196619:SRB196637 TAX196619:TAX196637 TKT196619:TKT196637 TUP196619:TUP196637 UEL196619:UEL196637 UOH196619:UOH196637 UYD196619:UYD196637 VHZ196619:VHZ196637 VRV196619:VRV196637 WBR196619:WBR196637 WLN196619:WLN196637 WVJ196619:WVJ196637 B262155:B262173 IX262155:IX262173 ST262155:ST262173 ACP262155:ACP262173 AML262155:AML262173 AWH262155:AWH262173 BGD262155:BGD262173 BPZ262155:BPZ262173 BZV262155:BZV262173 CJR262155:CJR262173 CTN262155:CTN262173 DDJ262155:DDJ262173 DNF262155:DNF262173 DXB262155:DXB262173 EGX262155:EGX262173 EQT262155:EQT262173 FAP262155:FAP262173 FKL262155:FKL262173 FUH262155:FUH262173 GED262155:GED262173 GNZ262155:GNZ262173 GXV262155:GXV262173 HHR262155:HHR262173 HRN262155:HRN262173 IBJ262155:IBJ262173 ILF262155:ILF262173 IVB262155:IVB262173 JEX262155:JEX262173 JOT262155:JOT262173 JYP262155:JYP262173 KIL262155:KIL262173 KSH262155:KSH262173 LCD262155:LCD262173 LLZ262155:LLZ262173 LVV262155:LVV262173 MFR262155:MFR262173 MPN262155:MPN262173 MZJ262155:MZJ262173 NJF262155:NJF262173 NTB262155:NTB262173 OCX262155:OCX262173 OMT262155:OMT262173 OWP262155:OWP262173 PGL262155:PGL262173 PQH262155:PQH262173 QAD262155:QAD262173 QJZ262155:QJZ262173 QTV262155:QTV262173 RDR262155:RDR262173 RNN262155:RNN262173 RXJ262155:RXJ262173 SHF262155:SHF262173 SRB262155:SRB262173 TAX262155:TAX262173 TKT262155:TKT262173 TUP262155:TUP262173 UEL262155:UEL262173 UOH262155:UOH262173 UYD262155:UYD262173 VHZ262155:VHZ262173 VRV262155:VRV262173 WBR262155:WBR262173 WLN262155:WLN262173 WVJ262155:WVJ262173 B327691:B327709 IX327691:IX327709 ST327691:ST327709 ACP327691:ACP327709 AML327691:AML327709 AWH327691:AWH327709 BGD327691:BGD327709 BPZ327691:BPZ327709 BZV327691:BZV327709 CJR327691:CJR327709 CTN327691:CTN327709 DDJ327691:DDJ327709 DNF327691:DNF327709 DXB327691:DXB327709 EGX327691:EGX327709 EQT327691:EQT327709 FAP327691:FAP327709 FKL327691:FKL327709 FUH327691:FUH327709 GED327691:GED327709 GNZ327691:GNZ327709 GXV327691:GXV327709 HHR327691:HHR327709 HRN327691:HRN327709 IBJ327691:IBJ327709 ILF327691:ILF327709 IVB327691:IVB327709 JEX327691:JEX327709 JOT327691:JOT327709 JYP327691:JYP327709 KIL327691:KIL327709 KSH327691:KSH327709 LCD327691:LCD327709 LLZ327691:LLZ327709 LVV327691:LVV327709 MFR327691:MFR327709 MPN327691:MPN327709 MZJ327691:MZJ327709 NJF327691:NJF327709 NTB327691:NTB327709 OCX327691:OCX327709 OMT327691:OMT327709 OWP327691:OWP327709 PGL327691:PGL327709 PQH327691:PQH327709 QAD327691:QAD327709 QJZ327691:QJZ327709 QTV327691:QTV327709 RDR327691:RDR327709 RNN327691:RNN327709 RXJ327691:RXJ327709 SHF327691:SHF327709 SRB327691:SRB327709 TAX327691:TAX327709 TKT327691:TKT327709 TUP327691:TUP327709 UEL327691:UEL327709 UOH327691:UOH327709 UYD327691:UYD327709 VHZ327691:VHZ327709 VRV327691:VRV327709 WBR327691:WBR327709 WLN327691:WLN327709 WVJ327691:WVJ327709 B393227:B393245 IX393227:IX393245 ST393227:ST393245 ACP393227:ACP393245 AML393227:AML393245 AWH393227:AWH393245 BGD393227:BGD393245 BPZ393227:BPZ393245 BZV393227:BZV393245 CJR393227:CJR393245 CTN393227:CTN393245 DDJ393227:DDJ393245 DNF393227:DNF393245 DXB393227:DXB393245 EGX393227:EGX393245 EQT393227:EQT393245 FAP393227:FAP393245 FKL393227:FKL393245 FUH393227:FUH393245 GED393227:GED393245 GNZ393227:GNZ393245 GXV393227:GXV393245 HHR393227:HHR393245 HRN393227:HRN393245 IBJ393227:IBJ393245 ILF393227:ILF393245 IVB393227:IVB393245 JEX393227:JEX393245 JOT393227:JOT393245 JYP393227:JYP393245 KIL393227:KIL393245 KSH393227:KSH393245 LCD393227:LCD393245 LLZ393227:LLZ393245 LVV393227:LVV393245 MFR393227:MFR393245 MPN393227:MPN393245 MZJ393227:MZJ393245 NJF393227:NJF393245 NTB393227:NTB393245 OCX393227:OCX393245 OMT393227:OMT393245 OWP393227:OWP393245 PGL393227:PGL393245 PQH393227:PQH393245 QAD393227:QAD393245 QJZ393227:QJZ393245 QTV393227:QTV393245 RDR393227:RDR393245 RNN393227:RNN393245 RXJ393227:RXJ393245 SHF393227:SHF393245 SRB393227:SRB393245 TAX393227:TAX393245 TKT393227:TKT393245 TUP393227:TUP393245 UEL393227:UEL393245 UOH393227:UOH393245 UYD393227:UYD393245 VHZ393227:VHZ393245 VRV393227:VRV393245 WBR393227:WBR393245 WLN393227:WLN393245 WVJ393227:WVJ393245 B458763:B458781 IX458763:IX458781 ST458763:ST458781 ACP458763:ACP458781 AML458763:AML458781 AWH458763:AWH458781 BGD458763:BGD458781 BPZ458763:BPZ458781 BZV458763:BZV458781 CJR458763:CJR458781 CTN458763:CTN458781 DDJ458763:DDJ458781 DNF458763:DNF458781 DXB458763:DXB458781 EGX458763:EGX458781 EQT458763:EQT458781 FAP458763:FAP458781 FKL458763:FKL458781 FUH458763:FUH458781 GED458763:GED458781 GNZ458763:GNZ458781 GXV458763:GXV458781 HHR458763:HHR458781 HRN458763:HRN458781 IBJ458763:IBJ458781 ILF458763:ILF458781 IVB458763:IVB458781 JEX458763:JEX458781 JOT458763:JOT458781 JYP458763:JYP458781 KIL458763:KIL458781 KSH458763:KSH458781 LCD458763:LCD458781 LLZ458763:LLZ458781 LVV458763:LVV458781 MFR458763:MFR458781 MPN458763:MPN458781 MZJ458763:MZJ458781 NJF458763:NJF458781 NTB458763:NTB458781 OCX458763:OCX458781 OMT458763:OMT458781 OWP458763:OWP458781 PGL458763:PGL458781 PQH458763:PQH458781 QAD458763:QAD458781 QJZ458763:QJZ458781 QTV458763:QTV458781 RDR458763:RDR458781 RNN458763:RNN458781 RXJ458763:RXJ458781 SHF458763:SHF458781 SRB458763:SRB458781 TAX458763:TAX458781 TKT458763:TKT458781 TUP458763:TUP458781 UEL458763:UEL458781 UOH458763:UOH458781 UYD458763:UYD458781 VHZ458763:VHZ458781 VRV458763:VRV458781 WBR458763:WBR458781 WLN458763:WLN458781 WVJ458763:WVJ458781 B524299:B524317 IX524299:IX524317 ST524299:ST524317 ACP524299:ACP524317 AML524299:AML524317 AWH524299:AWH524317 BGD524299:BGD524317 BPZ524299:BPZ524317 BZV524299:BZV524317 CJR524299:CJR524317 CTN524299:CTN524317 DDJ524299:DDJ524317 DNF524299:DNF524317 DXB524299:DXB524317 EGX524299:EGX524317 EQT524299:EQT524317 FAP524299:FAP524317 FKL524299:FKL524317 FUH524299:FUH524317 GED524299:GED524317 GNZ524299:GNZ524317 GXV524299:GXV524317 HHR524299:HHR524317 HRN524299:HRN524317 IBJ524299:IBJ524317 ILF524299:ILF524317 IVB524299:IVB524317 JEX524299:JEX524317 JOT524299:JOT524317 JYP524299:JYP524317 KIL524299:KIL524317 KSH524299:KSH524317 LCD524299:LCD524317 LLZ524299:LLZ524317 LVV524299:LVV524317 MFR524299:MFR524317 MPN524299:MPN524317 MZJ524299:MZJ524317 NJF524299:NJF524317 NTB524299:NTB524317 OCX524299:OCX524317 OMT524299:OMT524317 OWP524299:OWP524317 PGL524299:PGL524317 PQH524299:PQH524317 QAD524299:QAD524317 QJZ524299:QJZ524317 QTV524299:QTV524317 RDR524299:RDR524317 RNN524299:RNN524317 RXJ524299:RXJ524317 SHF524299:SHF524317 SRB524299:SRB524317 TAX524299:TAX524317 TKT524299:TKT524317 TUP524299:TUP524317 UEL524299:UEL524317 UOH524299:UOH524317 UYD524299:UYD524317 VHZ524299:VHZ524317 VRV524299:VRV524317 WBR524299:WBR524317 WLN524299:WLN524317 WVJ524299:WVJ524317 B589835:B589853 IX589835:IX589853 ST589835:ST589853 ACP589835:ACP589853 AML589835:AML589853 AWH589835:AWH589853 BGD589835:BGD589853 BPZ589835:BPZ589853 BZV589835:BZV589853 CJR589835:CJR589853 CTN589835:CTN589853 DDJ589835:DDJ589853 DNF589835:DNF589853 DXB589835:DXB589853 EGX589835:EGX589853 EQT589835:EQT589853 FAP589835:FAP589853 FKL589835:FKL589853 FUH589835:FUH589853 GED589835:GED589853 GNZ589835:GNZ589853 GXV589835:GXV589853 HHR589835:HHR589853 HRN589835:HRN589853 IBJ589835:IBJ589853 ILF589835:ILF589853 IVB589835:IVB589853 JEX589835:JEX589853 JOT589835:JOT589853 JYP589835:JYP589853 KIL589835:KIL589853 KSH589835:KSH589853 LCD589835:LCD589853 LLZ589835:LLZ589853 LVV589835:LVV589853 MFR589835:MFR589853 MPN589835:MPN589853 MZJ589835:MZJ589853 NJF589835:NJF589853 NTB589835:NTB589853 OCX589835:OCX589853 OMT589835:OMT589853 OWP589835:OWP589853 PGL589835:PGL589853 PQH589835:PQH589853 QAD589835:QAD589853 QJZ589835:QJZ589853 QTV589835:QTV589853 RDR589835:RDR589853 RNN589835:RNN589853 RXJ589835:RXJ589853 SHF589835:SHF589853 SRB589835:SRB589853 TAX589835:TAX589853 TKT589835:TKT589853 TUP589835:TUP589853 UEL589835:UEL589853 UOH589835:UOH589853 UYD589835:UYD589853 VHZ589835:VHZ589853 VRV589835:VRV589853 WBR589835:WBR589853 WLN589835:WLN589853 WVJ589835:WVJ589853 B655371:B655389 IX655371:IX655389 ST655371:ST655389 ACP655371:ACP655389 AML655371:AML655389 AWH655371:AWH655389 BGD655371:BGD655389 BPZ655371:BPZ655389 BZV655371:BZV655389 CJR655371:CJR655389 CTN655371:CTN655389 DDJ655371:DDJ655389 DNF655371:DNF655389 DXB655371:DXB655389 EGX655371:EGX655389 EQT655371:EQT655389 FAP655371:FAP655389 FKL655371:FKL655389 FUH655371:FUH655389 GED655371:GED655389 GNZ655371:GNZ655389 GXV655371:GXV655389 HHR655371:HHR655389 HRN655371:HRN655389 IBJ655371:IBJ655389 ILF655371:ILF655389 IVB655371:IVB655389 JEX655371:JEX655389 JOT655371:JOT655389 JYP655371:JYP655389 KIL655371:KIL655389 KSH655371:KSH655389 LCD655371:LCD655389 LLZ655371:LLZ655389 LVV655371:LVV655389 MFR655371:MFR655389 MPN655371:MPN655389 MZJ655371:MZJ655389 NJF655371:NJF655389 NTB655371:NTB655389 OCX655371:OCX655389 OMT655371:OMT655389 OWP655371:OWP655389 PGL655371:PGL655389 PQH655371:PQH655389 QAD655371:QAD655389 QJZ655371:QJZ655389 QTV655371:QTV655389 RDR655371:RDR655389 RNN655371:RNN655389 RXJ655371:RXJ655389 SHF655371:SHF655389 SRB655371:SRB655389 TAX655371:TAX655389 TKT655371:TKT655389 TUP655371:TUP655389 UEL655371:UEL655389 UOH655371:UOH655389 UYD655371:UYD655389 VHZ655371:VHZ655389 VRV655371:VRV655389 WBR655371:WBR655389 WLN655371:WLN655389 WVJ655371:WVJ655389 B720907:B720925 IX720907:IX720925 ST720907:ST720925 ACP720907:ACP720925 AML720907:AML720925 AWH720907:AWH720925 BGD720907:BGD720925 BPZ720907:BPZ720925 BZV720907:BZV720925 CJR720907:CJR720925 CTN720907:CTN720925 DDJ720907:DDJ720925 DNF720907:DNF720925 DXB720907:DXB720925 EGX720907:EGX720925 EQT720907:EQT720925 FAP720907:FAP720925 FKL720907:FKL720925 FUH720907:FUH720925 GED720907:GED720925 GNZ720907:GNZ720925 GXV720907:GXV720925 HHR720907:HHR720925 HRN720907:HRN720925 IBJ720907:IBJ720925 ILF720907:ILF720925 IVB720907:IVB720925 JEX720907:JEX720925 JOT720907:JOT720925 JYP720907:JYP720925 KIL720907:KIL720925 KSH720907:KSH720925 LCD720907:LCD720925 LLZ720907:LLZ720925 LVV720907:LVV720925 MFR720907:MFR720925 MPN720907:MPN720925 MZJ720907:MZJ720925 NJF720907:NJF720925 NTB720907:NTB720925 OCX720907:OCX720925 OMT720907:OMT720925 OWP720907:OWP720925 PGL720907:PGL720925 PQH720907:PQH720925 QAD720907:QAD720925 QJZ720907:QJZ720925 QTV720907:QTV720925 RDR720907:RDR720925 RNN720907:RNN720925 RXJ720907:RXJ720925 SHF720907:SHF720925 SRB720907:SRB720925 TAX720907:TAX720925 TKT720907:TKT720925 TUP720907:TUP720925 UEL720907:UEL720925 UOH720907:UOH720925 UYD720907:UYD720925 VHZ720907:VHZ720925 VRV720907:VRV720925 WBR720907:WBR720925 WLN720907:WLN720925 WVJ720907:WVJ720925 B786443:B786461 IX786443:IX786461 ST786443:ST786461 ACP786443:ACP786461 AML786443:AML786461 AWH786443:AWH786461 BGD786443:BGD786461 BPZ786443:BPZ786461 BZV786443:BZV786461 CJR786443:CJR786461 CTN786443:CTN786461 DDJ786443:DDJ786461 DNF786443:DNF786461 DXB786443:DXB786461 EGX786443:EGX786461 EQT786443:EQT786461 FAP786443:FAP786461 FKL786443:FKL786461 FUH786443:FUH786461 GED786443:GED786461 GNZ786443:GNZ786461 GXV786443:GXV786461 HHR786443:HHR786461 HRN786443:HRN786461 IBJ786443:IBJ786461 ILF786443:ILF786461 IVB786443:IVB786461 JEX786443:JEX786461 JOT786443:JOT786461 JYP786443:JYP786461 KIL786443:KIL786461 KSH786443:KSH786461 LCD786443:LCD786461 LLZ786443:LLZ786461 LVV786443:LVV786461 MFR786443:MFR786461 MPN786443:MPN786461 MZJ786443:MZJ786461 NJF786443:NJF786461 NTB786443:NTB786461 OCX786443:OCX786461 OMT786443:OMT786461 OWP786443:OWP786461 PGL786443:PGL786461 PQH786443:PQH786461 QAD786443:QAD786461 QJZ786443:QJZ786461 QTV786443:QTV786461 RDR786443:RDR786461 RNN786443:RNN786461 RXJ786443:RXJ786461 SHF786443:SHF786461 SRB786443:SRB786461 TAX786443:TAX786461 TKT786443:TKT786461 TUP786443:TUP786461 UEL786443:UEL786461 UOH786443:UOH786461 UYD786443:UYD786461 VHZ786443:VHZ786461 VRV786443:VRV786461 WBR786443:WBR786461 WLN786443:WLN786461 WVJ786443:WVJ786461 B851979:B851997 IX851979:IX851997 ST851979:ST851997 ACP851979:ACP851997 AML851979:AML851997 AWH851979:AWH851997 BGD851979:BGD851997 BPZ851979:BPZ851997 BZV851979:BZV851997 CJR851979:CJR851997 CTN851979:CTN851997 DDJ851979:DDJ851997 DNF851979:DNF851997 DXB851979:DXB851997 EGX851979:EGX851997 EQT851979:EQT851997 FAP851979:FAP851997 FKL851979:FKL851997 FUH851979:FUH851997 GED851979:GED851997 GNZ851979:GNZ851997 GXV851979:GXV851997 HHR851979:HHR851997 HRN851979:HRN851997 IBJ851979:IBJ851997 ILF851979:ILF851997 IVB851979:IVB851997 JEX851979:JEX851997 JOT851979:JOT851997 JYP851979:JYP851997 KIL851979:KIL851997 KSH851979:KSH851997 LCD851979:LCD851997 LLZ851979:LLZ851997 LVV851979:LVV851997 MFR851979:MFR851997 MPN851979:MPN851997 MZJ851979:MZJ851997 NJF851979:NJF851997 NTB851979:NTB851997 OCX851979:OCX851997 OMT851979:OMT851997 OWP851979:OWP851997 PGL851979:PGL851997 PQH851979:PQH851997 QAD851979:QAD851997 QJZ851979:QJZ851997 QTV851979:QTV851997 RDR851979:RDR851997 RNN851979:RNN851997 RXJ851979:RXJ851997 SHF851979:SHF851997 SRB851979:SRB851997 TAX851979:TAX851997 TKT851979:TKT851997 TUP851979:TUP851997 UEL851979:UEL851997 UOH851979:UOH851997 UYD851979:UYD851997 VHZ851979:VHZ851997 VRV851979:VRV851997 WBR851979:WBR851997 WLN851979:WLN851997 WVJ851979:WVJ851997 B917515:B917533 IX917515:IX917533 ST917515:ST917533 ACP917515:ACP917533 AML917515:AML917533 AWH917515:AWH917533 BGD917515:BGD917533 BPZ917515:BPZ917533 BZV917515:BZV917533 CJR917515:CJR917533 CTN917515:CTN917533 DDJ917515:DDJ917533 DNF917515:DNF917533 DXB917515:DXB917533 EGX917515:EGX917533 EQT917515:EQT917533 FAP917515:FAP917533 FKL917515:FKL917533 FUH917515:FUH917533 GED917515:GED917533 GNZ917515:GNZ917533 GXV917515:GXV917533 HHR917515:HHR917533 HRN917515:HRN917533 IBJ917515:IBJ917533 ILF917515:ILF917533 IVB917515:IVB917533 JEX917515:JEX917533 JOT917515:JOT917533 JYP917515:JYP917533 KIL917515:KIL917533 KSH917515:KSH917533 LCD917515:LCD917533 LLZ917515:LLZ917533 LVV917515:LVV917533 MFR917515:MFR917533 MPN917515:MPN917533 MZJ917515:MZJ917533 NJF917515:NJF917533 NTB917515:NTB917533 OCX917515:OCX917533 OMT917515:OMT917533 OWP917515:OWP917533 PGL917515:PGL917533 PQH917515:PQH917533 QAD917515:QAD917533 QJZ917515:QJZ917533 QTV917515:QTV917533 RDR917515:RDR917533 RNN917515:RNN917533 RXJ917515:RXJ917533 SHF917515:SHF917533 SRB917515:SRB917533 TAX917515:TAX917533 TKT917515:TKT917533 TUP917515:TUP917533 UEL917515:UEL917533 UOH917515:UOH917533 UYD917515:UYD917533 VHZ917515:VHZ917533 VRV917515:VRV917533 WBR917515:WBR917533 WLN917515:WLN917533 WVJ917515:WVJ917533 B983051:B983069 IX983051:IX983069 ST983051:ST983069 ACP983051:ACP983069 AML983051:AML983069 AWH983051:AWH983069 BGD983051:BGD983069 BPZ983051:BPZ983069 BZV983051:BZV983069 CJR983051:CJR983069 CTN983051:CTN983069 DDJ983051:DDJ983069 DNF983051:DNF983069 DXB983051:DXB983069 EGX983051:EGX983069 EQT983051:EQT983069 FAP983051:FAP983069 FKL983051:FKL983069 FUH983051:FUH983069 GED983051:GED983069 GNZ983051:GNZ983069 GXV983051:GXV983069 HHR983051:HHR983069 HRN983051:HRN983069 IBJ983051:IBJ983069 ILF983051:ILF983069 IVB983051:IVB983069 JEX983051:JEX983069 JOT983051:JOT983069 JYP983051:JYP983069 KIL983051:KIL983069 KSH983051:KSH983069 LCD983051:LCD983069 LLZ983051:LLZ983069 LVV983051:LVV983069 MFR983051:MFR983069 MPN983051:MPN983069 MZJ983051:MZJ983069 NJF983051:NJF983069 NTB983051:NTB983069 OCX983051:OCX983069 OMT983051:OMT983069 OWP983051:OWP983069 PGL983051:PGL983069 PQH983051:PQH983069 QAD983051:QAD983069 QJZ983051:QJZ983069 QTV983051:QTV983069 RDR983051:RDR983069 RNN983051:RNN983069 RXJ983051:RXJ983069 SHF983051:SHF983069 SRB983051:SRB983069 TAX983051:TAX983069 TKT983051:TKT983069 TUP983051:TUP983069 UEL983051:UEL983069 UOH983051:UOH983069 UYD983051:UYD983069 VHZ983051:VHZ983069 VRV983051:VRV983069 WBR983051:WBR983069 WLN983051:WLN983069 WVJ983051:WVJ983069 B161:B179 IX161:IX179 ST161:ST179 ACP161:ACP179 AML161:AML179 AWH161:AWH179 BGD161:BGD179 BPZ161:BPZ179 BZV161:BZV179 CJR161:CJR179 CTN161:CTN179 DDJ161:DDJ179 DNF161:DNF179 DXB161:DXB179 EGX161:EGX179 EQT161:EQT179 FAP161:FAP179 FKL161:FKL179 FUH161:FUH179 GED161:GED179 GNZ161:GNZ179 GXV161:GXV179 HHR161:HHR179 HRN161:HRN179 IBJ161:IBJ179 ILF161:ILF179 IVB161:IVB179 JEX161:JEX179 JOT161:JOT179 JYP161:JYP179 KIL161:KIL179 KSH161:KSH179 LCD161:LCD179 LLZ161:LLZ179 LVV161:LVV179 MFR161:MFR179 MPN161:MPN179 MZJ161:MZJ179 NJF161:NJF179 NTB161:NTB179 OCX161:OCX179 OMT161:OMT179 OWP161:OWP179 PGL161:PGL179 PQH161:PQH179 QAD161:QAD179 QJZ161:QJZ179 QTV161:QTV179 RDR161:RDR179 RNN161:RNN179 RXJ161:RXJ179 SHF161:SHF179 SRB161:SRB179 TAX161:TAX179 TKT161:TKT179 TUP161:TUP179 UEL161:UEL179 UOH161:UOH179 UYD161:UYD179 VHZ161:VHZ179 VRV161:VRV179 WBR161:WBR179 WLN161:WLN179 WVJ161:WVJ179 B65697:B65715 IX65697:IX65715 ST65697:ST65715 ACP65697:ACP65715 AML65697:AML65715 AWH65697:AWH65715 BGD65697:BGD65715 BPZ65697:BPZ65715 BZV65697:BZV65715 CJR65697:CJR65715 CTN65697:CTN65715 DDJ65697:DDJ65715 DNF65697:DNF65715 DXB65697:DXB65715 EGX65697:EGX65715 EQT65697:EQT65715 FAP65697:FAP65715 FKL65697:FKL65715 FUH65697:FUH65715 GED65697:GED65715 GNZ65697:GNZ65715 GXV65697:GXV65715 HHR65697:HHR65715 HRN65697:HRN65715 IBJ65697:IBJ65715 ILF65697:ILF65715 IVB65697:IVB65715 JEX65697:JEX65715 JOT65697:JOT65715 JYP65697:JYP65715 KIL65697:KIL65715 KSH65697:KSH65715 LCD65697:LCD65715 LLZ65697:LLZ65715 LVV65697:LVV65715 MFR65697:MFR65715 MPN65697:MPN65715 MZJ65697:MZJ65715 NJF65697:NJF65715 NTB65697:NTB65715 OCX65697:OCX65715 OMT65697:OMT65715 OWP65697:OWP65715 PGL65697:PGL65715 PQH65697:PQH65715 QAD65697:QAD65715 QJZ65697:QJZ65715 QTV65697:QTV65715 RDR65697:RDR65715 RNN65697:RNN65715 RXJ65697:RXJ65715 SHF65697:SHF65715 SRB65697:SRB65715 TAX65697:TAX65715 TKT65697:TKT65715 TUP65697:TUP65715 UEL65697:UEL65715 UOH65697:UOH65715 UYD65697:UYD65715 VHZ65697:VHZ65715 VRV65697:VRV65715 WBR65697:WBR65715 WLN65697:WLN65715 WVJ65697:WVJ65715 B131233:B131251 IX131233:IX131251 ST131233:ST131251 ACP131233:ACP131251 AML131233:AML131251 AWH131233:AWH131251 BGD131233:BGD131251 BPZ131233:BPZ131251 BZV131233:BZV131251 CJR131233:CJR131251 CTN131233:CTN131251 DDJ131233:DDJ131251 DNF131233:DNF131251 DXB131233:DXB131251 EGX131233:EGX131251 EQT131233:EQT131251 FAP131233:FAP131251 FKL131233:FKL131251 FUH131233:FUH131251 GED131233:GED131251 GNZ131233:GNZ131251 GXV131233:GXV131251 HHR131233:HHR131251 HRN131233:HRN131251 IBJ131233:IBJ131251 ILF131233:ILF131251 IVB131233:IVB131251 JEX131233:JEX131251 JOT131233:JOT131251 JYP131233:JYP131251 KIL131233:KIL131251 KSH131233:KSH131251 LCD131233:LCD131251 LLZ131233:LLZ131251 LVV131233:LVV131251 MFR131233:MFR131251 MPN131233:MPN131251 MZJ131233:MZJ131251 NJF131233:NJF131251 NTB131233:NTB131251 OCX131233:OCX131251 OMT131233:OMT131251 OWP131233:OWP131251 PGL131233:PGL131251 PQH131233:PQH131251 QAD131233:QAD131251 QJZ131233:QJZ131251 QTV131233:QTV131251 RDR131233:RDR131251 RNN131233:RNN131251 RXJ131233:RXJ131251 SHF131233:SHF131251 SRB131233:SRB131251 TAX131233:TAX131251 TKT131233:TKT131251 TUP131233:TUP131251 UEL131233:UEL131251 UOH131233:UOH131251 UYD131233:UYD131251 VHZ131233:VHZ131251 VRV131233:VRV131251 WBR131233:WBR131251 WLN131233:WLN131251 WVJ131233:WVJ131251 B196769:B196787 IX196769:IX196787 ST196769:ST196787 ACP196769:ACP196787 AML196769:AML196787 AWH196769:AWH196787 BGD196769:BGD196787 BPZ196769:BPZ196787 BZV196769:BZV196787 CJR196769:CJR196787 CTN196769:CTN196787 DDJ196769:DDJ196787 DNF196769:DNF196787 DXB196769:DXB196787 EGX196769:EGX196787 EQT196769:EQT196787 FAP196769:FAP196787 FKL196769:FKL196787 FUH196769:FUH196787 GED196769:GED196787 GNZ196769:GNZ196787 GXV196769:GXV196787 HHR196769:HHR196787 HRN196769:HRN196787 IBJ196769:IBJ196787 ILF196769:ILF196787 IVB196769:IVB196787 JEX196769:JEX196787 JOT196769:JOT196787 JYP196769:JYP196787 KIL196769:KIL196787 KSH196769:KSH196787 LCD196769:LCD196787 LLZ196769:LLZ196787 LVV196769:LVV196787 MFR196769:MFR196787 MPN196769:MPN196787 MZJ196769:MZJ196787 NJF196769:NJF196787 NTB196769:NTB196787 OCX196769:OCX196787 OMT196769:OMT196787 OWP196769:OWP196787 PGL196769:PGL196787 PQH196769:PQH196787 QAD196769:QAD196787 QJZ196769:QJZ196787 QTV196769:QTV196787 RDR196769:RDR196787 RNN196769:RNN196787 RXJ196769:RXJ196787 SHF196769:SHF196787 SRB196769:SRB196787 TAX196769:TAX196787 TKT196769:TKT196787 TUP196769:TUP196787 UEL196769:UEL196787 UOH196769:UOH196787 UYD196769:UYD196787 VHZ196769:VHZ196787 VRV196769:VRV196787 WBR196769:WBR196787 WLN196769:WLN196787 WVJ196769:WVJ196787 B262305:B262323 IX262305:IX262323 ST262305:ST262323 ACP262305:ACP262323 AML262305:AML262323 AWH262305:AWH262323 BGD262305:BGD262323 BPZ262305:BPZ262323 BZV262305:BZV262323 CJR262305:CJR262323 CTN262305:CTN262323 DDJ262305:DDJ262323 DNF262305:DNF262323 DXB262305:DXB262323 EGX262305:EGX262323 EQT262305:EQT262323 FAP262305:FAP262323 FKL262305:FKL262323 FUH262305:FUH262323 GED262305:GED262323 GNZ262305:GNZ262323 GXV262305:GXV262323 HHR262305:HHR262323 HRN262305:HRN262323 IBJ262305:IBJ262323 ILF262305:ILF262323 IVB262305:IVB262323 JEX262305:JEX262323 JOT262305:JOT262323 JYP262305:JYP262323 KIL262305:KIL262323 KSH262305:KSH262323 LCD262305:LCD262323 LLZ262305:LLZ262323 LVV262305:LVV262323 MFR262305:MFR262323 MPN262305:MPN262323 MZJ262305:MZJ262323 NJF262305:NJF262323 NTB262305:NTB262323 OCX262305:OCX262323 OMT262305:OMT262323 OWP262305:OWP262323 PGL262305:PGL262323 PQH262305:PQH262323 QAD262305:QAD262323 QJZ262305:QJZ262323 QTV262305:QTV262323 RDR262305:RDR262323 RNN262305:RNN262323 RXJ262305:RXJ262323 SHF262305:SHF262323 SRB262305:SRB262323 TAX262305:TAX262323 TKT262305:TKT262323 TUP262305:TUP262323 UEL262305:UEL262323 UOH262305:UOH262323 UYD262305:UYD262323 VHZ262305:VHZ262323 VRV262305:VRV262323 WBR262305:WBR262323 WLN262305:WLN262323 WVJ262305:WVJ262323 B327841:B327859 IX327841:IX327859 ST327841:ST327859 ACP327841:ACP327859 AML327841:AML327859 AWH327841:AWH327859 BGD327841:BGD327859 BPZ327841:BPZ327859 BZV327841:BZV327859 CJR327841:CJR327859 CTN327841:CTN327859 DDJ327841:DDJ327859 DNF327841:DNF327859 DXB327841:DXB327859 EGX327841:EGX327859 EQT327841:EQT327859 FAP327841:FAP327859 FKL327841:FKL327859 FUH327841:FUH327859 GED327841:GED327859 GNZ327841:GNZ327859 GXV327841:GXV327859 HHR327841:HHR327859 HRN327841:HRN327859 IBJ327841:IBJ327859 ILF327841:ILF327859 IVB327841:IVB327859 JEX327841:JEX327859 JOT327841:JOT327859 JYP327841:JYP327859 KIL327841:KIL327859 KSH327841:KSH327859 LCD327841:LCD327859 LLZ327841:LLZ327859 LVV327841:LVV327859 MFR327841:MFR327859 MPN327841:MPN327859 MZJ327841:MZJ327859 NJF327841:NJF327859 NTB327841:NTB327859 OCX327841:OCX327859 OMT327841:OMT327859 OWP327841:OWP327859 PGL327841:PGL327859 PQH327841:PQH327859 QAD327841:QAD327859 QJZ327841:QJZ327859 QTV327841:QTV327859 RDR327841:RDR327859 RNN327841:RNN327859 RXJ327841:RXJ327859 SHF327841:SHF327859 SRB327841:SRB327859 TAX327841:TAX327859 TKT327841:TKT327859 TUP327841:TUP327859 UEL327841:UEL327859 UOH327841:UOH327859 UYD327841:UYD327859 VHZ327841:VHZ327859 VRV327841:VRV327859 WBR327841:WBR327859 WLN327841:WLN327859 WVJ327841:WVJ327859 B393377:B393395 IX393377:IX393395 ST393377:ST393395 ACP393377:ACP393395 AML393377:AML393395 AWH393377:AWH393395 BGD393377:BGD393395 BPZ393377:BPZ393395 BZV393377:BZV393395 CJR393377:CJR393395 CTN393377:CTN393395 DDJ393377:DDJ393395 DNF393377:DNF393395 DXB393377:DXB393395 EGX393377:EGX393395 EQT393377:EQT393395 FAP393377:FAP393395 FKL393377:FKL393395 FUH393377:FUH393395 GED393377:GED393395 GNZ393377:GNZ393395 GXV393377:GXV393395 HHR393377:HHR393395 HRN393377:HRN393395 IBJ393377:IBJ393395 ILF393377:ILF393395 IVB393377:IVB393395 JEX393377:JEX393395 JOT393377:JOT393395 JYP393377:JYP393395 KIL393377:KIL393395 KSH393377:KSH393395 LCD393377:LCD393395 LLZ393377:LLZ393395 LVV393377:LVV393395 MFR393377:MFR393395 MPN393377:MPN393395 MZJ393377:MZJ393395 NJF393377:NJF393395 NTB393377:NTB393395 OCX393377:OCX393395 OMT393377:OMT393395 OWP393377:OWP393395 PGL393377:PGL393395 PQH393377:PQH393395 QAD393377:QAD393395 QJZ393377:QJZ393395 QTV393377:QTV393395 RDR393377:RDR393395 RNN393377:RNN393395 RXJ393377:RXJ393395 SHF393377:SHF393395 SRB393377:SRB393395 TAX393377:TAX393395 TKT393377:TKT393395 TUP393377:TUP393395 UEL393377:UEL393395 UOH393377:UOH393395 UYD393377:UYD393395 VHZ393377:VHZ393395 VRV393377:VRV393395 WBR393377:WBR393395 WLN393377:WLN393395 WVJ393377:WVJ393395 B458913:B458931 IX458913:IX458931 ST458913:ST458931 ACP458913:ACP458931 AML458913:AML458931 AWH458913:AWH458931 BGD458913:BGD458931 BPZ458913:BPZ458931 BZV458913:BZV458931 CJR458913:CJR458931 CTN458913:CTN458931 DDJ458913:DDJ458931 DNF458913:DNF458931 DXB458913:DXB458931 EGX458913:EGX458931 EQT458913:EQT458931 FAP458913:FAP458931 FKL458913:FKL458931 FUH458913:FUH458931 GED458913:GED458931 GNZ458913:GNZ458931 GXV458913:GXV458931 HHR458913:HHR458931 HRN458913:HRN458931 IBJ458913:IBJ458931 ILF458913:ILF458931 IVB458913:IVB458931 JEX458913:JEX458931 JOT458913:JOT458931 JYP458913:JYP458931 KIL458913:KIL458931 KSH458913:KSH458931 LCD458913:LCD458931 LLZ458913:LLZ458931 LVV458913:LVV458931 MFR458913:MFR458931 MPN458913:MPN458931 MZJ458913:MZJ458931 NJF458913:NJF458931 NTB458913:NTB458931 OCX458913:OCX458931 OMT458913:OMT458931 OWP458913:OWP458931 PGL458913:PGL458931 PQH458913:PQH458931 QAD458913:QAD458931 QJZ458913:QJZ458931 QTV458913:QTV458931 RDR458913:RDR458931 RNN458913:RNN458931 RXJ458913:RXJ458931 SHF458913:SHF458931 SRB458913:SRB458931 TAX458913:TAX458931 TKT458913:TKT458931 TUP458913:TUP458931 UEL458913:UEL458931 UOH458913:UOH458931 UYD458913:UYD458931 VHZ458913:VHZ458931 VRV458913:VRV458931 WBR458913:WBR458931 WLN458913:WLN458931 WVJ458913:WVJ458931 B524449:B524467 IX524449:IX524467 ST524449:ST524467 ACP524449:ACP524467 AML524449:AML524467 AWH524449:AWH524467 BGD524449:BGD524467 BPZ524449:BPZ524467 BZV524449:BZV524467 CJR524449:CJR524467 CTN524449:CTN524467 DDJ524449:DDJ524467 DNF524449:DNF524467 DXB524449:DXB524467 EGX524449:EGX524467 EQT524449:EQT524467 FAP524449:FAP524467 FKL524449:FKL524467 FUH524449:FUH524467 GED524449:GED524467 GNZ524449:GNZ524467 GXV524449:GXV524467 HHR524449:HHR524467 HRN524449:HRN524467 IBJ524449:IBJ524467 ILF524449:ILF524467 IVB524449:IVB524467 JEX524449:JEX524467 JOT524449:JOT524467 JYP524449:JYP524467 KIL524449:KIL524467 KSH524449:KSH524467 LCD524449:LCD524467 LLZ524449:LLZ524467 LVV524449:LVV524467 MFR524449:MFR524467 MPN524449:MPN524467 MZJ524449:MZJ524467 NJF524449:NJF524467 NTB524449:NTB524467 OCX524449:OCX524467 OMT524449:OMT524467 OWP524449:OWP524467 PGL524449:PGL524467 PQH524449:PQH524467 QAD524449:QAD524467 QJZ524449:QJZ524467 QTV524449:QTV524467 RDR524449:RDR524467 RNN524449:RNN524467 RXJ524449:RXJ524467 SHF524449:SHF524467 SRB524449:SRB524467 TAX524449:TAX524467 TKT524449:TKT524467 TUP524449:TUP524467 UEL524449:UEL524467 UOH524449:UOH524467 UYD524449:UYD524467 VHZ524449:VHZ524467 VRV524449:VRV524467 WBR524449:WBR524467 WLN524449:WLN524467 WVJ524449:WVJ524467 B589985:B590003 IX589985:IX590003 ST589985:ST590003 ACP589985:ACP590003 AML589985:AML590003 AWH589985:AWH590003 BGD589985:BGD590003 BPZ589985:BPZ590003 BZV589985:BZV590003 CJR589985:CJR590003 CTN589985:CTN590003 DDJ589985:DDJ590003 DNF589985:DNF590003 DXB589985:DXB590003 EGX589985:EGX590003 EQT589985:EQT590003 FAP589985:FAP590003 FKL589985:FKL590003 FUH589985:FUH590003 GED589985:GED590003 GNZ589985:GNZ590003 GXV589985:GXV590003 HHR589985:HHR590003 HRN589985:HRN590003 IBJ589985:IBJ590003 ILF589985:ILF590003 IVB589985:IVB590003 JEX589985:JEX590003 JOT589985:JOT590003 JYP589985:JYP590003 KIL589985:KIL590003 KSH589985:KSH590003 LCD589985:LCD590003 LLZ589985:LLZ590003 LVV589985:LVV590003 MFR589985:MFR590003 MPN589985:MPN590003 MZJ589985:MZJ590003 NJF589985:NJF590003 NTB589985:NTB590003 OCX589985:OCX590003 OMT589985:OMT590003 OWP589985:OWP590003 PGL589985:PGL590003 PQH589985:PQH590003 QAD589985:QAD590003 QJZ589985:QJZ590003 QTV589985:QTV590003 RDR589985:RDR590003 RNN589985:RNN590003 RXJ589985:RXJ590003 SHF589985:SHF590003 SRB589985:SRB590003 TAX589985:TAX590003 TKT589985:TKT590003 TUP589985:TUP590003 UEL589985:UEL590003 UOH589985:UOH590003 UYD589985:UYD590003 VHZ589985:VHZ590003 VRV589985:VRV590003 WBR589985:WBR590003 WLN589985:WLN590003 WVJ589985:WVJ590003 B655521:B655539 IX655521:IX655539 ST655521:ST655539 ACP655521:ACP655539 AML655521:AML655539 AWH655521:AWH655539 BGD655521:BGD655539 BPZ655521:BPZ655539 BZV655521:BZV655539 CJR655521:CJR655539 CTN655521:CTN655539 DDJ655521:DDJ655539 DNF655521:DNF655539 DXB655521:DXB655539 EGX655521:EGX655539 EQT655521:EQT655539 FAP655521:FAP655539 FKL655521:FKL655539 FUH655521:FUH655539 GED655521:GED655539 GNZ655521:GNZ655539 GXV655521:GXV655539 HHR655521:HHR655539 HRN655521:HRN655539 IBJ655521:IBJ655539 ILF655521:ILF655539 IVB655521:IVB655539 JEX655521:JEX655539 JOT655521:JOT655539 JYP655521:JYP655539 KIL655521:KIL655539 KSH655521:KSH655539 LCD655521:LCD655539 LLZ655521:LLZ655539 LVV655521:LVV655539 MFR655521:MFR655539 MPN655521:MPN655539 MZJ655521:MZJ655539 NJF655521:NJF655539 NTB655521:NTB655539 OCX655521:OCX655539 OMT655521:OMT655539 OWP655521:OWP655539 PGL655521:PGL655539 PQH655521:PQH655539 QAD655521:QAD655539 QJZ655521:QJZ655539 QTV655521:QTV655539 RDR655521:RDR655539 RNN655521:RNN655539 RXJ655521:RXJ655539 SHF655521:SHF655539 SRB655521:SRB655539 TAX655521:TAX655539 TKT655521:TKT655539 TUP655521:TUP655539 UEL655521:UEL655539 UOH655521:UOH655539 UYD655521:UYD655539 VHZ655521:VHZ655539 VRV655521:VRV655539 WBR655521:WBR655539 WLN655521:WLN655539 WVJ655521:WVJ655539 B721057:B721075 IX721057:IX721075 ST721057:ST721075 ACP721057:ACP721075 AML721057:AML721075 AWH721057:AWH721075 BGD721057:BGD721075 BPZ721057:BPZ721075 BZV721057:BZV721075 CJR721057:CJR721075 CTN721057:CTN721075 DDJ721057:DDJ721075 DNF721057:DNF721075 DXB721057:DXB721075 EGX721057:EGX721075 EQT721057:EQT721075 FAP721057:FAP721075 FKL721057:FKL721075 FUH721057:FUH721075 GED721057:GED721075 GNZ721057:GNZ721075 GXV721057:GXV721075 HHR721057:HHR721075 HRN721057:HRN721075 IBJ721057:IBJ721075 ILF721057:ILF721075 IVB721057:IVB721075 JEX721057:JEX721075 JOT721057:JOT721075 JYP721057:JYP721075 KIL721057:KIL721075 KSH721057:KSH721075 LCD721057:LCD721075 LLZ721057:LLZ721075 LVV721057:LVV721075 MFR721057:MFR721075 MPN721057:MPN721075 MZJ721057:MZJ721075 NJF721057:NJF721075 NTB721057:NTB721075 OCX721057:OCX721075 OMT721057:OMT721075 OWP721057:OWP721075 PGL721057:PGL721075 PQH721057:PQH721075 QAD721057:QAD721075 QJZ721057:QJZ721075 QTV721057:QTV721075 RDR721057:RDR721075 RNN721057:RNN721075 RXJ721057:RXJ721075 SHF721057:SHF721075 SRB721057:SRB721075 TAX721057:TAX721075 TKT721057:TKT721075 TUP721057:TUP721075 UEL721057:UEL721075 UOH721057:UOH721075 UYD721057:UYD721075 VHZ721057:VHZ721075 VRV721057:VRV721075 WBR721057:WBR721075 WLN721057:WLN721075 WVJ721057:WVJ721075 B786593:B786611 IX786593:IX786611 ST786593:ST786611 ACP786593:ACP786611 AML786593:AML786611 AWH786593:AWH786611 BGD786593:BGD786611 BPZ786593:BPZ786611 BZV786593:BZV786611 CJR786593:CJR786611 CTN786593:CTN786611 DDJ786593:DDJ786611 DNF786593:DNF786611 DXB786593:DXB786611 EGX786593:EGX786611 EQT786593:EQT786611 FAP786593:FAP786611 FKL786593:FKL786611 FUH786593:FUH786611 GED786593:GED786611 GNZ786593:GNZ786611 GXV786593:GXV786611 HHR786593:HHR786611 HRN786593:HRN786611 IBJ786593:IBJ786611 ILF786593:ILF786611 IVB786593:IVB786611 JEX786593:JEX786611 JOT786593:JOT786611 JYP786593:JYP786611 KIL786593:KIL786611 KSH786593:KSH786611 LCD786593:LCD786611 LLZ786593:LLZ786611 LVV786593:LVV786611 MFR786593:MFR786611 MPN786593:MPN786611 MZJ786593:MZJ786611 NJF786593:NJF786611 NTB786593:NTB786611 OCX786593:OCX786611 OMT786593:OMT786611 OWP786593:OWP786611 PGL786593:PGL786611 PQH786593:PQH786611 QAD786593:QAD786611 QJZ786593:QJZ786611 QTV786593:QTV786611 RDR786593:RDR786611 RNN786593:RNN786611 RXJ786593:RXJ786611 SHF786593:SHF786611 SRB786593:SRB786611 TAX786593:TAX786611 TKT786593:TKT786611 TUP786593:TUP786611 UEL786593:UEL786611 UOH786593:UOH786611 UYD786593:UYD786611 VHZ786593:VHZ786611 VRV786593:VRV786611 WBR786593:WBR786611 WLN786593:WLN786611 WVJ786593:WVJ786611 B852129:B852147 IX852129:IX852147 ST852129:ST852147 ACP852129:ACP852147 AML852129:AML852147 AWH852129:AWH852147 BGD852129:BGD852147 BPZ852129:BPZ852147 BZV852129:BZV852147 CJR852129:CJR852147 CTN852129:CTN852147 DDJ852129:DDJ852147 DNF852129:DNF852147 DXB852129:DXB852147 EGX852129:EGX852147 EQT852129:EQT852147 FAP852129:FAP852147 FKL852129:FKL852147 FUH852129:FUH852147 GED852129:GED852147 GNZ852129:GNZ852147 GXV852129:GXV852147 HHR852129:HHR852147 HRN852129:HRN852147 IBJ852129:IBJ852147 ILF852129:ILF852147 IVB852129:IVB852147 JEX852129:JEX852147 JOT852129:JOT852147 JYP852129:JYP852147 KIL852129:KIL852147 KSH852129:KSH852147 LCD852129:LCD852147 LLZ852129:LLZ852147 LVV852129:LVV852147 MFR852129:MFR852147 MPN852129:MPN852147 MZJ852129:MZJ852147 NJF852129:NJF852147 NTB852129:NTB852147 OCX852129:OCX852147 OMT852129:OMT852147 OWP852129:OWP852147 PGL852129:PGL852147 PQH852129:PQH852147 QAD852129:QAD852147 QJZ852129:QJZ852147 QTV852129:QTV852147 RDR852129:RDR852147 RNN852129:RNN852147 RXJ852129:RXJ852147 SHF852129:SHF852147 SRB852129:SRB852147 TAX852129:TAX852147 TKT852129:TKT852147 TUP852129:TUP852147 UEL852129:UEL852147 UOH852129:UOH852147 UYD852129:UYD852147 VHZ852129:VHZ852147 VRV852129:VRV852147 WBR852129:WBR852147 WLN852129:WLN852147 WVJ852129:WVJ852147 B917665:B917683 IX917665:IX917683 ST917665:ST917683 ACP917665:ACP917683 AML917665:AML917683 AWH917665:AWH917683 BGD917665:BGD917683 BPZ917665:BPZ917683 BZV917665:BZV917683 CJR917665:CJR917683 CTN917665:CTN917683 DDJ917665:DDJ917683 DNF917665:DNF917683 DXB917665:DXB917683 EGX917665:EGX917683 EQT917665:EQT917683 FAP917665:FAP917683 FKL917665:FKL917683 FUH917665:FUH917683 GED917665:GED917683 GNZ917665:GNZ917683 GXV917665:GXV917683 HHR917665:HHR917683 HRN917665:HRN917683 IBJ917665:IBJ917683 ILF917665:ILF917683 IVB917665:IVB917683 JEX917665:JEX917683 JOT917665:JOT917683 JYP917665:JYP917683 KIL917665:KIL917683 KSH917665:KSH917683 LCD917665:LCD917683 LLZ917665:LLZ917683 LVV917665:LVV917683 MFR917665:MFR917683 MPN917665:MPN917683 MZJ917665:MZJ917683 NJF917665:NJF917683 NTB917665:NTB917683 OCX917665:OCX917683 OMT917665:OMT917683 OWP917665:OWP917683 PGL917665:PGL917683 PQH917665:PQH917683 QAD917665:QAD917683 QJZ917665:QJZ917683 QTV917665:QTV917683 RDR917665:RDR917683 RNN917665:RNN917683 RXJ917665:RXJ917683 SHF917665:SHF917683 SRB917665:SRB917683 TAX917665:TAX917683 TKT917665:TKT917683 TUP917665:TUP917683 UEL917665:UEL917683 UOH917665:UOH917683 UYD917665:UYD917683 VHZ917665:VHZ917683 VRV917665:VRV917683 WBR917665:WBR917683 WLN917665:WLN917683 WVJ917665:WVJ917683 B983201:B983219 IX983201:IX983219 ST983201:ST983219 ACP983201:ACP983219 AML983201:AML983219 AWH983201:AWH983219 BGD983201:BGD983219 BPZ983201:BPZ983219 BZV983201:BZV983219 CJR983201:CJR983219 CTN983201:CTN983219 DDJ983201:DDJ983219 DNF983201:DNF983219 DXB983201:DXB983219 EGX983201:EGX983219 EQT983201:EQT983219 FAP983201:FAP983219 FKL983201:FKL983219 FUH983201:FUH983219 GED983201:GED983219 GNZ983201:GNZ983219 GXV983201:GXV983219 HHR983201:HHR983219 HRN983201:HRN983219 IBJ983201:IBJ983219 ILF983201:ILF983219 IVB983201:IVB983219 JEX983201:JEX983219 JOT983201:JOT983219 JYP983201:JYP983219 KIL983201:KIL983219 KSH983201:KSH983219 LCD983201:LCD983219 LLZ983201:LLZ983219 LVV983201:LVV983219 MFR983201:MFR983219 MPN983201:MPN983219 MZJ983201:MZJ983219 NJF983201:NJF983219 NTB983201:NTB983219 OCX983201:OCX983219 OMT983201:OMT983219 OWP983201:OWP983219 PGL983201:PGL983219 PQH983201:PQH983219 QAD983201:QAD983219 QJZ983201:QJZ983219 QTV983201:QTV983219 RDR983201:RDR983219 RNN983201:RNN983219 RXJ983201:RXJ983219 SHF983201:SHF983219 SRB983201:SRB983219 TAX983201:TAX983219 TKT983201:TKT983219 TUP983201:TUP983219 UEL983201:UEL983219 UOH983201:UOH983219 UYD983201:UYD983219 VHZ983201:VHZ983219 VRV983201:VRV983219 WBR983201:WBR983219 WLN983201:WLN983219 WVJ983201:WVJ983219">
      <formula1>GASES</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7409" r:id="rId4" name="Button 1">
              <controlPr defaultSize="0" print="0" autoFill="0" autoPict="0" macro="[0]!NEWSPEED1">
                <anchor moveWithCells="1" sizeWithCells="1">
                  <from>
                    <xdr:col>29</xdr:col>
                    <xdr:colOff>38100</xdr:colOff>
                    <xdr:row>340</xdr:row>
                    <xdr:rowOff>57150</xdr:rowOff>
                  </from>
                  <to>
                    <xdr:col>32</xdr:col>
                    <xdr:colOff>247650</xdr:colOff>
                    <xdr:row>342</xdr:row>
                    <xdr:rowOff>133350</xdr:rowOff>
                  </to>
                </anchor>
              </controlPr>
            </control>
          </mc:Choice>
        </mc:AlternateContent>
        <mc:AlternateContent xmlns:mc="http://schemas.openxmlformats.org/markup-compatibility/2006">
          <mc:Choice Requires="x14">
            <control shapeId="17410" r:id="rId5" name="Button 2">
              <controlPr defaultSize="0" print="0" autoFill="0" autoPict="0" macro="[0]!Sheet14.PLOTGRAF">
                <anchor moveWithCells="1" sizeWithCells="1">
                  <from>
                    <xdr:col>29</xdr:col>
                    <xdr:colOff>38100</xdr:colOff>
                    <xdr:row>342</xdr:row>
                    <xdr:rowOff>180975</xdr:rowOff>
                  </from>
                  <to>
                    <xdr:col>32</xdr:col>
                    <xdr:colOff>247650</xdr:colOff>
                    <xdr:row>345</xdr:row>
                    <xdr:rowOff>85725</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outlinePr summaryBelow="0"/>
  </sheetPr>
  <dimension ref="A1:BV610"/>
  <sheetViews>
    <sheetView topLeftCell="A99" zoomScale="70" zoomScaleNormal="70" workbookViewId="0">
      <pane xSplit="3" topLeftCell="D1" activePane="topRight" state="frozen"/>
      <selection activeCell="A155" sqref="A155"/>
      <selection pane="topRight" activeCell="B162" sqref="B162:B168"/>
    </sheetView>
  </sheetViews>
  <sheetFormatPr defaultRowHeight="15" outlineLevelRow="1" x14ac:dyDescent="0.25"/>
  <cols>
    <col min="1" max="1" width="8.85546875" style="410"/>
    <col min="2" max="2" width="31.7109375" style="410" bestFit="1" customWidth="1"/>
    <col min="3" max="4" width="8.85546875" style="410"/>
    <col min="5" max="5" width="11.42578125" style="410" customWidth="1"/>
    <col min="6" max="14" width="10.7109375" style="410" customWidth="1"/>
    <col min="15" max="15" width="11.42578125" style="410" customWidth="1"/>
    <col min="16" max="24" width="10.7109375" style="410" customWidth="1"/>
    <col min="25" max="74" width="8.85546875" style="468"/>
    <col min="75" max="257" width="8.85546875" style="410"/>
    <col min="258" max="258" width="31.7109375" style="410" bestFit="1" customWidth="1"/>
    <col min="259" max="260" width="8.85546875" style="410"/>
    <col min="261" max="261" width="11.42578125" style="410" customWidth="1"/>
    <col min="262" max="270" width="10.7109375" style="410" customWidth="1"/>
    <col min="271" max="271" width="11.42578125" style="410" customWidth="1"/>
    <col min="272" max="280" width="10.7109375" style="410" customWidth="1"/>
    <col min="281" max="513" width="8.85546875" style="410"/>
    <col min="514" max="514" width="31.7109375" style="410" bestFit="1" customWidth="1"/>
    <col min="515" max="516" width="8.85546875" style="410"/>
    <col min="517" max="517" width="11.42578125" style="410" customWidth="1"/>
    <col min="518" max="526" width="10.7109375" style="410" customWidth="1"/>
    <col min="527" max="527" width="11.42578125" style="410" customWidth="1"/>
    <col min="528" max="536" width="10.7109375" style="410" customWidth="1"/>
    <col min="537" max="769" width="8.85546875" style="410"/>
    <col min="770" max="770" width="31.7109375" style="410" bestFit="1" customWidth="1"/>
    <col min="771" max="772" width="8.85546875" style="410"/>
    <col min="773" max="773" width="11.42578125" style="410" customWidth="1"/>
    <col min="774" max="782" width="10.7109375" style="410" customWidth="1"/>
    <col min="783" max="783" width="11.42578125" style="410" customWidth="1"/>
    <col min="784" max="792" width="10.7109375" style="410" customWidth="1"/>
    <col min="793" max="1025" width="8.85546875" style="410"/>
    <col min="1026" max="1026" width="31.7109375" style="410" bestFit="1" customWidth="1"/>
    <col min="1027" max="1028" width="8.85546875" style="410"/>
    <col min="1029" max="1029" width="11.42578125" style="410" customWidth="1"/>
    <col min="1030" max="1038" width="10.7109375" style="410" customWidth="1"/>
    <col min="1039" max="1039" width="11.42578125" style="410" customWidth="1"/>
    <col min="1040" max="1048" width="10.7109375" style="410" customWidth="1"/>
    <col min="1049" max="1281" width="8.85546875" style="410"/>
    <col min="1282" max="1282" width="31.7109375" style="410" bestFit="1" customWidth="1"/>
    <col min="1283" max="1284" width="8.85546875" style="410"/>
    <col min="1285" max="1285" width="11.42578125" style="410" customWidth="1"/>
    <col min="1286" max="1294" width="10.7109375" style="410" customWidth="1"/>
    <col min="1295" max="1295" width="11.42578125" style="410" customWidth="1"/>
    <col min="1296" max="1304" width="10.7109375" style="410" customWidth="1"/>
    <col min="1305" max="1537" width="8.85546875" style="410"/>
    <col min="1538" max="1538" width="31.7109375" style="410" bestFit="1" customWidth="1"/>
    <col min="1539" max="1540" width="8.85546875" style="410"/>
    <col min="1541" max="1541" width="11.42578125" style="410" customWidth="1"/>
    <col min="1542" max="1550" width="10.7109375" style="410" customWidth="1"/>
    <col min="1551" max="1551" width="11.42578125" style="410" customWidth="1"/>
    <col min="1552" max="1560" width="10.7109375" style="410" customWidth="1"/>
    <col min="1561" max="1793" width="8.85546875" style="410"/>
    <col min="1794" max="1794" width="31.7109375" style="410" bestFit="1" customWidth="1"/>
    <col min="1795" max="1796" width="8.85546875" style="410"/>
    <col min="1797" max="1797" width="11.42578125" style="410" customWidth="1"/>
    <col min="1798" max="1806" width="10.7109375" style="410" customWidth="1"/>
    <col min="1807" max="1807" width="11.42578125" style="410" customWidth="1"/>
    <col min="1808" max="1816" width="10.7109375" style="410" customWidth="1"/>
    <col min="1817" max="2049" width="8.85546875" style="410"/>
    <col min="2050" max="2050" width="31.7109375" style="410" bestFit="1" customWidth="1"/>
    <col min="2051" max="2052" width="8.85546875" style="410"/>
    <col min="2053" max="2053" width="11.42578125" style="410" customWidth="1"/>
    <col min="2054" max="2062" width="10.7109375" style="410" customWidth="1"/>
    <col min="2063" max="2063" width="11.42578125" style="410" customWidth="1"/>
    <col min="2064" max="2072" width="10.7109375" style="410" customWidth="1"/>
    <col min="2073" max="2305" width="8.85546875" style="410"/>
    <col min="2306" max="2306" width="31.7109375" style="410" bestFit="1" customWidth="1"/>
    <col min="2307" max="2308" width="8.85546875" style="410"/>
    <col min="2309" max="2309" width="11.42578125" style="410" customWidth="1"/>
    <col min="2310" max="2318" width="10.7109375" style="410" customWidth="1"/>
    <col min="2319" max="2319" width="11.42578125" style="410" customWidth="1"/>
    <col min="2320" max="2328" width="10.7109375" style="410" customWidth="1"/>
    <col min="2329" max="2561" width="8.85546875" style="410"/>
    <col min="2562" max="2562" width="31.7109375" style="410" bestFit="1" customWidth="1"/>
    <col min="2563" max="2564" width="8.85546875" style="410"/>
    <col min="2565" max="2565" width="11.42578125" style="410" customWidth="1"/>
    <col min="2566" max="2574" width="10.7109375" style="410" customWidth="1"/>
    <col min="2575" max="2575" width="11.42578125" style="410" customWidth="1"/>
    <col min="2576" max="2584" width="10.7109375" style="410" customWidth="1"/>
    <col min="2585" max="2817" width="8.85546875" style="410"/>
    <col min="2818" max="2818" width="31.7109375" style="410" bestFit="1" customWidth="1"/>
    <col min="2819" max="2820" width="8.85546875" style="410"/>
    <col min="2821" max="2821" width="11.42578125" style="410" customWidth="1"/>
    <col min="2822" max="2830" width="10.7109375" style="410" customWidth="1"/>
    <col min="2831" max="2831" width="11.42578125" style="410" customWidth="1"/>
    <col min="2832" max="2840" width="10.7109375" style="410" customWidth="1"/>
    <col min="2841" max="3073" width="8.85546875" style="410"/>
    <col min="3074" max="3074" width="31.7109375" style="410" bestFit="1" customWidth="1"/>
    <col min="3075" max="3076" width="8.85546875" style="410"/>
    <col min="3077" max="3077" width="11.42578125" style="410" customWidth="1"/>
    <col min="3078" max="3086" width="10.7109375" style="410" customWidth="1"/>
    <col min="3087" max="3087" width="11.42578125" style="410" customWidth="1"/>
    <col min="3088" max="3096" width="10.7109375" style="410" customWidth="1"/>
    <col min="3097" max="3329" width="8.85546875" style="410"/>
    <col min="3330" max="3330" width="31.7109375" style="410" bestFit="1" customWidth="1"/>
    <col min="3331" max="3332" width="8.85546875" style="410"/>
    <col min="3333" max="3333" width="11.42578125" style="410" customWidth="1"/>
    <col min="3334" max="3342" width="10.7109375" style="410" customWidth="1"/>
    <col min="3343" max="3343" width="11.42578125" style="410" customWidth="1"/>
    <col min="3344" max="3352" width="10.7109375" style="410" customWidth="1"/>
    <col min="3353" max="3585" width="8.85546875" style="410"/>
    <col min="3586" max="3586" width="31.7109375" style="410" bestFit="1" customWidth="1"/>
    <col min="3587" max="3588" width="8.85546875" style="410"/>
    <col min="3589" max="3589" width="11.42578125" style="410" customWidth="1"/>
    <col min="3590" max="3598" width="10.7109375" style="410" customWidth="1"/>
    <col min="3599" max="3599" width="11.42578125" style="410" customWidth="1"/>
    <col min="3600" max="3608" width="10.7109375" style="410" customWidth="1"/>
    <col min="3609" max="3841" width="8.85546875" style="410"/>
    <col min="3842" max="3842" width="31.7109375" style="410" bestFit="1" customWidth="1"/>
    <col min="3843" max="3844" width="8.85546875" style="410"/>
    <col min="3845" max="3845" width="11.42578125" style="410" customWidth="1"/>
    <col min="3846" max="3854" width="10.7109375" style="410" customWidth="1"/>
    <col min="3855" max="3855" width="11.42578125" style="410" customWidth="1"/>
    <col min="3856" max="3864" width="10.7109375" style="410" customWidth="1"/>
    <col min="3865" max="4097" width="8.85546875" style="410"/>
    <col min="4098" max="4098" width="31.7109375" style="410" bestFit="1" customWidth="1"/>
    <col min="4099" max="4100" width="8.85546875" style="410"/>
    <col min="4101" max="4101" width="11.42578125" style="410" customWidth="1"/>
    <col min="4102" max="4110" width="10.7109375" style="410" customWidth="1"/>
    <col min="4111" max="4111" width="11.42578125" style="410" customWidth="1"/>
    <col min="4112" max="4120" width="10.7109375" style="410" customWidth="1"/>
    <col min="4121" max="4353" width="8.85546875" style="410"/>
    <col min="4354" max="4354" width="31.7109375" style="410" bestFit="1" customWidth="1"/>
    <col min="4355" max="4356" width="8.85546875" style="410"/>
    <col min="4357" max="4357" width="11.42578125" style="410" customWidth="1"/>
    <col min="4358" max="4366" width="10.7109375" style="410" customWidth="1"/>
    <col min="4367" max="4367" width="11.42578125" style="410" customWidth="1"/>
    <col min="4368" max="4376" width="10.7109375" style="410" customWidth="1"/>
    <col min="4377" max="4609" width="8.85546875" style="410"/>
    <col min="4610" max="4610" width="31.7109375" style="410" bestFit="1" customWidth="1"/>
    <col min="4611" max="4612" width="8.85546875" style="410"/>
    <col min="4613" max="4613" width="11.42578125" style="410" customWidth="1"/>
    <col min="4614" max="4622" width="10.7109375" style="410" customWidth="1"/>
    <col min="4623" max="4623" width="11.42578125" style="410" customWidth="1"/>
    <col min="4624" max="4632" width="10.7109375" style="410" customWidth="1"/>
    <col min="4633" max="4865" width="8.85546875" style="410"/>
    <col min="4866" max="4866" width="31.7109375" style="410" bestFit="1" customWidth="1"/>
    <col min="4867" max="4868" width="8.85546875" style="410"/>
    <col min="4869" max="4869" width="11.42578125" style="410" customWidth="1"/>
    <col min="4870" max="4878" width="10.7109375" style="410" customWidth="1"/>
    <col min="4879" max="4879" width="11.42578125" style="410" customWidth="1"/>
    <col min="4880" max="4888" width="10.7109375" style="410" customWidth="1"/>
    <col min="4889" max="5121" width="8.85546875" style="410"/>
    <col min="5122" max="5122" width="31.7109375" style="410" bestFit="1" customWidth="1"/>
    <col min="5123" max="5124" width="8.85546875" style="410"/>
    <col min="5125" max="5125" width="11.42578125" style="410" customWidth="1"/>
    <col min="5126" max="5134" width="10.7109375" style="410" customWidth="1"/>
    <col min="5135" max="5135" width="11.42578125" style="410" customWidth="1"/>
    <col min="5136" max="5144" width="10.7109375" style="410" customWidth="1"/>
    <col min="5145" max="5377" width="8.85546875" style="410"/>
    <col min="5378" max="5378" width="31.7109375" style="410" bestFit="1" customWidth="1"/>
    <col min="5379" max="5380" width="8.85546875" style="410"/>
    <col min="5381" max="5381" width="11.42578125" style="410" customWidth="1"/>
    <col min="5382" max="5390" width="10.7109375" style="410" customWidth="1"/>
    <col min="5391" max="5391" width="11.42578125" style="410" customWidth="1"/>
    <col min="5392" max="5400" width="10.7109375" style="410" customWidth="1"/>
    <col min="5401" max="5633" width="8.85546875" style="410"/>
    <col min="5634" max="5634" width="31.7109375" style="410" bestFit="1" customWidth="1"/>
    <col min="5635" max="5636" width="8.85546875" style="410"/>
    <col min="5637" max="5637" width="11.42578125" style="410" customWidth="1"/>
    <col min="5638" max="5646" width="10.7109375" style="410" customWidth="1"/>
    <col min="5647" max="5647" width="11.42578125" style="410" customWidth="1"/>
    <col min="5648" max="5656" width="10.7109375" style="410" customWidth="1"/>
    <col min="5657" max="5889" width="8.85546875" style="410"/>
    <col min="5890" max="5890" width="31.7109375" style="410" bestFit="1" customWidth="1"/>
    <col min="5891" max="5892" width="8.85546875" style="410"/>
    <col min="5893" max="5893" width="11.42578125" style="410" customWidth="1"/>
    <col min="5894" max="5902" width="10.7109375" style="410" customWidth="1"/>
    <col min="5903" max="5903" width="11.42578125" style="410" customWidth="1"/>
    <col min="5904" max="5912" width="10.7109375" style="410" customWidth="1"/>
    <col min="5913" max="6145" width="8.85546875" style="410"/>
    <col min="6146" max="6146" width="31.7109375" style="410" bestFit="1" customWidth="1"/>
    <col min="6147" max="6148" width="8.85546875" style="410"/>
    <col min="6149" max="6149" width="11.42578125" style="410" customWidth="1"/>
    <col min="6150" max="6158" width="10.7109375" style="410" customWidth="1"/>
    <col min="6159" max="6159" width="11.42578125" style="410" customWidth="1"/>
    <col min="6160" max="6168" width="10.7109375" style="410" customWidth="1"/>
    <col min="6169" max="6401" width="8.85546875" style="410"/>
    <col min="6402" max="6402" width="31.7109375" style="410" bestFit="1" customWidth="1"/>
    <col min="6403" max="6404" width="8.85546875" style="410"/>
    <col min="6405" max="6405" width="11.42578125" style="410" customWidth="1"/>
    <col min="6406" max="6414" width="10.7109375" style="410" customWidth="1"/>
    <col min="6415" max="6415" width="11.42578125" style="410" customWidth="1"/>
    <col min="6416" max="6424" width="10.7109375" style="410" customWidth="1"/>
    <col min="6425" max="6657" width="8.85546875" style="410"/>
    <col min="6658" max="6658" width="31.7109375" style="410" bestFit="1" customWidth="1"/>
    <col min="6659" max="6660" width="8.85546875" style="410"/>
    <col min="6661" max="6661" width="11.42578125" style="410" customWidth="1"/>
    <col min="6662" max="6670" width="10.7109375" style="410" customWidth="1"/>
    <col min="6671" max="6671" width="11.42578125" style="410" customWidth="1"/>
    <col min="6672" max="6680" width="10.7109375" style="410" customWidth="1"/>
    <col min="6681" max="6913" width="8.85546875" style="410"/>
    <col min="6914" max="6914" width="31.7109375" style="410" bestFit="1" customWidth="1"/>
    <col min="6915" max="6916" width="8.85546875" style="410"/>
    <col min="6917" max="6917" width="11.42578125" style="410" customWidth="1"/>
    <col min="6918" max="6926" width="10.7109375" style="410" customWidth="1"/>
    <col min="6927" max="6927" width="11.42578125" style="410" customWidth="1"/>
    <col min="6928" max="6936" width="10.7109375" style="410" customWidth="1"/>
    <col min="6937" max="7169" width="8.85546875" style="410"/>
    <col min="7170" max="7170" width="31.7109375" style="410" bestFit="1" customWidth="1"/>
    <col min="7171" max="7172" width="8.85546875" style="410"/>
    <col min="7173" max="7173" width="11.42578125" style="410" customWidth="1"/>
    <col min="7174" max="7182" width="10.7109375" style="410" customWidth="1"/>
    <col min="7183" max="7183" width="11.42578125" style="410" customWidth="1"/>
    <col min="7184" max="7192" width="10.7109375" style="410" customWidth="1"/>
    <col min="7193" max="7425" width="8.85546875" style="410"/>
    <col min="7426" max="7426" width="31.7109375" style="410" bestFit="1" customWidth="1"/>
    <col min="7427" max="7428" width="8.85546875" style="410"/>
    <col min="7429" max="7429" width="11.42578125" style="410" customWidth="1"/>
    <col min="7430" max="7438" width="10.7109375" style="410" customWidth="1"/>
    <col min="7439" max="7439" width="11.42578125" style="410" customWidth="1"/>
    <col min="7440" max="7448" width="10.7109375" style="410" customWidth="1"/>
    <col min="7449" max="7681" width="8.85546875" style="410"/>
    <col min="7682" max="7682" width="31.7109375" style="410" bestFit="1" customWidth="1"/>
    <col min="7683" max="7684" width="8.85546875" style="410"/>
    <col min="7685" max="7685" width="11.42578125" style="410" customWidth="1"/>
    <col min="7686" max="7694" width="10.7109375" style="410" customWidth="1"/>
    <col min="7695" max="7695" width="11.42578125" style="410" customWidth="1"/>
    <col min="7696" max="7704" width="10.7109375" style="410" customWidth="1"/>
    <col min="7705" max="7937" width="8.85546875" style="410"/>
    <col min="7938" max="7938" width="31.7109375" style="410" bestFit="1" customWidth="1"/>
    <col min="7939" max="7940" width="8.85546875" style="410"/>
    <col min="7941" max="7941" width="11.42578125" style="410" customWidth="1"/>
    <col min="7942" max="7950" width="10.7109375" style="410" customWidth="1"/>
    <col min="7951" max="7951" width="11.42578125" style="410" customWidth="1"/>
    <col min="7952" max="7960" width="10.7109375" style="410" customWidth="1"/>
    <col min="7961" max="8193" width="8.85546875" style="410"/>
    <col min="8194" max="8194" width="31.7109375" style="410" bestFit="1" customWidth="1"/>
    <col min="8195" max="8196" width="8.85546875" style="410"/>
    <col min="8197" max="8197" width="11.42578125" style="410" customWidth="1"/>
    <col min="8198" max="8206" width="10.7109375" style="410" customWidth="1"/>
    <col min="8207" max="8207" width="11.42578125" style="410" customWidth="1"/>
    <col min="8208" max="8216" width="10.7109375" style="410" customWidth="1"/>
    <col min="8217" max="8449" width="8.85546875" style="410"/>
    <col min="8450" max="8450" width="31.7109375" style="410" bestFit="1" customWidth="1"/>
    <col min="8451" max="8452" width="8.85546875" style="410"/>
    <col min="8453" max="8453" width="11.42578125" style="410" customWidth="1"/>
    <col min="8454" max="8462" width="10.7109375" style="410" customWidth="1"/>
    <col min="8463" max="8463" width="11.42578125" style="410" customWidth="1"/>
    <col min="8464" max="8472" width="10.7109375" style="410" customWidth="1"/>
    <col min="8473" max="8705" width="8.85546875" style="410"/>
    <col min="8706" max="8706" width="31.7109375" style="410" bestFit="1" customWidth="1"/>
    <col min="8707" max="8708" width="8.85546875" style="410"/>
    <col min="8709" max="8709" width="11.42578125" style="410" customWidth="1"/>
    <col min="8710" max="8718" width="10.7109375" style="410" customWidth="1"/>
    <col min="8719" max="8719" width="11.42578125" style="410" customWidth="1"/>
    <col min="8720" max="8728" width="10.7109375" style="410" customWidth="1"/>
    <col min="8729" max="8961" width="8.85546875" style="410"/>
    <col min="8962" max="8962" width="31.7109375" style="410" bestFit="1" customWidth="1"/>
    <col min="8963" max="8964" width="8.85546875" style="410"/>
    <col min="8965" max="8965" width="11.42578125" style="410" customWidth="1"/>
    <col min="8966" max="8974" width="10.7109375" style="410" customWidth="1"/>
    <col min="8975" max="8975" width="11.42578125" style="410" customWidth="1"/>
    <col min="8976" max="8984" width="10.7109375" style="410" customWidth="1"/>
    <col min="8985" max="9217" width="8.85546875" style="410"/>
    <col min="9218" max="9218" width="31.7109375" style="410" bestFit="1" customWidth="1"/>
    <col min="9219" max="9220" width="8.85546875" style="410"/>
    <col min="9221" max="9221" width="11.42578125" style="410" customWidth="1"/>
    <col min="9222" max="9230" width="10.7109375" style="410" customWidth="1"/>
    <col min="9231" max="9231" width="11.42578125" style="410" customWidth="1"/>
    <col min="9232" max="9240" width="10.7109375" style="410" customWidth="1"/>
    <col min="9241" max="9473" width="8.85546875" style="410"/>
    <col min="9474" max="9474" width="31.7109375" style="410" bestFit="1" customWidth="1"/>
    <col min="9475" max="9476" width="8.85546875" style="410"/>
    <col min="9477" max="9477" width="11.42578125" style="410" customWidth="1"/>
    <col min="9478" max="9486" width="10.7109375" style="410" customWidth="1"/>
    <col min="9487" max="9487" width="11.42578125" style="410" customWidth="1"/>
    <col min="9488" max="9496" width="10.7109375" style="410" customWidth="1"/>
    <col min="9497" max="9729" width="8.85546875" style="410"/>
    <col min="9730" max="9730" width="31.7109375" style="410" bestFit="1" customWidth="1"/>
    <col min="9731" max="9732" width="8.85546875" style="410"/>
    <col min="9733" max="9733" width="11.42578125" style="410" customWidth="1"/>
    <col min="9734" max="9742" width="10.7109375" style="410" customWidth="1"/>
    <col min="9743" max="9743" width="11.42578125" style="410" customWidth="1"/>
    <col min="9744" max="9752" width="10.7109375" style="410" customWidth="1"/>
    <col min="9753" max="9985" width="8.85546875" style="410"/>
    <col min="9986" max="9986" width="31.7109375" style="410" bestFit="1" customWidth="1"/>
    <col min="9987" max="9988" width="8.85546875" style="410"/>
    <col min="9989" max="9989" width="11.42578125" style="410" customWidth="1"/>
    <col min="9990" max="9998" width="10.7109375" style="410" customWidth="1"/>
    <col min="9999" max="9999" width="11.42578125" style="410" customWidth="1"/>
    <col min="10000" max="10008" width="10.7109375" style="410" customWidth="1"/>
    <col min="10009" max="10241" width="8.85546875" style="410"/>
    <col min="10242" max="10242" width="31.7109375" style="410" bestFit="1" customWidth="1"/>
    <col min="10243" max="10244" width="8.85546875" style="410"/>
    <col min="10245" max="10245" width="11.42578125" style="410" customWidth="1"/>
    <col min="10246" max="10254" width="10.7109375" style="410" customWidth="1"/>
    <col min="10255" max="10255" width="11.42578125" style="410" customWidth="1"/>
    <col min="10256" max="10264" width="10.7109375" style="410" customWidth="1"/>
    <col min="10265" max="10497" width="8.85546875" style="410"/>
    <col min="10498" max="10498" width="31.7109375" style="410" bestFit="1" customWidth="1"/>
    <col min="10499" max="10500" width="8.85546875" style="410"/>
    <col min="10501" max="10501" width="11.42578125" style="410" customWidth="1"/>
    <col min="10502" max="10510" width="10.7109375" style="410" customWidth="1"/>
    <col min="10511" max="10511" width="11.42578125" style="410" customWidth="1"/>
    <col min="10512" max="10520" width="10.7109375" style="410" customWidth="1"/>
    <col min="10521" max="10753" width="8.85546875" style="410"/>
    <col min="10754" max="10754" width="31.7109375" style="410" bestFit="1" customWidth="1"/>
    <col min="10755" max="10756" width="8.85546875" style="410"/>
    <col min="10757" max="10757" width="11.42578125" style="410" customWidth="1"/>
    <col min="10758" max="10766" width="10.7109375" style="410" customWidth="1"/>
    <col min="10767" max="10767" width="11.42578125" style="410" customWidth="1"/>
    <col min="10768" max="10776" width="10.7109375" style="410" customWidth="1"/>
    <col min="10777" max="11009" width="8.85546875" style="410"/>
    <col min="11010" max="11010" width="31.7109375" style="410" bestFit="1" customWidth="1"/>
    <col min="11011" max="11012" width="8.85546875" style="410"/>
    <col min="11013" max="11013" width="11.42578125" style="410" customWidth="1"/>
    <col min="11014" max="11022" width="10.7109375" style="410" customWidth="1"/>
    <col min="11023" max="11023" width="11.42578125" style="410" customWidth="1"/>
    <col min="11024" max="11032" width="10.7109375" style="410" customWidth="1"/>
    <col min="11033" max="11265" width="8.85546875" style="410"/>
    <col min="11266" max="11266" width="31.7109375" style="410" bestFit="1" customWidth="1"/>
    <col min="11267" max="11268" width="8.85546875" style="410"/>
    <col min="11269" max="11269" width="11.42578125" style="410" customWidth="1"/>
    <col min="11270" max="11278" width="10.7109375" style="410" customWidth="1"/>
    <col min="11279" max="11279" width="11.42578125" style="410" customWidth="1"/>
    <col min="11280" max="11288" width="10.7109375" style="410" customWidth="1"/>
    <col min="11289" max="11521" width="8.85546875" style="410"/>
    <col min="11522" max="11522" width="31.7109375" style="410" bestFit="1" customWidth="1"/>
    <col min="11523" max="11524" width="8.85546875" style="410"/>
    <col min="11525" max="11525" width="11.42578125" style="410" customWidth="1"/>
    <col min="11526" max="11534" width="10.7109375" style="410" customWidth="1"/>
    <col min="11535" max="11535" width="11.42578125" style="410" customWidth="1"/>
    <col min="11536" max="11544" width="10.7109375" style="410" customWidth="1"/>
    <col min="11545" max="11777" width="8.85546875" style="410"/>
    <col min="11778" max="11778" width="31.7109375" style="410" bestFit="1" customWidth="1"/>
    <col min="11779" max="11780" width="8.85546875" style="410"/>
    <col min="11781" max="11781" width="11.42578125" style="410" customWidth="1"/>
    <col min="11782" max="11790" width="10.7109375" style="410" customWidth="1"/>
    <col min="11791" max="11791" width="11.42578125" style="410" customWidth="1"/>
    <col min="11792" max="11800" width="10.7109375" style="410" customWidth="1"/>
    <col min="11801" max="12033" width="8.85546875" style="410"/>
    <col min="12034" max="12034" width="31.7109375" style="410" bestFit="1" customWidth="1"/>
    <col min="12035" max="12036" width="8.85546875" style="410"/>
    <col min="12037" max="12037" width="11.42578125" style="410" customWidth="1"/>
    <col min="12038" max="12046" width="10.7109375" style="410" customWidth="1"/>
    <col min="12047" max="12047" width="11.42578125" style="410" customWidth="1"/>
    <col min="12048" max="12056" width="10.7109375" style="410" customWidth="1"/>
    <col min="12057" max="12289" width="8.85546875" style="410"/>
    <col min="12290" max="12290" width="31.7109375" style="410" bestFit="1" customWidth="1"/>
    <col min="12291" max="12292" width="8.85546875" style="410"/>
    <col min="12293" max="12293" width="11.42578125" style="410" customWidth="1"/>
    <col min="12294" max="12302" width="10.7109375" style="410" customWidth="1"/>
    <col min="12303" max="12303" width="11.42578125" style="410" customWidth="1"/>
    <col min="12304" max="12312" width="10.7109375" style="410" customWidth="1"/>
    <col min="12313" max="12545" width="8.85546875" style="410"/>
    <col min="12546" max="12546" width="31.7109375" style="410" bestFit="1" customWidth="1"/>
    <col min="12547" max="12548" width="8.85546875" style="410"/>
    <col min="12549" max="12549" width="11.42578125" style="410" customWidth="1"/>
    <col min="12550" max="12558" width="10.7109375" style="410" customWidth="1"/>
    <col min="12559" max="12559" width="11.42578125" style="410" customWidth="1"/>
    <col min="12560" max="12568" width="10.7109375" style="410" customWidth="1"/>
    <col min="12569" max="12801" width="8.85546875" style="410"/>
    <col min="12802" max="12802" width="31.7109375" style="410" bestFit="1" customWidth="1"/>
    <col min="12803" max="12804" width="8.85546875" style="410"/>
    <col min="12805" max="12805" width="11.42578125" style="410" customWidth="1"/>
    <col min="12806" max="12814" width="10.7109375" style="410" customWidth="1"/>
    <col min="12815" max="12815" width="11.42578125" style="410" customWidth="1"/>
    <col min="12816" max="12824" width="10.7109375" style="410" customWidth="1"/>
    <col min="12825" max="13057" width="8.85546875" style="410"/>
    <col min="13058" max="13058" width="31.7109375" style="410" bestFit="1" customWidth="1"/>
    <col min="13059" max="13060" width="8.85546875" style="410"/>
    <col min="13061" max="13061" width="11.42578125" style="410" customWidth="1"/>
    <col min="13062" max="13070" width="10.7109375" style="410" customWidth="1"/>
    <col min="13071" max="13071" width="11.42578125" style="410" customWidth="1"/>
    <col min="13072" max="13080" width="10.7109375" style="410" customWidth="1"/>
    <col min="13081" max="13313" width="8.85546875" style="410"/>
    <col min="13314" max="13314" width="31.7109375" style="410" bestFit="1" customWidth="1"/>
    <col min="13315" max="13316" width="8.85546875" style="410"/>
    <col min="13317" max="13317" width="11.42578125" style="410" customWidth="1"/>
    <col min="13318" max="13326" width="10.7109375" style="410" customWidth="1"/>
    <col min="13327" max="13327" width="11.42578125" style="410" customWidth="1"/>
    <col min="13328" max="13336" width="10.7109375" style="410" customWidth="1"/>
    <col min="13337" max="13569" width="8.85546875" style="410"/>
    <col min="13570" max="13570" width="31.7109375" style="410" bestFit="1" customWidth="1"/>
    <col min="13571" max="13572" width="8.85546875" style="410"/>
    <col min="13573" max="13573" width="11.42578125" style="410" customWidth="1"/>
    <col min="13574" max="13582" width="10.7109375" style="410" customWidth="1"/>
    <col min="13583" max="13583" width="11.42578125" style="410" customWidth="1"/>
    <col min="13584" max="13592" width="10.7109375" style="410" customWidth="1"/>
    <col min="13593" max="13825" width="8.85546875" style="410"/>
    <col min="13826" max="13826" width="31.7109375" style="410" bestFit="1" customWidth="1"/>
    <col min="13827" max="13828" width="8.85546875" style="410"/>
    <col min="13829" max="13829" width="11.42578125" style="410" customWidth="1"/>
    <col min="13830" max="13838" width="10.7109375" style="410" customWidth="1"/>
    <col min="13839" max="13839" width="11.42578125" style="410" customWidth="1"/>
    <col min="13840" max="13848" width="10.7109375" style="410" customWidth="1"/>
    <col min="13849" max="14081" width="8.85546875" style="410"/>
    <col min="14082" max="14082" width="31.7109375" style="410" bestFit="1" customWidth="1"/>
    <col min="14083" max="14084" width="8.85546875" style="410"/>
    <col min="14085" max="14085" width="11.42578125" style="410" customWidth="1"/>
    <col min="14086" max="14094" width="10.7109375" style="410" customWidth="1"/>
    <col min="14095" max="14095" width="11.42578125" style="410" customWidth="1"/>
    <col min="14096" max="14104" width="10.7109375" style="410" customWidth="1"/>
    <col min="14105" max="14337" width="8.85546875" style="410"/>
    <col min="14338" max="14338" width="31.7109375" style="410" bestFit="1" customWidth="1"/>
    <col min="14339" max="14340" width="8.85546875" style="410"/>
    <col min="14341" max="14341" width="11.42578125" style="410" customWidth="1"/>
    <col min="14342" max="14350" width="10.7109375" style="410" customWidth="1"/>
    <col min="14351" max="14351" width="11.42578125" style="410" customWidth="1"/>
    <col min="14352" max="14360" width="10.7109375" style="410" customWidth="1"/>
    <col min="14361" max="14593" width="8.85546875" style="410"/>
    <col min="14594" max="14594" width="31.7109375" style="410" bestFit="1" customWidth="1"/>
    <col min="14595" max="14596" width="8.85546875" style="410"/>
    <col min="14597" max="14597" width="11.42578125" style="410" customWidth="1"/>
    <col min="14598" max="14606" width="10.7109375" style="410" customWidth="1"/>
    <col min="14607" max="14607" width="11.42578125" style="410" customWidth="1"/>
    <col min="14608" max="14616" width="10.7109375" style="410" customWidth="1"/>
    <col min="14617" max="14849" width="8.85546875" style="410"/>
    <col min="14850" max="14850" width="31.7109375" style="410" bestFit="1" customWidth="1"/>
    <col min="14851" max="14852" width="8.85546875" style="410"/>
    <col min="14853" max="14853" width="11.42578125" style="410" customWidth="1"/>
    <col min="14854" max="14862" width="10.7109375" style="410" customWidth="1"/>
    <col min="14863" max="14863" width="11.42578125" style="410" customWidth="1"/>
    <col min="14864" max="14872" width="10.7109375" style="410" customWidth="1"/>
    <col min="14873" max="15105" width="8.85546875" style="410"/>
    <col min="15106" max="15106" width="31.7109375" style="410" bestFit="1" customWidth="1"/>
    <col min="15107" max="15108" width="8.85546875" style="410"/>
    <col min="15109" max="15109" width="11.42578125" style="410" customWidth="1"/>
    <col min="15110" max="15118" width="10.7109375" style="410" customWidth="1"/>
    <col min="15119" max="15119" width="11.42578125" style="410" customWidth="1"/>
    <col min="15120" max="15128" width="10.7109375" style="410" customWidth="1"/>
    <col min="15129" max="15361" width="8.85546875" style="410"/>
    <col min="15362" max="15362" width="31.7109375" style="410" bestFit="1" customWidth="1"/>
    <col min="15363" max="15364" width="8.85546875" style="410"/>
    <col min="15365" max="15365" width="11.42578125" style="410" customWidth="1"/>
    <col min="15366" max="15374" width="10.7109375" style="410" customWidth="1"/>
    <col min="15375" max="15375" width="11.42578125" style="410" customWidth="1"/>
    <col min="15376" max="15384" width="10.7109375" style="410" customWidth="1"/>
    <col min="15385" max="15617" width="8.85546875" style="410"/>
    <col min="15618" max="15618" width="31.7109375" style="410" bestFit="1" customWidth="1"/>
    <col min="15619" max="15620" width="8.85546875" style="410"/>
    <col min="15621" max="15621" width="11.42578125" style="410" customWidth="1"/>
    <col min="15622" max="15630" width="10.7109375" style="410" customWidth="1"/>
    <col min="15631" max="15631" width="11.42578125" style="410" customWidth="1"/>
    <col min="15632" max="15640" width="10.7109375" style="410" customWidth="1"/>
    <col min="15641" max="15873" width="8.85546875" style="410"/>
    <col min="15874" max="15874" width="31.7109375" style="410" bestFit="1" customWidth="1"/>
    <col min="15875" max="15876" width="8.85546875" style="410"/>
    <col min="15877" max="15877" width="11.42578125" style="410" customWidth="1"/>
    <col min="15878" max="15886" width="10.7109375" style="410" customWidth="1"/>
    <col min="15887" max="15887" width="11.42578125" style="410" customWidth="1"/>
    <col min="15888" max="15896" width="10.7109375" style="410" customWidth="1"/>
    <col min="15897" max="16129" width="8.85546875" style="410"/>
    <col min="16130" max="16130" width="31.7109375" style="410" bestFit="1" customWidth="1"/>
    <col min="16131" max="16132" width="8.85546875" style="410"/>
    <col min="16133" max="16133" width="11.42578125" style="410" customWidth="1"/>
    <col min="16134" max="16142" width="10.7109375" style="410" customWidth="1"/>
    <col min="16143" max="16143" width="11.42578125" style="410" customWidth="1"/>
    <col min="16144" max="16152" width="10.7109375" style="410" customWidth="1"/>
    <col min="16153" max="16384" width="8.85546875" style="410"/>
  </cols>
  <sheetData>
    <row r="1" spans="1:74" ht="26.25" customHeight="1" x14ac:dyDescent="0.25">
      <c r="A1" s="772" t="s">
        <v>707</v>
      </c>
      <c r="B1" s="755" t="s">
        <v>887</v>
      </c>
      <c r="C1" s="464"/>
      <c r="D1" s="465"/>
      <c r="E1" s="465" t="str">
        <f>FluidString($B$12:$B$30,E12:E30)</f>
        <v>hydrogen sulfide;0.02;carbon dioxide;32.61;nitrogen;0.68;methane;63.04;ethane;2.92;propane;0.62;isobutane;0.04;butane;0.07;isopentane;0.01;pentane;0.01</v>
      </c>
      <c r="F1" s="465" t="str">
        <f t="shared" ref="F1:N1" si="0">FluidString($B$12:$B$30,F12:F30)</f>
        <v>hydrogen sulfide;0.02;carbon dioxide;32.61;nitrogen;0.68;methane;63.04;ethane;2.92;propane;0.62;isobutane;0.04;butane;0.07;isopentane;0.01;pentane;0.01</v>
      </c>
      <c r="G1" s="465" t="str">
        <f t="shared" si="0"/>
        <v>hydrogen sulfide;0.02;carbon dioxide;32.61;nitrogen;0.68;methane;63.04;ethane;2.92;propane;0.62;isobutane;0.04;butane;0.07;isopentane;0.01;pentane;0.01</v>
      </c>
      <c r="H1" s="465" t="str">
        <f t="shared" si="0"/>
        <v>hydrogen sulfide;0.02;carbon dioxide;32.61;nitrogen;0.68;methane;63.04;ethane;2.92;propane;0.62;isobutane;0.04;butane;0.07;isopentane;0.01;pentane;0.01</v>
      </c>
      <c r="I1" s="465" t="str">
        <f t="shared" si="0"/>
        <v>hydrogen sulfide;0.02;carbon dioxide;32.61;nitrogen;0.68;methane;63.04;ethane;2.92;propane;0.62;isobutane;0.04;butane;0.07;isopentane;0.01;pentane;0.01</v>
      </c>
      <c r="J1" s="465" t="str">
        <f t="shared" si="0"/>
        <v>hydrogen sulfide;0.02;carbon dioxide;32.61;nitrogen;0.68;methane;63.04;ethane;2.92;propane;0.62;isobutane;0.04;butane;0.07;isopentane;0.01;pentane;0.01</v>
      </c>
      <c r="K1" s="465" t="str">
        <f t="shared" si="0"/>
        <v>hydrogen sulfide;0.02;carbon dioxide;32.61;nitrogen;0.68;methane;63.04;ethane;2.92;propane;0.62;isobutane;0.04;butane;0.07;isopentane;0.01;pentane;0.01</v>
      </c>
      <c r="L1" s="465" t="str">
        <f t="shared" si="0"/>
        <v>hydrogen sulfide;0.02;carbon dioxide;32.61;nitrogen;0.68;methane;63.04;ethane;2.92;propane;0.62;isobutane;0.04;butane;0.07;isopentane;0.01;pentane;0.01</v>
      </c>
      <c r="M1" s="465" t="str">
        <f t="shared" si="0"/>
        <v>hydrogen sulfide;0.02;carbon dioxide;32.61;nitrogen;0.68;methane;63.04;ethane;2.92;propane;0.62;isobutane;0.04;butane;0.07;isopentane;0.01;pentane;0.01</v>
      </c>
      <c r="N1" s="465" t="str">
        <f t="shared" si="0"/>
        <v>hydrogen sulfide;0.02;carbon dioxide;32.61;nitrogen;0.68;methane;63.04;ethane;2.92;propane;0.62;isobutane;0.04;butane;0.07;isopentane;0.01;pentane;0.01</v>
      </c>
      <c r="O1" s="466" t="str">
        <f>FluidString($B$12:$B$30,O12:O30)</f>
        <v>hydrogen sulfide;0.02;carbon dioxide;32.61;nitrogen;0.68;methane;63.04;ethane;2.92;propane;0.62;isobutane;0.04;butane;0.07;isopentane;0.01;pentane;0.01</v>
      </c>
      <c r="P1" s="465" t="str">
        <f t="shared" ref="P1:X1" si="1">FluidString($B$12:$B$30,P12:P30)</f>
        <v>hydrogen sulfide;0.02;carbon dioxide;32.61;nitrogen;0.68;methane;63.04;ethane;2.92;propane;0.62;isobutane;0.04;butane;0.07;isopentane;0.01;pentane;0.01</v>
      </c>
      <c r="Q1" s="465" t="str">
        <f t="shared" si="1"/>
        <v>hydrogen sulfide;0.02;carbon dioxide;32.61;nitrogen;0.68;methane;63.04;ethane;2.92;propane;0.62;isobutane;0.04;butane;0.07;isopentane;0.01;pentane;0.01</v>
      </c>
      <c r="R1" s="465" t="str">
        <f t="shared" si="1"/>
        <v>hydrogen sulfide;0.02;carbon dioxide;32.61;nitrogen;0.68;methane;63.04;ethane;2.92;propane;0.62;isobutane;0.04;butane;0.07;isopentane;0.01;pentane;0.01</v>
      </c>
      <c r="S1" s="465" t="str">
        <f t="shared" si="1"/>
        <v>hydrogen sulfide;0.02;carbon dioxide;32.61;nitrogen;0.68;methane;63.04;ethane;2.92;propane;0.62;isobutane;0.04;butane;0.07;isopentane;0.01;pentane;0.01</v>
      </c>
      <c r="T1" s="465" t="str">
        <f t="shared" si="1"/>
        <v>hydrogen sulfide;0.02;carbon dioxide;32.61;nitrogen;0.68;methane;63.04;ethane;2.92;propane;0.62;isobutane;0.04;butane;0.07;isopentane;0.01;pentane;0.01</v>
      </c>
      <c r="U1" s="465" t="str">
        <f t="shared" si="1"/>
        <v>hydrogen sulfide;0.02;carbon dioxide;32.61;nitrogen;0.68;methane;63.04;ethane;2.92;propane;0.62;isobutane;0.04;butane;0.07;isopentane;0.01;pentane;0.01</v>
      </c>
      <c r="V1" s="465" t="str">
        <f t="shared" si="1"/>
        <v>hydrogen sulfide;0.02;carbon dioxide;32.61;nitrogen;0.68;methane;63.04;ethane;2.92;propane;0.62;isobutane;0.04;butane;0.07;isopentane;0.01;pentane;0.01</v>
      </c>
      <c r="W1" s="465" t="str">
        <f t="shared" si="1"/>
        <v>hydrogen sulfide;0.02;carbon dioxide;32.61;nitrogen;0.68;methane;63.04;ethane;2.92;propane;0.62;isobutane;0.04;butane;0.07;isopentane;0.01;pentane;0.01</v>
      </c>
      <c r="X1" s="467" t="str">
        <f t="shared" si="1"/>
        <v>hydrogen sulfide;0.02;carbon dioxide;32.61;nitrogen;0.68;methane;63.04;ethane;2.92;propane;0.62;isobutane;0.04;butane;0.07;isopentane;0.01;pentane;0.01</v>
      </c>
      <c r="Y1" s="466" t="str">
        <f>FluidString($B$12:$B$30,Y12:Y30)</f>
        <v>hydrogen sulfide;0.02;carbon dioxide;32.61;nitrogen;0.68;methane;63.04;ethane;2.92;propane;0.62;isobutane;0.04;butane;0.07;isopentane;0.01;pentane;0.01</v>
      </c>
      <c r="Z1" s="465" t="str">
        <f t="shared" ref="Z1:AH1" si="2">FluidString($B$12:$B$30,Z12:Z30)</f>
        <v>hydrogen sulfide;0.02;carbon dioxide;32.61;nitrogen;0.68;methane;63.04;ethane;2.92;propane;0.62;isobutane;0.04;butane;0.07;isopentane;0.01;pentane;0.01</v>
      </c>
      <c r="AA1" s="465" t="str">
        <f t="shared" si="2"/>
        <v>hydrogen sulfide;0.02;carbon dioxide;32.61;nitrogen;0.68;methane;63.04;ethane;2.92;propane;0.62;isobutane;0.04;butane;0.07;isopentane;0.01;pentane;0.01</v>
      </c>
      <c r="AB1" s="465" t="str">
        <f t="shared" si="2"/>
        <v>hydrogen sulfide;0.02;carbon dioxide;32.61;nitrogen;0.68;methane;63.04;ethane;2.92;propane;0.62;isobutane;0.04;butane;0.07;isopentane;0.01;pentane;0.01</v>
      </c>
      <c r="AC1" s="465" t="str">
        <f t="shared" si="2"/>
        <v>hydrogen sulfide;0.02;carbon dioxide;32.61;nitrogen;0.68;methane;63.04;ethane;2.92;propane;0.62;isobutane;0.04;butane;0.07;isopentane;0.01;pentane;0.01</v>
      </c>
      <c r="AD1" s="465" t="str">
        <f t="shared" si="2"/>
        <v>hydrogen sulfide;0.02;carbon dioxide;32.61;nitrogen;0.68;methane;63.04;ethane;2.92;propane;0.62;isobutane;0.04;butane;0.07;isopentane;0.01;pentane;0.01</v>
      </c>
      <c r="AE1" s="465" t="str">
        <f t="shared" si="2"/>
        <v>hydrogen sulfide;0.02;carbon dioxide;32.61;nitrogen;0.68;methane;63.04;ethane;2.92;propane;0.62;isobutane;0.04;butane;0.07;isopentane;0.01;pentane;0.01</v>
      </c>
      <c r="AF1" s="465" t="str">
        <f t="shared" si="2"/>
        <v>hydrogen sulfide;0.02;carbon dioxide;32.61;nitrogen;0.68;methane;63.04;ethane;2.92;propane;0.62;isobutane;0.04;butane;0.07;isopentane;0.01;pentane;0.01</v>
      </c>
      <c r="AG1" s="465" t="str">
        <f t="shared" si="2"/>
        <v>hydrogen sulfide;0.02;carbon dioxide;32.61;nitrogen;0.68;methane;63.04;ethane;2.92;propane;0.62;isobutane;0.04;butane;0.07;isopentane;0.01;pentane;0.01</v>
      </c>
      <c r="AH1" s="467" t="str">
        <f t="shared" si="2"/>
        <v>hydrogen sulfide;0.02;carbon dioxide;32.61;nitrogen;0.68;methane;63.04;ethane;2.92;propane;0.62;isobutane;0.04;butane;0.07;isopentane;0.01;pentane;0.01</v>
      </c>
      <c r="AI1" s="466" t="str">
        <f>FluidString($B$12:$B$30,AI12:AI30)</f>
        <v>hydrogen sulfide;0.02;carbon dioxide;32.61;nitrogen;0.68;methane;63.04;ethane;2.92;propane;0.62;isobutane;0.04;butane;0.07;isopentane;0.01;pentane;0.01</v>
      </c>
      <c r="AJ1" s="465" t="str">
        <f t="shared" ref="AJ1:AR1" si="3">FluidString($B$12:$B$30,AJ12:AJ30)</f>
        <v>hydrogen sulfide;0.02;carbon dioxide;32.61;nitrogen;0.68;methane;63.04;ethane;2.92;propane;0.62;isobutane;0.04;butane;0.07;isopentane;0.01;pentane;0.01</v>
      </c>
      <c r="AK1" s="465" t="str">
        <f t="shared" si="3"/>
        <v>hydrogen sulfide;0.02;carbon dioxide;32.61;nitrogen;0.68;methane;63.04;ethane;2.92;propane;0.62;isobutane;0.04;butane;0.07;isopentane;0.01;pentane;0.01</v>
      </c>
      <c r="AL1" s="465" t="str">
        <f t="shared" si="3"/>
        <v>hydrogen sulfide;0.02;carbon dioxide;32.61;nitrogen;0.68;methane;63.04;ethane;2.92;propane;0.62;isobutane;0.04;butane;0.07;isopentane;0.01;pentane;0.01</v>
      </c>
      <c r="AM1" s="465" t="str">
        <f t="shared" si="3"/>
        <v>hydrogen sulfide;0.02;carbon dioxide;32.61;nitrogen;0.68;methane;63.04;ethane;2.92;propane;0.62;isobutane;0.04;butane;0.07;isopentane;0.01;pentane;0.01</v>
      </c>
      <c r="AN1" s="465" t="str">
        <f t="shared" si="3"/>
        <v>hydrogen sulfide;0.02;carbon dioxide;32.61;nitrogen;0.68;methane;63.04;ethane;2.92;propane;0.62;isobutane;0.04;butane;0.07;isopentane;0.01;pentane;0.01</v>
      </c>
      <c r="AO1" s="465" t="str">
        <f t="shared" si="3"/>
        <v>hydrogen sulfide;0.02;carbon dioxide;32.61;nitrogen;0.68;methane;63.04;ethane;2.92;propane;0.62;isobutane;0.04;butane;0.07;isopentane;0.01;pentane;0.01</v>
      </c>
      <c r="AP1" s="465" t="str">
        <f t="shared" si="3"/>
        <v>hydrogen sulfide;0.02;carbon dioxide;32.61;nitrogen;0.68;methane;63.04;ethane;2.92;propane;0.62;isobutane;0.04;butane;0.07;isopentane;0.01;pentane;0.01</v>
      </c>
      <c r="AQ1" s="465" t="str">
        <f t="shared" si="3"/>
        <v>hydrogen sulfide;0.02;carbon dioxide;32.61;nitrogen;0.68;methane;63.04;ethane;2.92;propane;0.62;isobutane;0.04;butane;0.07;isopentane;0.01;pentane;0.01</v>
      </c>
      <c r="AR1" s="467" t="str">
        <f t="shared" si="3"/>
        <v>hydrogen sulfide;0.02;carbon dioxide;32.61;nitrogen;0.68;methane;63.04;ethane;2.92;propane;0.62;isobutane;0.04;butane;0.07;isopentane;0.01;pentane;0.01</v>
      </c>
      <c r="AS1" s="466" t="str">
        <f>FluidString($B$12:$B$30,AS12:AS30)</f>
        <v>hydrogen sulfide;0.02;carbon dioxide;32.61;nitrogen;0.68;methane;63.04;ethane;2.92;propane;0.62;isobutane;0.04;butane;0.07;isopentane;0.01;pentane;0.01</v>
      </c>
      <c r="AT1" s="465" t="str">
        <f t="shared" ref="AT1:BB1" si="4">FluidString($B$12:$B$30,AT12:AT30)</f>
        <v>hydrogen sulfide;0.02;carbon dioxide;32.61;nitrogen;0.68;methane;63.04;ethane;2.92;propane;0.62;isobutane;0.04;butane;0.07;isopentane;0.01;pentane;0.01</v>
      </c>
      <c r="AU1" s="465" t="str">
        <f t="shared" si="4"/>
        <v>hydrogen sulfide;0.02;carbon dioxide;32.61;nitrogen;0.68;methane;63.04;ethane;2.92;propane;0.62;isobutane;0.04;butane;0.07;isopentane;0.01;pentane;0.01</v>
      </c>
      <c r="AV1" s="465" t="str">
        <f t="shared" si="4"/>
        <v>hydrogen sulfide;0.02;carbon dioxide;32.61;nitrogen;0.68;methane;63.04;ethane;2.92;propane;0.62;isobutane;0.04;butane;0.07;isopentane;0.01;pentane;0.01</v>
      </c>
      <c r="AW1" s="465" t="str">
        <f t="shared" si="4"/>
        <v>hydrogen sulfide;0.02;carbon dioxide;32.61;nitrogen;0.68;methane;63.04;ethane;2.92;propane;0.62;isobutane;0.04;butane;0.07;isopentane;0.01;pentane;0.01</v>
      </c>
      <c r="AX1" s="465" t="str">
        <f t="shared" si="4"/>
        <v>hydrogen sulfide;0.02;carbon dioxide;32.61;nitrogen;0.68;methane;63.04;ethane;2.92;propane;0.62;isobutane;0.04;butane;0.07;isopentane;0.01;pentane;0.01</v>
      </c>
      <c r="AY1" s="465" t="str">
        <f t="shared" si="4"/>
        <v>hydrogen sulfide;0.02;carbon dioxide;32.61;nitrogen;0.68;methane;63.04;ethane;2.92;propane;0.62;isobutane;0.04;butane;0.07;isopentane;0.01;pentane;0.01</v>
      </c>
      <c r="AZ1" s="465" t="str">
        <f t="shared" si="4"/>
        <v>hydrogen sulfide;0.02;carbon dioxide;32.61;nitrogen;0.68;methane;63.04;ethane;2.92;propane;0.62;isobutane;0.04;butane;0.07;isopentane;0.01;pentane;0.01</v>
      </c>
      <c r="BA1" s="465" t="str">
        <f t="shared" si="4"/>
        <v>hydrogen sulfide;0.02;carbon dioxide;32.61;nitrogen;0.68;methane;63.04;ethane;2.92;propane;0.62;isobutane;0.04;butane;0.07;isopentane;0.01;pentane;0.01</v>
      </c>
      <c r="BB1" s="467" t="str">
        <f t="shared" si="4"/>
        <v>hydrogen sulfide;0.02;carbon dioxide;32.61;nitrogen;0.68;methane;63.04;ethane;2.92;propane;0.62;isobutane;0.04;butane;0.07;isopentane;0.01;pentane;0.01</v>
      </c>
    </row>
    <row r="2" spans="1:74" ht="27" thickBot="1" x14ac:dyDescent="0.3">
      <c r="A2" s="773"/>
      <c r="B2" s="775"/>
      <c r="C2" s="469"/>
      <c r="D2" s="470"/>
      <c r="E2" s="470" t="s">
        <v>278</v>
      </c>
      <c r="F2" s="470" t="s">
        <v>279</v>
      </c>
      <c r="G2" s="470" t="s">
        <v>622</v>
      </c>
      <c r="H2" s="470" t="s">
        <v>280</v>
      </c>
      <c r="I2" s="470" t="s">
        <v>281</v>
      </c>
      <c r="J2" s="470" t="s">
        <v>562</v>
      </c>
      <c r="K2" s="470" t="s">
        <v>608</v>
      </c>
      <c r="L2" s="470" t="s">
        <v>609</v>
      </c>
      <c r="M2" s="470" t="s">
        <v>610</v>
      </c>
      <c r="N2" s="470" t="s">
        <v>611</v>
      </c>
      <c r="O2" s="471" t="s">
        <v>278</v>
      </c>
      <c r="P2" s="470" t="s">
        <v>279</v>
      </c>
      <c r="Q2" s="470" t="s">
        <v>622</v>
      </c>
      <c r="R2" s="470" t="s">
        <v>280</v>
      </c>
      <c r="S2" s="470" t="s">
        <v>281</v>
      </c>
      <c r="T2" s="470" t="s">
        <v>562</v>
      </c>
      <c r="U2" s="470" t="s">
        <v>608</v>
      </c>
      <c r="V2" s="470" t="s">
        <v>609</v>
      </c>
      <c r="W2" s="470" t="s">
        <v>610</v>
      </c>
      <c r="X2" s="472" t="s">
        <v>611</v>
      </c>
      <c r="Y2" s="471" t="s">
        <v>278</v>
      </c>
      <c r="Z2" s="470" t="s">
        <v>279</v>
      </c>
      <c r="AA2" s="470" t="s">
        <v>622</v>
      </c>
      <c r="AB2" s="470" t="s">
        <v>280</v>
      </c>
      <c r="AC2" s="470" t="s">
        <v>281</v>
      </c>
      <c r="AD2" s="470" t="s">
        <v>562</v>
      </c>
      <c r="AE2" s="470" t="s">
        <v>608</v>
      </c>
      <c r="AF2" s="470" t="s">
        <v>609</v>
      </c>
      <c r="AG2" s="470" t="s">
        <v>610</v>
      </c>
      <c r="AH2" s="472" t="s">
        <v>611</v>
      </c>
      <c r="AI2" s="473" t="s">
        <v>278</v>
      </c>
      <c r="AJ2" s="474" t="s">
        <v>279</v>
      </c>
      <c r="AK2" s="474" t="s">
        <v>622</v>
      </c>
      <c r="AL2" s="474" t="s">
        <v>280</v>
      </c>
      <c r="AM2" s="474" t="s">
        <v>281</v>
      </c>
      <c r="AN2" s="474" t="s">
        <v>562</v>
      </c>
      <c r="AO2" s="474" t="s">
        <v>608</v>
      </c>
      <c r="AP2" s="474" t="s">
        <v>609</v>
      </c>
      <c r="AQ2" s="474" t="s">
        <v>610</v>
      </c>
      <c r="AR2" s="475" t="s">
        <v>611</v>
      </c>
      <c r="AS2" s="473" t="s">
        <v>278</v>
      </c>
      <c r="AT2" s="474" t="s">
        <v>279</v>
      </c>
      <c r="AU2" s="474" t="s">
        <v>622</v>
      </c>
      <c r="AV2" s="474" t="s">
        <v>280</v>
      </c>
      <c r="AW2" s="474" t="s">
        <v>281</v>
      </c>
      <c r="AX2" s="474" t="s">
        <v>562</v>
      </c>
      <c r="AY2" s="474" t="s">
        <v>608</v>
      </c>
      <c r="AZ2" s="474" t="s">
        <v>609</v>
      </c>
      <c r="BA2" s="474" t="s">
        <v>610</v>
      </c>
      <c r="BB2" s="475" t="s">
        <v>611</v>
      </c>
    </row>
    <row r="3" spans="1:74" ht="15.75" customHeight="1" outlineLevel="1" thickBot="1" x14ac:dyDescent="0.3">
      <c r="A3" s="773"/>
      <c r="B3" s="476" t="s">
        <v>506</v>
      </c>
      <c r="C3" s="476" t="s">
        <v>579</v>
      </c>
      <c r="D3" s="476"/>
      <c r="E3" s="477">
        <f t="shared" ref="E3:BB3" si="5">IF(E12="","",MolarMass(E1))</f>
        <v>25.886880351929609</v>
      </c>
      <c r="F3" s="477">
        <f t="shared" si="5"/>
        <v>25.886880351929609</v>
      </c>
      <c r="G3" s="477">
        <f t="shared" si="5"/>
        <v>25.886880351929609</v>
      </c>
      <c r="H3" s="477">
        <f t="shared" si="5"/>
        <v>25.886880351929609</v>
      </c>
      <c r="I3" s="477">
        <f t="shared" si="5"/>
        <v>25.886880351929609</v>
      </c>
      <c r="J3" s="477">
        <f t="shared" si="5"/>
        <v>25.886880351929609</v>
      </c>
      <c r="K3" s="477">
        <f t="shared" si="5"/>
        <v>25.886880351929609</v>
      </c>
      <c r="L3" s="477">
        <f t="shared" si="5"/>
        <v>25.886880351929609</v>
      </c>
      <c r="M3" s="477">
        <f t="shared" si="5"/>
        <v>25.886880351929609</v>
      </c>
      <c r="N3" s="477">
        <f t="shared" si="5"/>
        <v>25.886880351929609</v>
      </c>
      <c r="O3" s="477">
        <f t="shared" si="5"/>
        <v>25.886880351929609</v>
      </c>
      <c r="P3" s="477">
        <f t="shared" si="5"/>
        <v>25.886880351929609</v>
      </c>
      <c r="Q3" s="477">
        <f t="shared" si="5"/>
        <v>25.886880351929609</v>
      </c>
      <c r="R3" s="477">
        <f t="shared" si="5"/>
        <v>25.886880351929609</v>
      </c>
      <c r="S3" s="477">
        <f t="shared" si="5"/>
        <v>25.886880351929609</v>
      </c>
      <c r="T3" s="477">
        <f t="shared" si="5"/>
        <v>25.886880351929609</v>
      </c>
      <c r="U3" s="477">
        <f t="shared" si="5"/>
        <v>25.886880351929609</v>
      </c>
      <c r="V3" s="477">
        <f t="shared" si="5"/>
        <v>25.886880351929609</v>
      </c>
      <c r="W3" s="477">
        <f t="shared" si="5"/>
        <v>25.886880351929609</v>
      </c>
      <c r="X3" s="477">
        <f t="shared" si="5"/>
        <v>25.886880351929609</v>
      </c>
      <c r="Y3" s="477">
        <f t="shared" si="5"/>
        <v>25.886880351929609</v>
      </c>
      <c r="Z3" s="477">
        <f t="shared" si="5"/>
        <v>25.886880351929609</v>
      </c>
      <c r="AA3" s="477">
        <f t="shared" si="5"/>
        <v>25.886880351929609</v>
      </c>
      <c r="AB3" s="477">
        <f t="shared" si="5"/>
        <v>25.886880351929609</v>
      </c>
      <c r="AC3" s="477">
        <f t="shared" si="5"/>
        <v>25.886880351929609</v>
      </c>
      <c r="AD3" s="477">
        <f t="shared" si="5"/>
        <v>25.886880351929609</v>
      </c>
      <c r="AE3" s="477">
        <f t="shared" si="5"/>
        <v>25.886880351929609</v>
      </c>
      <c r="AF3" s="477">
        <f t="shared" si="5"/>
        <v>25.886880351929609</v>
      </c>
      <c r="AG3" s="477">
        <f t="shared" si="5"/>
        <v>25.886880351929609</v>
      </c>
      <c r="AH3" s="477">
        <f t="shared" si="5"/>
        <v>25.886880351929609</v>
      </c>
      <c r="AI3" s="477">
        <f t="shared" si="5"/>
        <v>25.886880351929609</v>
      </c>
      <c r="AJ3" s="477">
        <f t="shared" si="5"/>
        <v>25.886880351929609</v>
      </c>
      <c r="AK3" s="477">
        <f t="shared" si="5"/>
        <v>25.886880351929609</v>
      </c>
      <c r="AL3" s="477">
        <f t="shared" si="5"/>
        <v>25.886880351929609</v>
      </c>
      <c r="AM3" s="477">
        <f t="shared" si="5"/>
        <v>25.886880351929609</v>
      </c>
      <c r="AN3" s="477">
        <f t="shared" si="5"/>
        <v>25.886880351929609</v>
      </c>
      <c r="AO3" s="477">
        <f t="shared" si="5"/>
        <v>25.886880351929609</v>
      </c>
      <c r="AP3" s="477">
        <f t="shared" si="5"/>
        <v>25.886880351929609</v>
      </c>
      <c r="AQ3" s="477">
        <f t="shared" si="5"/>
        <v>25.886880351929609</v>
      </c>
      <c r="AR3" s="477">
        <f t="shared" si="5"/>
        <v>25.886880351929609</v>
      </c>
      <c r="AS3" s="477">
        <f t="shared" si="5"/>
        <v>25.886880351929609</v>
      </c>
      <c r="AT3" s="477">
        <f t="shared" si="5"/>
        <v>25.886880351929609</v>
      </c>
      <c r="AU3" s="477">
        <f t="shared" si="5"/>
        <v>25.886880351929609</v>
      </c>
      <c r="AV3" s="477">
        <f t="shared" si="5"/>
        <v>25.886880351929609</v>
      </c>
      <c r="AW3" s="477">
        <f t="shared" si="5"/>
        <v>25.886880351929609</v>
      </c>
      <c r="AX3" s="477">
        <f t="shared" si="5"/>
        <v>25.886880351929609</v>
      </c>
      <c r="AY3" s="477">
        <f t="shared" si="5"/>
        <v>25.886880351929609</v>
      </c>
      <c r="AZ3" s="477">
        <f t="shared" si="5"/>
        <v>25.886880351929609</v>
      </c>
      <c r="BA3" s="477">
        <f t="shared" si="5"/>
        <v>25.886880351929609</v>
      </c>
      <c r="BB3" s="477">
        <f t="shared" si="5"/>
        <v>25.886880351929609</v>
      </c>
    </row>
    <row r="4" spans="1:74" ht="15.75" customHeight="1" outlineLevel="1" x14ac:dyDescent="0.25">
      <c r="A4" s="773"/>
      <c r="B4" s="478"/>
      <c r="C4" s="375"/>
      <c r="D4" s="479"/>
      <c r="E4" s="479"/>
      <c r="F4" s="479"/>
      <c r="G4" s="479"/>
      <c r="H4" s="479"/>
      <c r="I4" s="479"/>
      <c r="J4" s="479"/>
      <c r="K4" s="479"/>
      <c r="L4" s="479"/>
      <c r="M4" s="479"/>
      <c r="N4" s="479"/>
      <c r="O4" s="480"/>
      <c r="P4" s="479"/>
      <c r="Q4" s="479"/>
      <c r="R4" s="479"/>
      <c r="S4" s="479"/>
      <c r="T4" s="479"/>
      <c r="U4" s="479"/>
      <c r="V4" s="479"/>
      <c r="W4" s="479"/>
      <c r="X4" s="481"/>
      <c r="Y4" s="480"/>
      <c r="Z4" s="479"/>
      <c r="AA4" s="479"/>
      <c r="AB4" s="479"/>
      <c r="AC4" s="479"/>
      <c r="AD4" s="479"/>
      <c r="AE4" s="479"/>
      <c r="AF4" s="479"/>
      <c r="AG4" s="479"/>
      <c r="AH4" s="481"/>
      <c r="AI4" s="480"/>
      <c r="AJ4" s="479"/>
      <c r="AK4" s="479"/>
      <c r="AL4" s="479"/>
      <c r="AM4" s="479"/>
      <c r="AN4" s="479"/>
      <c r="AO4" s="479"/>
      <c r="AP4" s="479"/>
      <c r="AQ4" s="479"/>
      <c r="AR4" s="481"/>
      <c r="AS4" s="480"/>
      <c r="AT4" s="479"/>
      <c r="AU4" s="479"/>
      <c r="AV4" s="479"/>
      <c r="AW4" s="479"/>
      <c r="AX4" s="479"/>
      <c r="AY4" s="479"/>
      <c r="AZ4" s="479"/>
      <c r="BA4" s="479"/>
      <c r="BB4" s="481"/>
    </row>
    <row r="5" spans="1:74" ht="15.75" customHeight="1" outlineLevel="1" x14ac:dyDescent="0.25">
      <c r="A5" s="773"/>
      <c r="B5" s="478" t="s">
        <v>284</v>
      </c>
      <c r="C5" s="375" t="s">
        <v>520</v>
      </c>
      <c r="D5" s="479" t="s">
        <v>171</v>
      </c>
      <c r="E5" s="482">
        <v>8854</v>
      </c>
      <c r="F5" s="482">
        <v>8854</v>
      </c>
      <c r="G5" s="482">
        <v>8854</v>
      </c>
      <c r="H5" s="482">
        <v>8854</v>
      </c>
      <c r="I5" s="482">
        <v>8854</v>
      </c>
      <c r="J5" s="482">
        <v>8854</v>
      </c>
      <c r="K5" s="482">
        <v>8854</v>
      </c>
      <c r="L5" s="482">
        <v>8854</v>
      </c>
      <c r="M5" s="482">
        <v>8854</v>
      </c>
      <c r="N5" s="482" t="s">
        <v>277</v>
      </c>
      <c r="O5" s="483">
        <v>9500</v>
      </c>
      <c r="P5" s="482">
        <v>9500</v>
      </c>
      <c r="Q5" s="482">
        <v>9500</v>
      </c>
      <c r="R5" s="482">
        <v>9500</v>
      </c>
      <c r="S5" s="482">
        <v>9500</v>
      </c>
      <c r="T5" s="482">
        <v>9500</v>
      </c>
      <c r="U5" s="482">
        <v>9500</v>
      </c>
      <c r="V5" s="482">
        <v>9500</v>
      </c>
      <c r="W5" s="482">
        <v>12649</v>
      </c>
      <c r="X5" s="484" t="s">
        <v>277</v>
      </c>
      <c r="Y5" s="483">
        <v>10119</v>
      </c>
      <c r="Z5" s="482">
        <v>10119</v>
      </c>
      <c r="AA5" s="482">
        <v>10119</v>
      </c>
      <c r="AB5" s="482">
        <v>10119</v>
      </c>
      <c r="AC5" s="482">
        <v>10119</v>
      </c>
      <c r="AD5" s="482">
        <v>10119</v>
      </c>
      <c r="AE5" s="482">
        <v>10119</v>
      </c>
      <c r="AF5" s="482">
        <v>10119</v>
      </c>
      <c r="AG5" s="482">
        <v>10119</v>
      </c>
      <c r="AH5" s="484" t="s">
        <v>277</v>
      </c>
      <c r="AI5" s="483">
        <v>11384</v>
      </c>
      <c r="AJ5" s="482">
        <v>11384</v>
      </c>
      <c r="AK5" s="482">
        <v>11384</v>
      </c>
      <c r="AL5" s="482">
        <v>11384</v>
      </c>
      <c r="AM5" s="482">
        <v>11384</v>
      </c>
      <c r="AN5" s="482">
        <v>11384</v>
      </c>
      <c r="AO5" s="482">
        <v>11384</v>
      </c>
      <c r="AP5" s="482">
        <v>11384</v>
      </c>
      <c r="AQ5" s="482">
        <v>11384</v>
      </c>
      <c r="AR5" s="484" t="s">
        <v>277</v>
      </c>
      <c r="AS5" s="483">
        <v>12649</v>
      </c>
      <c r="AT5" s="482">
        <v>12649</v>
      </c>
      <c r="AU5" s="482">
        <v>12649</v>
      </c>
      <c r="AV5" s="482">
        <v>12649</v>
      </c>
      <c r="AW5" s="482">
        <v>12649</v>
      </c>
      <c r="AX5" s="482">
        <v>12649</v>
      </c>
      <c r="AY5" s="482">
        <v>12649</v>
      </c>
      <c r="AZ5" s="482">
        <v>12649</v>
      </c>
      <c r="BA5" s="482">
        <v>12649</v>
      </c>
      <c r="BB5" s="484" t="s">
        <v>277</v>
      </c>
    </row>
    <row r="6" spans="1:74" s="488" customFormat="1" ht="15" customHeight="1" outlineLevel="1" x14ac:dyDescent="0.25">
      <c r="A6" s="773"/>
      <c r="B6" s="485" t="s">
        <v>671</v>
      </c>
      <c r="C6" s="486" t="s">
        <v>95</v>
      </c>
      <c r="D6" s="487" t="s">
        <v>544</v>
      </c>
      <c r="E6" s="487">
        <f>IF(FD!$AB$133&gt;0,FD!$AB$133,"-")</f>
        <v>447.4</v>
      </c>
      <c r="F6" s="487">
        <f>IF(FD!$AC$133&gt;0,FD!$AC$133,"-")</f>
        <v>447.4</v>
      </c>
      <c r="G6" s="487">
        <f>IF(FD!$AD$133&gt;0,FD!$AD$133,"-")</f>
        <v>438.46</v>
      </c>
      <c r="H6" s="487" t="str">
        <f>IF(FD!$AE$133&gt;0,FD!$AE$133,"-")</f>
        <v>-</v>
      </c>
      <c r="I6" s="487" t="str">
        <f>IF(FD!$AF$133&gt;0,FD!$AF$133,"-")</f>
        <v>-</v>
      </c>
      <c r="J6" s="487" t="str">
        <f>IF(FD!$AG$133&gt;0,FD!$AG$133,"-")</f>
        <v>-</v>
      </c>
      <c r="K6" s="487" t="str">
        <f>IF(FD!$AH$133&gt;0,FD!$AH$133,"-")</f>
        <v>-</v>
      </c>
      <c r="L6" s="487" t="str">
        <f>IF(FD!$AI$133&gt;0,FD!$AI$133,"-")</f>
        <v>-</v>
      </c>
      <c r="M6" s="487" t="str">
        <f>IF(FD!$AJ$133&gt;0,FD!$AJ$133,"-")</f>
        <v>-</v>
      </c>
      <c r="N6" s="487" t="str">
        <f>IF(FD!$AK$133&gt;0,FD!$AK$133,"-")</f>
        <v>-</v>
      </c>
      <c r="O6" s="487">
        <f>IF(FD!$AB$133&gt;0,FD!$AB$133,"-")</f>
        <v>447.4</v>
      </c>
      <c r="P6" s="487">
        <f>IF(FD!$AC$133&gt;0,FD!$AC$133,"-")</f>
        <v>447.4</v>
      </c>
      <c r="Q6" s="487">
        <f>IF(FD!$AD$133&gt;0,FD!$AD$133,"-")</f>
        <v>438.46</v>
      </c>
      <c r="R6" s="487" t="str">
        <f>IF(FD!$AE$133&gt;0,FD!$AE$133,"-")</f>
        <v>-</v>
      </c>
      <c r="S6" s="487" t="str">
        <f>IF(FD!$AF$133&gt;0,FD!$AF$133,"-")</f>
        <v>-</v>
      </c>
      <c r="T6" s="487" t="str">
        <f>IF(FD!$AG$133&gt;0,FD!$AG$133,"-")</f>
        <v>-</v>
      </c>
      <c r="U6" s="487" t="str">
        <f>IF(FD!$AH$133&gt;0,FD!$AH$133,"-")</f>
        <v>-</v>
      </c>
      <c r="V6" s="487" t="str">
        <f>IF(FD!$AI$133&gt;0,FD!$AI$133,"-")</f>
        <v>-</v>
      </c>
      <c r="W6" s="487" t="str">
        <f>IF(FD!$AJ$133&gt;0,FD!$AJ$133,"-")</f>
        <v>-</v>
      </c>
      <c r="X6" s="487" t="str">
        <f>IF(FD!$AK$133&gt;0,FD!$AK$133,"-")</f>
        <v>-</v>
      </c>
      <c r="Y6" s="487">
        <f>IF(FD!$AB$133&gt;0,FD!$AB$133,"-")</f>
        <v>447.4</v>
      </c>
      <c r="Z6" s="487">
        <f>IF(FD!$AC$133&gt;0,FD!$AC$133,"-")</f>
        <v>447.4</v>
      </c>
      <c r="AA6" s="487">
        <f>IF(FD!$AD$133&gt;0,FD!$AD$133,"-")</f>
        <v>438.46</v>
      </c>
      <c r="AB6" s="487" t="str">
        <f>IF(FD!$AE$133&gt;0,FD!$AE$133,"-")</f>
        <v>-</v>
      </c>
      <c r="AC6" s="487" t="str">
        <f>IF(FD!$AF$133&gt;0,FD!$AF$133,"-")</f>
        <v>-</v>
      </c>
      <c r="AD6" s="487" t="str">
        <f>IF(FD!$AG$133&gt;0,FD!$AG$133,"-")</f>
        <v>-</v>
      </c>
      <c r="AE6" s="487" t="str">
        <f>IF(FD!$AH$133&gt;0,FD!$AH$133,"-")</f>
        <v>-</v>
      </c>
      <c r="AF6" s="487" t="str">
        <f>IF(FD!$AI$133&gt;0,FD!$AI$133,"-")</f>
        <v>-</v>
      </c>
      <c r="AG6" s="487" t="str">
        <f>IF(FD!$AJ$133&gt;0,FD!$AJ$133,"-")</f>
        <v>-</v>
      </c>
      <c r="AH6" s="487" t="str">
        <f>IF(FD!$AK$133&gt;0,FD!$AK$133,"-")</f>
        <v>-</v>
      </c>
      <c r="AI6" s="487">
        <f>IF(FD!$AB$133&gt;0,FD!$AB$133,"-")</f>
        <v>447.4</v>
      </c>
      <c r="AJ6" s="487">
        <f>IF(FD!$AC$133&gt;0,FD!$AC$133,"-")</f>
        <v>447.4</v>
      </c>
      <c r="AK6" s="487">
        <f>IF(FD!$AD$133&gt;0,FD!$AD$133,"-")</f>
        <v>438.46</v>
      </c>
      <c r="AL6" s="487" t="str">
        <f>IF(FD!$AE$133&gt;0,FD!$AE$133,"-")</f>
        <v>-</v>
      </c>
      <c r="AM6" s="487" t="str">
        <f>IF(FD!$AF$133&gt;0,FD!$AF$133,"-")</f>
        <v>-</v>
      </c>
      <c r="AN6" s="487" t="str">
        <f>IF(FD!$AG$133&gt;0,FD!$AG$133,"-")</f>
        <v>-</v>
      </c>
      <c r="AO6" s="487" t="str">
        <f>IF(FD!$AH$133&gt;0,FD!$AH$133,"-")</f>
        <v>-</v>
      </c>
      <c r="AP6" s="487" t="str">
        <f>IF(FD!$AI$133&gt;0,FD!$AI$133,"-")</f>
        <v>-</v>
      </c>
      <c r="AQ6" s="487" t="str">
        <f>IF(FD!$AJ$133&gt;0,FD!$AJ$133,"-")</f>
        <v>-</v>
      </c>
      <c r="AR6" s="487" t="str">
        <f>IF(FD!$AK$133&gt;0,FD!$AK$133,"-")</f>
        <v>-</v>
      </c>
      <c r="AS6" s="487">
        <f>IF(FD!$AB$133&gt;0,FD!$AB$133,"-")</f>
        <v>447.4</v>
      </c>
      <c r="AT6" s="487">
        <f>IF(FD!$AC$133&gt;0,FD!$AC$133,"-")</f>
        <v>447.4</v>
      </c>
      <c r="AU6" s="487">
        <f>IF(FD!$AD$133&gt;0,FD!$AD$133,"-")</f>
        <v>438.46</v>
      </c>
      <c r="AV6" s="487" t="str">
        <f>IF(FD!$AE$133&gt;0,FD!$AE$133,"-")</f>
        <v>-</v>
      </c>
      <c r="AW6" s="487" t="str">
        <f>IF(FD!$AF$133&gt;0,FD!$AF$133,"-")</f>
        <v>-</v>
      </c>
      <c r="AX6" s="487" t="str">
        <f>IF(FD!$AG$133&gt;0,FD!$AG$133,"-")</f>
        <v>-</v>
      </c>
      <c r="AY6" s="487" t="str">
        <f>IF(FD!$AH$133&gt;0,FD!$AH$133,"-")</f>
        <v>-</v>
      </c>
      <c r="AZ6" s="487" t="str">
        <f>IF(FD!$AI$133&gt;0,FD!$AI$133,"-")</f>
        <v>-</v>
      </c>
      <c r="BA6" s="487" t="str">
        <f>IF(FD!$AJ$133&gt;0,FD!$AJ$133,"-")</f>
        <v>-</v>
      </c>
      <c r="BB6" s="487" t="str">
        <f>IF(FD!$AK$133&gt;0,FD!$AK$133,"-")</f>
        <v>-</v>
      </c>
      <c r="BC6" s="468"/>
      <c r="BD6" s="468"/>
      <c r="BE6" s="468"/>
      <c r="BF6" s="468"/>
      <c r="BG6" s="468"/>
      <c r="BH6" s="468"/>
      <c r="BI6" s="468"/>
      <c r="BJ6" s="468"/>
      <c r="BK6" s="468"/>
      <c r="BL6" s="468"/>
      <c r="BM6" s="468"/>
      <c r="BN6" s="468"/>
      <c r="BO6" s="468"/>
      <c r="BP6" s="468"/>
      <c r="BQ6" s="468"/>
      <c r="BR6" s="468"/>
      <c r="BS6" s="468"/>
      <c r="BT6" s="468"/>
      <c r="BU6" s="468"/>
      <c r="BV6" s="468"/>
    </row>
    <row r="7" spans="1:74" ht="15.75" customHeight="1" outlineLevel="1" x14ac:dyDescent="0.25">
      <c r="A7" s="773"/>
      <c r="B7" s="478" t="s">
        <v>672</v>
      </c>
      <c r="C7" s="375" t="s">
        <v>673</v>
      </c>
      <c r="D7" s="479" t="s">
        <v>544</v>
      </c>
      <c r="E7" s="479">
        <f>FD!$AQ$133</f>
        <v>31.71</v>
      </c>
      <c r="F7" s="479"/>
      <c r="G7" s="479"/>
      <c r="H7" s="479"/>
      <c r="I7" s="479"/>
      <c r="J7" s="479"/>
      <c r="K7" s="479"/>
      <c r="L7" s="479"/>
      <c r="M7" s="479"/>
      <c r="N7" s="479"/>
      <c r="O7" s="479">
        <f>FD!$AQ$133</f>
        <v>31.71</v>
      </c>
      <c r="P7" s="479"/>
      <c r="Q7" s="479"/>
      <c r="R7" s="479"/>
      <c r="S7" s="479"/>
      <c r="T7" s="479"/>
      <c r="U7" s="479"/>
      <c r="V7" s="479"/>
      <c r="W7" s="479"/>
      <c r="X7" s="479"/>
      <c r="Y7" s="479">
        <f>FD!$AQ$133</f>
        <v>31.71</v>
      </c>
      <c r="Z7" s="479"/>
      <c r="AA7" s="479"/>
      <c r="AB7" s="479"/>
      <c r="AC7" s="479"/>
      <c r="AD7" s="479"/>
      <c r="AE7" s="479"/>
      <c r="AF7" s="479"/>
      <c r="AG7" s="479"/>
      <c r="AH7" s="479"/>
      <c r="AI7" s="479">
        <f>FD!$AQ$133</f>
        <v>31.71</v>
      </c>
      <c r="AJ7" s="479"/>
      <c r="AK7" s="479"/>
      <c r="AL7" s="479"/>
      <c r="AM7" s="479"/>
      <c r="AN7" s="479"/>
      <c r="AO7" s="479"/>
      <c r="AP7" s="479"/>
      <c r="AQ7" s="479"/>
      <c r="AR7" s="479"/>
      <c r="AS7" s="479">
        <f>FD!$AQ$133</f>
        <v>31.71</v>
      </c>
      <c r="AT7" s="479"/>
      <c r="AU7" s="479"/>
      <c r="AV7" s="479"/>
      <c r="AW7" s="479"/>
      <c r="AX7" s="479"/>
      <c r="AY7" s="479"/>
      <c r="AZ7" s="479"/>
      <c r="BA7" s="479"/>
      <c r="BB7" s="479"/>
    </row>
    <row r="8" spans="1:74" s="488" customFormat="1" ht="15.75" customHeight="1" outlineLevel="1" thickBot="1" x14ac:dyDescent="0.3">
      <c r="A8" s="773"/>
      <c r="B8" s="485" t="s">
        <v>573</v>
      </c>
      <c r="C8" s="489" t="s">
        <v>674</v>
      </c>
      <c r="D8" s="490" t="s">
        <v>675</v>
      </c>
      <c r="E8" s="487">
        <f>FD!$AU$133</f>
        <v>0.87</v>
      </c>
      <c r="F8" s="487"/>
      <c r="G8" s="487"/>
      <c r="H8" s="487"/>
      <c r="I8" s="487"/>
      <c r="J8" s="487"/>
      <c r="K8" s="487"/>
      <c r="L8" s="487"/>
      <c r="M8" s="487"/>
      <c r="N8" s="487"/>
      <c r="O8" s="487">
        <f>FD!$AU$133</f>
        <v>0.87</v>
      </c>
      <c r="P8" s="487"/>
      <c r="Q8" s="487"/>
      <c r="R8" s="487"/>
      <c r="S8" s="487"/>
      <c r="T8" s="487"/>
      <c r="U8" s="487"/>
      <c r="V8" s="487"/>
      <c r="W8" s="487"/>
      <c r="X8" s="487"/>
      <c r="Y8" s="487">
        <f>FD!$AU$133</f>
        <v>0.87</v>
      </c>
      <c r="Z8" s="487"/>
      <c r="AA8" s="487"/>
      <c r="AB8" s="487"/>
      <c r="AC8" s="487"/>
      <c r="AD8" s="487"/>
      <c r="AE8" s="487"/>
      <c r="AF8" s="487"/>
      <c r="AG8" s="487"/>
      <c r="AH8" s="487"/>
      <c r="AI8" s="487">
        <f>FD!$AU$133</f>
        <v>0.87</v>
      </c>
      <c r="AJ8" s="487"/>
      <c r="AK8" s="487"/>
      <c r="AL8" s="487"/>
      <c r="AM8" s="487"/>
      <c r="AN8" s="487"/>
      <c r="AO8" s="487"/>
      <c r="AP8" s="487"/>
      <c r="AQ8" s="487"/>
      <c r="AR8" s="487"/>
      <c r="AS8" s="487">
        <f>FD!$AU$133</f>
        <v>0.87</v>
      </c>
      <c r="AT8" s="487"/>
      <c r="AU8" s="487"/>
      <c r="AV8" s="487"/>
      <c r="AW8" s="487"/>
      <c r="AX8" s="487"/>
      <c r="AY8" s="487"/>
      <c r="AZ8" s="487"/>
      <c r="BA8" s="487"/>
      <c r="BB8" s="487"/>
      <c r="BC8" s="468"/>
      <c r="BD8" s="468"/>
      <c r="BE8" s="468"/>
      <c r="BF8" s="468"/>
      <c r="BG8" s="468"/>
      <c r="BH8" s="468"/>
      <c r="BI8" s="468"/>
      <c r="BJ8" s="468"/>
      <c r="BK8" s="468"/>
      <c r="BL8" s="468"/>
      <c r="BM8" s="468"/>
      <c r="BN8" s="468"/>
      <c r="BO8" s="468"/>
      <c r="BP8" s="468"/>
      <c r="BQ8" s="468"/>
      <c r="BR8" s="468"/>
      <c r="BS8" s="468"/>
      <c r="BT8" s="468"/>
      <c r="BU8" s="468"/>
      <c r="BV8" s="468"/>
    </row>
    <row r="9" spans="1:74" s="488" customFormat="1" ht="15.75" customHeight="1" outlineLevel="1" x14ac:dyDescent="0.25">
      <c r="A9" s="773"/>
      <c r="B9" s="761" t="s">
        <v>708</v>
      </c>
      <c r="C9" s="762"/>
      <c r="D9" s="762"/>
      <c r="E9" s="762"/>
      <c r="F9" s="762"/>
      <c r="G9" s="762"/>
      <c r="H9" s="762"/>
      <c r="I9" s="762"/>
      <c r="J9" s="762"/>
      <c r="K9" s="762"/>
      <c r="L9" s="762"/>
      <c r="M9" s="762"/>
      <c r="N9" s="762"/>
      <c r="O9" s="761"/>
      <c r="P9" s="762"/>
      <c r="Q9" s="762"/>
      <c r="R9" s="762"/>
      <c r="S9" s="762"/>
      <c r="T9" s="762"/>
      <c r="U9" s="762"/>
      <c r="V9" s="762"/>
      <c r="W9" s="762"/>
      <c r="X9" s="763"/>
      <c r="Y9" s="761"/>
      <c r="Z9" s="762"/>
      <c r="AA9" s="762"/>
      <c r="AB9" s="762"/>
      <c r="AC9" s="762"/>
      <c r="AD9" s="762"/>
      <c r="AE9" s="762"/>
      <c r="AF9" s="762"/>
      <c r="AG9" s="762"/>
      <c r="AH9" s="763"/>
      <c r="AI9" s="761"/>
      <c r="AJ9" s="762"/>
      <c r="AK9" s="762"/>
      <c r="AL9" s="762"/>
      <c r="AM9" s="762"/>
      <c r="AN9" s="762"/>
      <c r="AO9" s="762"/>
      <c r="AP9" s="762"/>
      <c r="AQ9" s="762"/>
      <c r="AR9" s="763"/>
      <c r="AS9" s="761"/>
      <c r="AT9" s="762"/>
      <c r="AU9" s="762"/>
      <c r="AV9" s="762"/>
      <c r="AW9" s="762"/>
      <c r="AX9" s="762"/>
      <c r="AY9" s="762"/>
      <c r="AZ9" s="762"/>
      <c r="BA9" s="762"/>
      <c r="BB9" s="763"/>
      <c r="BC9" s="468"/>
      <c r="BD9" s="468"/>
      <c r="BE9" s="468"/>
      <c r="BF9" s="468"/>
      <c r="BG9" s="468"/>
      <c r="BH9" s="468"/>
      <c r="BI9" s="468"/>
      <c r="BJ9" s="468"/>
      <c r="BK9" s="468"/>
      <c r="BL9" s="468"/>
      <c r="BM9" s="468"/>
      <c r="BN9" s="468"/>
      <c r="BO9" s="468"/>
      <c r="BP9" s="468"/>
      <c r="BQ9" s="468"/>
      <c r="BR9" s="468"/>
      <c r="BS9" s="468"/>
      <c r="BT9" s="468"/>
      <c r="BU9" s="468"/>
      <c r="BV9" s="468"/>
    </row>
    <row r="10" spans="1:74" s="488" customFormat="1" ht="15.75" customHeight="1" outlineLevel="1" thickBot="1" x14ac:dyDescent="0.3">
      <c r="A10" s="773"/>
      <c r="B10" s="587"/>
      <c r="C10" s="586"/>
      <c r="D10" s="586"/>
      <c r="E10" s="492" t="str">
        <f t="shared" ref="E10:BB10" si="6">FluidString($B$5:$B$23,E12:E30)</f>
        <v>SPEED;0.02;IMP. WIDTH;32.61;ROUGHNESS;0.68;COMPOSITION Known;63.04;hydrogen sulfide;0.04;water;0.07;carbon dioxide;0.01;nitrogen;0.01</v>
      </c>
      <c r="F10" s="492" t="str">
        <f t="shared" si="6"/>
        <v>SPEED;0.02;IMP. WIDTH;32.61;ROUGHNESS;0.68;COMPOSITION Known;63.04;hydrogen sulfide;0.04;water;0.07;carbon dioxide;0.01;nitrogen;0.01</v>
      </c>
      <c r="G10" s="492" t="str">
        <f t="shared" si="6"/>
        <v>SPEED;0.02;IMP. WIDTH;32.61;ROUGHNESS;0.68;COMPOSITION Known;63.04;hydrogen sulfide;0.04;water;0.07;carbon dioxide;0.01;nitrogen;0.01</v>
      </c>
      <c r="H10" s="492" t="str">
        <f t="shared" si="6"/>
        <v>SPEED;0.02;IMP. WIDTH;32.61;ROUGHNESS;0.68;COMPOSITION Known;63.04;hydrogen sulfide;0.04;water;0.07;carbon dioxide;0.01;nitrogen;0.01</v>
      </c>
      <c r="I10" s="492" t="str">
        <f t="shared" si="6"/>
        <v>SPEED;0.02;IMP. WIDTH;32.61;ROUGHNESS;0.68;COMPOSITION Known;63.04;hydrogen sulfide;0.04;water;0.07;carbon dioxide;0.01;nitrogen;0.01</v>
      </c>
      <c r="J10" s="492" t="str">
        <f t="shared" si="6"/>
        <v>SPEED;0.02;IMP. WIDTH;32.61;ROUGHNESS;0.68;COMPOSITION Known;63.04;hydrogen sulfide;0.04;water;0.07;carbon dioxide;0.01;nitrogen;0.01</v>
      </c>
      <c r="K10" s="492" t="str">
        <f t="shared" si="6"/>
        <v>SPEED;0.02;IMP. WIDTH;32.61;ROUGHNESS;0.68;COMPOSITION Known;63.04;hydrogen sulfide;0.04;water;0.07;carbon dioxide;0.01;nitrogen;0.01</v>
      </c>
      <c r="L10" s="492" t="str">
        <f t="shared" si="6"/>
        <v>SPEED;0.02;IMP. WIDTH;32.61;ROUGHNESS;0.68;COMPOSITION Known;63.04;hydrogen sulfide;0.04;water;0.07;carbon dioxide;0.01;nitrogen;0.01</v>
      </c>
      <c r="M10" s="492" t="str">
        <f t="shared" si="6"/>
        <v>SPEED;0.02;IMP. WIDTH;32.61;ROUGHNESS;0.68;COMPOSITION Known;63.04;hydrogen sulfide;0.04;water;0.07;carbon dioxide;0.01;nitrogen;0.01</v>
      </c>
      <c r="N10" s="492" t="str">
        <f t="shared" si="6"/>
        <v>SPEED;0.02;IMP. WIDTH;32.61;ROUGHNESS;0.68;COMPOSITION Known;63.04;hydrogen sulfide;0.04;water;0.07;carbon dioxide;0.01;nitrogen;0.01</v>
      </c>
      <c r="O10" s="493" t="str">
        <f t="shared" si="6"/>
        <v>SPEED;0.02;IMP. WIDTH;32.61;ROUGHNESS;0.68;COMPOSITION Known;63.04;hydrogen sulfide;0.04;water;0.07;carbon dioxide;0.01;nitrogen;0.01</v>
      </c>
      <c r="P10" s="492" t="str">
        <f t="shared" si="6"/>
        <v>SPEED;0.02;IMP. WIDTH;32.61;ROUGHNESS;0.68;COMPOSITION Known;63.04;hydrogen sulfide;0.04;water;0.07;carbon dioxide;0.01;nitrogen;0.01</v>
      </c>
      <c r="Q10" s="492" t="str">
        <f t="shared" si="6"/>
        <v>SPEED;0.02;IMP. WIDTH;32.61;ROUGHNESS;0.68;COMPOSITION Known;63.04;hydrogen sulfide;0.04;water;0.07;carbon dioxide;0.01;nitrogen;0.01</v>
      </c>
      <c r="R10" s="492" t="str">
        <f t="shared" si="6"/>
        <v>SPEED;0.02;IMP. WIDTH;32.61;ROUGHNESS;0.68;COMPOSITION Known;63.04;hydrogen sulfide;0.04;water;0.07;carbon dioxide;0.01;nitrogen;0.01</v>
      </c>
      <c r="S10" s="492" t="str">
        <f t="shared" si="6"/>
        <v>SPEED;0.02;IMP. WIDTH;32.61;ROUGHNESS;0.68;COMPOSITION Known;63.04;hydrogen sulfide;0.04;water;0.07;carbon dioxide;0.01;nitrogen;0.01</v>
      </c>
      <c r="T10" s="492" t="str">
        <f t="shared" si="6"/>
        <v>SPEED;0.02;IMP. WIDTH;32.61;ROUGHNESS;0.68;COMPOSITION Known;63.04;hydrogen sulfide;0.04;water;0.07;carbon dioxide;0.01;nitrogen;0.01</v>
      </c>
      <c r="U10" s="492" t="str">
        <f t="shared" si="6"/>
        <v>SPEED;0.02;IMP. WIDTH;32.61;ROUGHNESS;0.68;COMPOSITION Known;63.04;hydrogen sulfide;0.04;water;0.07;carbon dioxide;0.01;nitrogen;0.01</v>
      </c>
      <c r="V10" s="492" t="str">
        <f t="shared" si="6"/>
        <v>SPEED;0.02;IMP. WIDTH;32.61;ROUGHNESS;0.68;COMPOSITION Known;63.04;hydrogen sulfide;0.04;water;0.07;carbon dioxide;0.01;nitrogen;0.01</v>
      </c>
      <c r="W10" s="492" t="str">
        <f t="shared" si="6"/>
        <v>SPEED;0.02;IMP. WIDTH;32.61;ROUGHNESS;0.68;COMPOSITION Known;63.04;hydrogen sulfide;0.04;water;0.07;carbon dioxide;0.01;nitrogen;0.01</v>
      </c>
      <c r="X10" s="494" t="str">
        <f t="shared" si="6"/>
        <v>SPEED;0.02;IMP. WIDTH;32.61;ROUGHNESS;0.68;COMPOSITION Known;63.04;hydrogen sulfide;0.04;water;0.07;carbon dioxide;0.01;nitrogen;0.01</v>
      </c>
      <c r="Y10" s="493" t="str">
        <f t="shared" si="6"/>
        <v>SPEED;0.02;IMP. WIDTH;32.61;ROUGHNESS;0.68;COMPOSITION Known;63.04;hydrogen sulfide;0.04;water;0.07;carbon dioxide;0.01;nitrogen;0.01</v>
      </c>
      <c r="Z10" s="492" t="str">
        <f t="shared" si="6"/>
        <v>SPEED;0.02;IMP. WIDTH;32.61;ROUGHNESS;0.68;COMPOSITION Known;63.04;hydrogen sulfide;0.04;water;0.07;carbon dioxide;0.01;nitrogen;0.01</v>
      </c>
      <c r="AA10" s="492" t="str">
        <f t="shared" si="6"/>
        <v>SPEED;0.02;IMP. WIDTH;32.61;ROUGHNESS;0.68;COMPOSITION Known;63.04;hydrogen sulfide;0.04;water;0.07;carbon dioxide;0.01;nitrogen;0.01</v>
      </c>
      <c r="AB10" s="492" t="str">
        <f t="shared" si="6"/>
        <v>SPEED;0.02;IMP. WIDTH;32.61;ROUGHNESS;0.68;COMPOSITION Known;63.04;hydrogen sulfide;0.04;water;0.07;carbon dioxide;0.01;nitrogen;0.01</v>
      </c>
      <c r="AC10" s="492" t="str">
        <f t="shared" si="6"/>
        <v>SPEED;0.02;IMP. WIDTH;32.61;ROUGHNESS;0.68;COMPOSITION Known;63.04;hydrogen sulfide;0.04;water;0.07;carbon dioxide;0.01;nitrogen;0.01</v>
      </c>
      <c r="AD10" s="492" t="str">
        <f t="shared" si="6"/>
        <v>SPEED;0.02;IMP. WIDTH;32.61;ROUGHNESS;0.68;COMPOSITION Known;63.04;hydrogen sulfide;0.04;water;0.07;carbon dioxide;0.01;nitrogen;0.01</v>
      </c>
      <c r="AE10" s="492" t="str">
        <f t="shared" si="6"/>
        <v>SPEED;0.02;IMP. WIDTH;32.61;ROUGHNESS;0.68;COMPOSITION Known;63.04;hydrogen sulfide;0.04;water;0.07;carbon dioxide;0.01;nitrogen;0.01</v>
      </c>
      <c r="AF10" s="492" t="str">
        <f t="shared" si="6"/>
        <v>SPEED;0.02;IMP. WIDTH;32.61;ROUGHNESS;0.68;COMPOSITION Known;63.04;hydrogen sulfide;0.04;water;0.07;carbon dioxide;0.01;nitrogen;0.01</v>
      </c>
      <c r="AG10" s="492" t="str">
        <f t="shared" si="6"/>
        <v>SPEED;0.02;IMP. WIDTH;32.61;ROUGHNESS;0.68;COMPOSITION Known;63.04;hydrogen sulfide;0.04;water;0.07;carbon dioxide;0.01;nitrogen;0.01</v>
      </c>
      <c r="AH10" s="494" t="str">
        <f t="shared" si="6"/>
        <v>SPEED;0.02;IMP. WIDTH;32.61;ROUGHNESS;0.68;COMPOSITION Known;63.04;hydrogen sulfide;0.04;water;0.07;carbon dioxide;0.01;nitrogen;0.01</v>
      </c>
      <c r="AI10" s="493" t="str">
        <f t="shared" si="6"/>
        <v>SPEED;0.02;IMP. WIDTH;32.61;ROUGHNESS;0.68;COMPOSITION Known;63.04;hydrogen sulfide;0.04;water;0.07;carbon dioxide;0.01;nitrogen;0.01</v>
      </c>
      <c r="AJ10" s="492" t="str">
        <f t="shared" si="6"/>
        <v>SPEED;0.02;IMP. WIDTH;32.61;ROUGHNESS;0.68;COMPOSITION Known;63.04;hydrogen sulfide;0.04;water;0.07;carbon dioxide;0.01;nitrogen;0.01</v>
      </c>
      <c r="AK10" s="492" t="str">
        <f t="shared" si="6"/>
        <v>SPEED;0.02;IMP. WIDTH;32.61;ROUGHNESS;0.68;COMPOSITION Known;63.04;hydrogen sulfide;0.04;water;0.07;carbon dioxide;0.01;nitrogen;0.01</v>
      </c>
      <c r="AL10" s="492" t="str">
        <f t="shared" si="6"/>
        <v>SPEED;0.02;IMP. WIDTH;32.61;ROUGHNESS;0.68;COMPOSITION Known;63.04;hydrogen sulfide;0.04;water;0.07;carbon dioxide;0.01;nitrogen;0.01</v>
      </c>
      <c r="AM10" s="492" t="str">
        <f t="shared" si="6"/>
        <v>SPEED;0.02;IMP. WIDTH;32.61;ROUGHNESS;0.68;COMPOSITION Known;63.04;hydrogen sulfide;0.04;water;0.07;carbon dioxide;0.01;nitrogen;0.01</v>
      </c>
      <c r="AN10" s="492" t="str">
        <f t="shared" si="6"/>
        <v>SPEED;0.02;IMP. WIDTH;32.61;ROUGHNESS;0.68;COMPOSITION Known;63.04;hydrogen sulfide;0.04;water;0.07;carbon dioxide;0.01;nitrogen;0.01</v>
      </c>
      <c r="AO10" s="492" t="str">
        <f t="shared" si="6"/>
        <v>SPEED;0.02;IMP. WIDTH;32.61;ROUGHNESS;0.68;COMPOSITION Known;63.04;hydrogen sulfide;0.04;water;0.07;carbon dioxide;0.01;nitrogen;0.01</v>
      </c>
      <c r="AP10" s="492" t="str">
        <f t="shared" si="6"/>
        <v>SPEED;0.02;IMP. WIDTH;32.61;ROUGHNESS;0.68;COMPOSITION Known;63.04;hydrogen sulfide;0.04;water;0.07;carbon dioxide;0.01;nitrogen;0.01</v>
      </c>
      <c r="AQ10" s="492" t="str">
        <f t="shared" si="6"/>
        <v>SPEED;0.02;IMP. WIDTH;32.61;ROUGHNESS;0.68;COMPOSITION Known;63.04;hydrogen sulfide;0.04;water;0.07;carbon dioxide;0.01;nitrogen;0.01</v>
      </c>
      <c r="AR10" s="494" t="str">
        <f t="shared" si="6"/>
        <v>SPEED;0.02;IMP. WIDTH;32.61;ROUGHNESS;0.68;COMPOSITION Known;63.04;hydrogen sulfide;0.04;water;0.07;carbon dioxide;0.01;nitrogen;0.01</v>
      </c>
      <c r="AS10" s="493" t="str">
        <f t="shared" si="6"/>
        <v>SPEED;0.02;IMP. WIDTH;32.61;ROUGHNESS;0.68;COMPOSITION Known;63.04;hydrogen sulfide;0.04;water;0.07;carbon dioxide;0.01;nitrogen;0.01</v>
      </c>
      <c r="AT10" s="492" t="str">
        <f t="shared" si="6"/>
        <v>SPEED;0.02;IMP. WIDTH;32.61;ROUGHNESS;0.68;COMPOSITION Known;63.04;hydrogen sulfide;0.04;water;0.07;carbon dioxide;0.01;nitrogen;0.01</v>
      </c>
      <c r="AU10" s="492" t="str">
        <f t="shared" si="6"/>
        <v>SPEED;0.02;IMP. WIDTH;32.61;ROUGHNESS;0.68;COMPOSITION Known;63.04;hydrogen sulfide;0.04;water;0.07;carbon dioxide;0.01;nitrogen;0.01</v>
      </c>
      <c r="AV10" s="492" t="str">
        <f t="shared" si="6"/>
        <v>SPEED;0.02;IMP. WIDTH;32.61;ROUGHNESS;0.68;COMPOSITION Known;63.04;hydrogen sulfide;0.04;water;0.07;carbon dioxide;0.01;nitrogen;0.01</v>
      </c>
      <c r="AW10" s="492" t="str">
        <f t="shared" si="6"/>
        <v>SPEED;0.02;IMP. WIDTH;32.61;ROUGHNESS;0.68;COMPOSITION Known;63.04;hydrogen sulfide;0.04;water;0.07;carbon dioxide;0.01;nitrogen;0.01</v>
      </c>
      <c r="AX10" s="492" t="str">
        <f t="shared" si="6"/>
        <v>SPEED;0.02;IMP. WIDTH;32.61;ROUGHNESS;0.68;COMPOSITION Known;63.04;hydrogen sulfide;0.04;water;0.07;carbon dioxide;0.01;nitrogen;0.01</v>
      </c>
      <c r="AY10" s="492" t="str">
        <f t="shared" si="6"/>
        <v>SPEED;0.02;IMP. WIDTH;32.61;ROUGHNESS;0.68;COMPOSITION Known;63.04;hydrogen sulfide;0.04;water;0.07;carbon dioxide;0.01;nitrogen;0.01</v>
      </c>
      <c r="AZ10" s="492" t="str">
        <f t="shared" si="6"/>
        <v>SPEED;0.02;IMP. WIDTH;32.61;ROUGHNESS;0.68;COMPOSITION Known;63.04;hydrogen sulfide;0.04;water;0.07;carbon dioxide;0.01;nitrogen;0.01</v>
      </c>
      <c r="BA10" s="492" t="str">
        <f t="shared" si="6"/>
        <v>SPEED;0.02;IMP. WIDTH;32.61;ROUGHNESS;0.68;COMPOSITION Known;63.04;hydrogen sulfide;0.04;water;0.07;carbon dioxide;0.01;nitrogen;0.01</v>
      </c>
      <c r="BB10" s="494" t="str">
        <f t="shared" si="6"/>
        <v>SPEED;0.02;IMP. WIDTH;32.61;ROUGHNESS;0.68;COMPOSITION Known;63.04;hydrogen sulfide;0.04;water;0.07;carbon dioxide;0.01;nitrogen;0.01</v>
      </c>
      <c r="BC10" s="468"/>
      <c r="BD10" s="468"/>
      <c r="BE10" s="468"/>
      <c r="BF10" s="468"/>
      <c r="BG10" s="468"/>
      <c r="BH10" s="468"/>
      <c r="BI10" s="468"/>
      <c r="BJ10" s="468"/>
      <c r="BK10" s="468"/>
      <c r="BL10" s="468"/>
      <c r="BM10" s="468"/>
      <c r="BN10" s="468"/>
      <c r="BO10" s="468"/>
      <c r="BP10" s="468"/>
      <c r="BQ10" s="468"/>
      <c r="BR10" s="468"/>
      <c r="BS10" s="468"/>
      <c r="BT10" s="468"/>
      <c r="BU10" s="468"/>
      <c r="BV10" s="468"/>
    </row>
    <row r="11" spans="1:74" s="488" customFormat="1" ht="15.75" customHeight="1" outlineLevel="1" x14ac:dyDescent="0.25">
      <c r="A11" s="773"/>
      <c r="B11" s="495"/>
      <c r="C11" s="496"/>
      <c r="D11" s="402" t="s">
        <v>97</v>
      </c>
      <c r="E11" s="402" t="s">
        <v>669</v>
      </c>
      <c r="F11" s="402" t="s">
        <v>669</v>
      </c>
      <c r="G11" s="402" t="s">
        <v>669</v>
      </c>
      <c r="H11" s="402" t="s">
        <v>669</v>
      </c>
      <c r="I11" s="402" t="s">
        <v>669</v>
      </c>
      <c r="J11" s="402" t="s">
        <v>669</v>
      </c>
      <c r="K11" s="402" t="s">
        <v>669</v>
      </c>
      <c r="L11" s="402" t="s">
        <v>669</v>
      </c>
      <c r="M11" s="402" t="s">
        <v>669</v>
      </c>
      <c r="N11" s="402" t="s">
        <v>669</v>
      </c>
      <c r="O11" s="497" t="s">
        <v>669</v>
      </c>
      <c r="P11" s="402" t="s">
        <v>669</v>
      </c>
      <c r="Q11" s="402" t="s">
        <v>669</v>
      </c>
      <c r="R11" s="402" t="s">
        <v>669</v>
      </c>
      <c r="S11" s="402" t="s">
        <v>669</v>
      </c>
      <c r="T11" s="402" t="s">
        <v>669</v>
      </c>
      <c r="U11" s="402" t="s">
        <v>669</v>
      </c>
      <c r="V11" s="402" t="s">
        <v>669</v>
      </c>
      <c r="W11" s="402" t="s">
        <v>669</v>
      </c>
      <c r="X11" s="403" t="s">
        <v>669</v>
      </c>
      <c r="Y11" s="497" t="s">
        <v>669</v>
      </c>
      <c r="Z11" s="402" t="s">
        <v>669</v>
      </c>
      <c r="AA11" s="402" t="s">
        <v>669</v>
      </c>
      <c r="AB11" s="402" t="s">
        <v>669</v>
      </c>
      <c r="AC11" s="402" t="s">
        <v>669</v>
      </c>
      <c r="AD11" s="402" t="s">
        <v>669</v>
      </c>
      <c r="AE11" s="402" t="s">
        <v>669</v>
      </c>
      <c r="AF11" s="402" t="s">
        <v>669</v>
      </c>
      <c r="AG11" s="402" t="s">
        <v>669</v>
      </c>
      <c r="AH11" s="403" t="s">
        <v>669</v>
      </c>
      <c r="AI11" s="402" t="s">
        <v>669</v>
      </c>
      <c r="AJ11" s="402" t="s">
        <v>669</v>
      </c>
      <c r="AK11" s="402" t="s">
        <v>669</v>
      </c>
      <c r="AL11" s="402" t="s">
        <v>669</v>
      </c>
      <c r="AM11" s="402" t="s">
        <v>669</v>
      </c>
      <c r="AN11" s="402" t="s">
        <v>669</v>
      </c>
      <c r="AO11" s="402" t="s">
        <v>669</v>
      </c>
      <c r="AP11" s="402" t="s">
        <v>669</v>
      </c>
      <c r="AQ11" s="402" t="s">
        <v>669</v>
      </c>
      <c r="AR11" s="402" t="s">
        <v>669</v>
      </c>
      <c r="AS11" s="497" t="s">
        <v>669</v>
      </c>
      <c r="AT11" s="402" t="s">
        <v>669</v>
      </c>
      <c r="AU11" s="402" t="s">
        <v>669</v>
      </c>
      <c r="AV11" s="402" t="s">
        <v>669</v>
      </c>
      <c r="AW11" s="402" t="s">
        <v>669</v>
      </c>
      <c r="AX11" s="402" t="s">
        <v>669</v>
      </c>
      <c r="AY11" s="402" t="s">
        <v>669</v>
      </c>
      <c r="AZ11" s="402" t="s">
        <v>669</v>
      </c>
      <c r="BA11" s="402" t="s">
        <v>669</v>
      </c>
      <c r="BB11" s="403" t="s">
        <v>669</v>
      </c>
      <c r="BC11" s="468"/>
      <c r="BD11" s="468"/>
      <c r="BE11" s="468"/>
      <c r="BF11" s="468"/>
      <c r="BG11" s="468"/>
      <c r="BH11" s="468"/>
      <c r="BI11" s="468"/>
      <c r="BJ11" s="468"/>
      <c r="BK11" s="468"/>
      <c r="BL11" s="468"/>
      <c r="BM11" s="468"/>
      <c r="BN11" s="468"/>
      <c r="BO11" s="468"/>
      <c r="BP11" s="468"/>
      <c r="BQ11" s="468"/>
      <c r="BR11" s="468"/>
      <c r="BS11" s="468"/>
      <c r="BT11" s="468"/>
      <c r="BU11" s="468"/>
      <c r="BV11" s="468"/>
    </row>
    <row r="12" spans="1:74" s="488" customFormat="1" ht="15.75" customHeight="1" outlineLevel="1" x14ac:dyDescent="0.25">
      <c r="A12" s="773"/>
      <c r="B12" s="495" t="s">
        <v>333</v>
      </c>
      <c r="C12" s="498"/>
      <c r="D12" s="404">
        <f t="shared" ref="D12:D30" si="7">MolarMass(B12)</f>
        <v>34.080880000000001</v>
      </c>
      <c r="E12" s="404">
        <v>0.02</v>
      </c>
      <c r="F12" s="404">
        <v>0.02</v>
      </c>
      <c r="G12" s="404">
        <v>0.02</v>
      </c>
      <c r="H12" s="404">
        <v>0.02</v>
      </c>
      <c r="I12" s="404">
        <v>0.02</v>
      </c>
      <c r="J12" s="404">
        <v>0.02</v>
      </c>
      <c r="K12" s="404">
        <v>0.02</v>
      </c>
      <c r="L12" s="404">
        <v>0.02</v>
      </c>
      <c r="M12" s="404">
        <v>0.02</v>
      </c>
      <c r="N12" s="404">
        <v>0.02</v>
      </c>
      <c r="O12" s="495">
        <v>0.02</v>
      </c>
      <c r="P12" s="404">
        <v>0.02</v>
      </c>
      <c r="Q12" s="404">
        <v>0.02</v>
      </c>
      <c r="R12" s="404">
        <v>0.02</v>
      </c>
      <c r="S12" s="404">
        <v>0.02</v>
      </c>
      <c r="T12" s="404">
        <v>0.02</v>
      </c>
      <c r="U12" s="404">
        <v>0.02</v>
      </c>
      <c r="V12" s="404">
        <v>0.02</v>
      </c>
      <c r="W12" s="404">
        <v>0.02</v>
      </c>
      <c r="X12" s="461">
        <v>0.02</v>
      </c>
      <c r="Y12" s="495">
        <v>0.02</v>
      </c>
      <c r="Z12" s="404">
        <v>0.02</v>
      </c>
      <c r="AA12" s="404">
        <v>0.02</v>
      </c>
      <c r="AB12" s="404">
        <v>0.02</v>
      </c>
      <c r="AC12" s="404">
        <v>0.02</v>
      </c>
      <c r="AD12" s="404">
        <v>0.02</v>
      </c>
      <c r="AE12" s="404">
        <v>0.02</v>
      </c>
      <c r="AF12" s="404">
        <v>0.02</v>
      </c>
      <c r="AG12" s="404">
        <v>0.02</v>
      </c>
      <c r="AH12" s="461">
        <v>0.02</v>
      </c>
      <c r="AI12" s="404">
        <v>0.02</v>
      </c>
      <c r="AJ12" s="404">
        <v>0.02</v>
      </c>
      <c r="AK12" s="404">
        <v>0.02</v>
      </c>
      <c r="AL12" s="404">
        <v>0.02</v>
      </c>
      <c r="AM12" s="404">
        <v>0.02</v>
      </c>
      <c r="AN12" s="404">
        <v>0.02</v>
      </c>
      <c r="AO12" s="404">
        <v>0.02</v>
      </c>
      <c r="AP12" s="404">
        <v>0.02</v>
      </c>
      <c r="AQ12" s="404">
        <v>0.02</v>
      </c>
      <c r="AR12" s="404">
        <v>0.02</v>
      </c>
      <c r="AS12" s="495">
        <v>0.02</v>
      </c>
      <c r="AT12" s="404">
        <v>0.02</v>
      </c>
      <c r="AU12" s="404">
        <v>0.02</v>
      </c>
      <c r="AV12" s="404">
        <v>0.02</v>
      </c>
      <c r="AW12" s="404">
        <v>0.02</v>
      </c>
      <c r="AX12" s="404">
        <v>0.02</v>
      </c>
      <c r="AY12" s="404">
        <v>0.02</v>
      </c>
      <c r="AZ12" s="404">
        <v>0.02</v>
      </c>
      <c r="BA12" s="404">
        <v>0.02</v>
      </c>
      <c r="BB12" s="461">
        <v>0.02</v>
      </c>
      <c r="BC12" s="468"/>
      <c r="BD12" s="468"/>
      <c r="BE12" s="468"/>
      <c r="BF12" s="468"/>
      <c r="BG12" s="468"/>
      <c r="BH12" s="468"/>
      <c r="BI12" s="468"/>
      <c r="BJ12" s="468"/>
      <c r="BK12" s="468"/>
      <c r="BL12" s="468"/>
      <c r="BM12" s="468"/>
      <c r="BN12" s="468"/>
      <c r="BO12" s="468"/>
      <c r="BP12" s="468"/>
      <c r="BQ12" s="468"/>
      <c r="BR12" s="468"/>
      <c r="BS12" s="468"/>
      <c r="BT12" s="468"/>
      <c r="BU12" s="468"/>
      <c r="BV12" s="468"/>
    </row>
    <row r="13" spans="1:74" s="488" customFormat="1" ht="15.75" customHeight="1" outlineLevel="1" x14ac:dyDescent="0.25">
      <c r="A13" s="773"/>
      <c r="B13" s="495" t="s">
        <v>419</v>
      </c>
      <c r="C13" s="498"/>
      <c r="D13" s="404">
        <f t="shared" si="7"/>
        <v>18.015267999999999</v>
      </c>
      <c r="E13" s="404">
        <v>0</v>
      </c>
      <c r="F13" s="404">
        <v>0</v>
      </c>
      <c r="G13" s="404">
        <v>0</v>
      </c>
      <c r="H13" s="404">
        <v>0</v>
      </c>
      <c r="I13" s="404">
        <v>0</v>
      </c>
      <c r="J13" s="404">
        <v>0</v>
      </c>
      <c r="K13" s="404">
        <v>0</v>
      </c>
      <c r="L13" s="404">
        <v>0</v>
      </c>
      <c r="M13" s="404">
        <v>0</v>
      </c>
      <c r="N13" s="404">
        <v>0</v>
      </c>
      <c r="O13" s="495">
        <v>0</v>
      </c>
      <c r="P13" s="404">
        <v>0</v>
      </c>
      <c r="Q13" s="404">
        <v>0</v>
      </c>
      <c r="R13" s="404">
        <v>0</v>
      </c>
      <c r="S13" s="404">
        <v>0</v>
      </c>
      <c r="T13" s="404">
        <v>0</v>
      </c>
      <c r="U13" s="404">
        <v>0</v>
      </c>
      <c r="V13" s="404">
        <v>0</v>
      </c>
      <c r="W13" s="404">
        <v>0</v>
      </c>
      <c r="X13" s="461">
        <v>0</v>
      </c>
      <c r="Y13" s="495">
        <v>0</v>
      </c>
      <c r="Z13" s="404">
        <v>0</v>
      </c>
      <c r="AA13" s="404">
        <v>0</v>
      </c>
      <c r="AB13" s="404">
        <v>0</v>
      </c>
      <c r="AC13" s="404">
        <v>0</v>
      </c>
      <c r="AD13" s="404">
        <v>0</v>
      </c>
      <c r="AE13" s="404">
        <v>0</v>
      </c>
      <c r="AF13" s="404">
        <v>0</v>
      </c>
      <c r="AG13" s="404">
        <v>0</v>
      </c>
      <c r="AH13" s="461">
        <v>0</v>
      </c>
      <c r="AI13" s="404">
        <v>0</v>
      </c>
      <c r="AJ13" s="404">
        <v>0</v>
      </c>
      <c r="AK13" s="404">
        <v>0</v>
      </c>
      <c r="AL13" s="404">
        <v>0</v>
      </c>
      <c r="AM13" s="404">
        <v>0</v>
      </c>
      <c r="AN13" s="404">
        <v>0</v>
      </c>
      <c r="AO13" s="404">
        <v>0</v>
      </c>
      <c r="AP13" s="404">
        <v>0</v>
      </c>
      <c r="AQ13" s="404">
        <v>0</v>
      </c>
      <c r="AR13" s="404">
        <v>0</v>
      </c>
      <c r="AS13" s="495">
        <v>0</v>
      </c>
      <c r="AT13" s="404">
        <v>0</v>
      </c>
      <c r="AU13" s="404">
        <v>0</v>
      </c>
      <c r="AV13" s="404">
        <v>0</v>
      </c>
      <c r="AW13" s="404">
        <v>0</v>
      </c>
      <c r="AX13" s="404">
        <v>0</v>
      </c>
      <c r="AY13" s="404">
        <v>0</v>
      </c>
      <c r="AZ13" s="404">
        <v>0</v>
      </c>
      <c r="BA13" s="404">
        <v>0</v>
      </c>
      <c r="BB13" s="461">
        <v>0</v>
      </c>
      <c r="BC13" s="468"/>
      <c r="BD13" s="468"/>
      <c r="BE13" s="468"/>
      <c r="BF13" s="468"/>
      <c r="BG13" s="468"/>
      <c r="BH13" s="468"/>
      <c r="BI13" s="468"/>
      <c r="BJ13" s="468"/>
      <c r="BK13" s="468"/>
      <c r="BL13" s="468"/>
      <c r="BM13" s="468"/>
      <c r="BN13" s="468"/>
      <c r="BO13" s="468"/>
      <c r="BP13" s="468"/>
      <c r="BQ13" s="468"/>
      <c r="BR13" s="468"/>
      <c r="BS13" s="468"/>
      <c r="BT13" s="468"/>
      <c r="BU13" s="468"/>
      <c r="BV13" s="468"/>
    </row>
    <row r="14" spans="1:74" s="488" customFormat="1" ht="15.75" customHeight="1" outlineLevel="1" x14ac:dyDescent="0.25">
      <c r="A14" s="773"/>
      <c r="B14" s="495" t="s">
        <v>306</v>
      </c>
      <c r="C14" s="498"/>
      <c r="D14" s="404">
        <f t="shared" si="7"/>
        <v>44.009799999999998</v>
      </c>
      <c r="E14" s="404">
        <v>32.61</v>
      </c>
      <c r="F14" s="404">
        <v>32.61</v>
      </c>
      <c r="G14" s="404">
        <v>32.61</v>
      </c>
      <c r="H14" s="404">
        <v>32.61</v>
      </c>
      <c r="I14" s="404">
        <v>32.61</v>
      </c>
      <c r="J14" s="404">
        <v>32.61</v>
      </c>
      <c r="K14" s="404">
        <v>32.61</v>
      </c>
      <c r="L14" s="404">
        <v>32.61</v>
      </c>
      <c r="M14" s="404">
        <v>32.61</v>
      </c>
      <c r="N14" s="404">
        <v>32.61</v>
      </c>
      <c r="O14" s="495">
        <v>32.61</v>
      </c>
      <c r="P14" s="404">
        <v>32.61</v>
      </c>
      <c r="Q14" s="404">
        <v>32.61</v>
      </c>
      <c r="R14" s="404">
        <v>32.61</v>
      </c>
      <c r="S14" s="404">
        <v>32.61</v>
      </c>
      <c r="T14" s="404">
        <v>32.61</v>
      </c>
      <c r="U14" s="404">
        <v>32.61</v>
      </c>
      <c r="V14" s="404">
        <v>32.61</v>
      </c>
      <c r="W14" s="404">
        <v>32.61</v>
      </c>
      <c r="X14" s="461">
        <v>32.61</v>
      </c>
      <c r="Y14" s="495">
        <v>32.61</v>
      </c>
      <c r="Z14" s="404">
        <v>32.61</v>
      </c>
      <c r="AA14" s="404">
        <v>32.61</v>
      </c>
      <c r="AB14" s="404">
        <v>32.61</v>
      </c>
      <c r="AC14" s="404">
        <v>32.61</v>
      </c>
      <c r="AD14" s="404">
        <v>32.61</v>
      </c>
      <c r="AE14" s="404">
        <v>32.61</v>
      </c>
      <c r="AF14" s="404">
        <v>32.61</v>
      </c>
      <c r="AG14" s="404">
        <v>32.61</v>
      </c>
      <c r="AH14" s="461">
        <v>32.61</v>
      </c>
      <c r="AI14" s="404">
        <v>32.61</v>
      </c>
      <c r="AJ14" s="404">
        <v>32.61</v>
      </c>
      <c r="AK14" s="404">
        <v>32.61</v>
      </c>
      <c r="AL14" s="404">
        <v>32.61</v>
      </c>
      <c r="AM14" s="404">
        <v>32.61</v>
      </c>
      <c r="AN14" s="404">
        <v>32.61</v>
      </c>
      <c r="AO14" s="404">
        <v>32.61</v>
      </c>
      <c r="AP14" s="404">
        <v>32.61</v>
      </c>
      <c r="AQ14" s="404">
        <v>32.61</v>
      </c>
      <c r="AR14" s="404">
        <v>32.61</v>
      </c>
      <c r="AS14" s="495">
        <v>32.61</v>
      </c>
      <c r="AT14" s="404">
        <v>32.61</v>
      </c>
      <c r="AU14" s="404">
        <v>32.61</v>
      </c>
      <c r="AV14" s="404">
        <v>32.61</v>
      </c>
      <c r="AW14" s="404">
        <v>32.61</v>
      </c>
      <c r="AX14" s="404">
        <v>32.61</v>
      </c>
      <c r="AY14" s="404">
        <v>32.61</v>
      </c>
      <c r="AZ14" s="404">
        <v>32.61</v>
      </c>
      <c r="BA14" s="404">
        <v>32.61</v>
      </c>
      <c r="BB14" s="461">
        <v>32.61</v>
      </c>
      <c r="BC14" s="468"/>
      <c r="BD14" s="468"/>
      <c r="BE14" s="468"/>
      <c r="BF14" s="468"/>
      <c r="BG14" s="468"/>
      <c r="BH14" s="468"/>
      <c r="BI14" s="468"/>
      <c r="BJ14" s="468"/>
      <c r="BK14" s="468"/>
      <c r="BL14" s="468"/>
      <c r="BM14" s="468"/>
      <c r="BN14" s="468"/>
      <c r="BO14" s="468"/>
      <c r="BP14" s="468"/>
      <c r="BQ14" s="468"/>
      <c r="BR14" s="468"/>
      <c r="BS14" s="468"/>
      <c r="BT14" s="468"/>
      <c r="BU14" s="468"/>
      <c r="BV14" s="468"/>
    </row>
    <row r="15" spans="1:74" s="488" customFormat="1" ht="15.75" customHeight="1" outlineLevel="1" x14ac:dyDescent="0.25">
      <c r="A15" s="773"/>
      <c r="B15" s="495" t="s">
        <v>356</v>
      </c>
      <c r="C15" s="498"/>
      <c r="D15" s="404">
        <f t="shared" si="7"/>
        <v>28.013480000000001</v>
      </c>
      <c r="E15" s="404">
        <v>0.68</v>
      </c>
      <c r="F15" s="404">
        <v>0.68</v>
      </c>
      <c r="G15" s="404">
        <v>0.68</v>
      </c>
      <c r="H15" s="404">
        <v>0.68</v>
      </c>
      <c r="I15" s="404">
        <v>0.68</v>
      </c>
      <c r="J15" s="404">
        <v>0.68</v>
      </c>
      <c r="K15" s="404">
        <v>0.68</v>
      </c>
      <c r="L15" s="404">
        <v>0.68</v>
      </c>
      <c r="M15" s="404">
        <v>0.68</v>
      </c>
      <c r="N15" s="404">
        <v>0.68</v>
      </c>
      <c r="O15" s="495">
        <v>0.68</v>
      </c>
      <c r="P15" s="404">
        <v>0.68</v>
      </c>
      <c r="Q15" s="404">
        <v>0.68</v>
      </c>
      <c r="R15" s="404">
        <v>0.68</v>
      </c>
      <c r="S15" s="404">
        <v>0.68</v>
      </c>
      <c r="T15" s="404">
        <v>0.68</v>
      </c>
      <c r="U15" s="404">
        <v>0.68</v>
      </c>
      <c r="V15" s="404">
        <v>0.68</v>
      </c>
      <c r="W15" s="404">
        <v>0.68</v>
      </c>
      <c r="X15" s="461">
        <v>0.68</v>
      </c>
      <c r="Y15" s="495">
        <v>0.68</v>
      </c>
      <c r="Z15" s="404">
        <v>0.68</v>
      </c>
      <c r="AA15" s="404">
        <v>0.68</v>
      </c>
      <c r="AB15" s="404">
        <v>0.68</v>
      </c>
      <c r="AC15" s="404">
        <v>0.68</v>
      </c>
      <c r="AD15" s="404">
        <v>0.68</v>
      </c>
      <c r="AE15" s="404">
        <v>0.68</v>
      </c>
      <c r="AF15" s="404">
        <v>0.68</v>
      </c>
      <c r="AG15" s="404">
        <v>0.68</v>
      </c>
      <c r="AH15" s="461">
        <v>0.68</v>
      </c>
      <c r="AI15" s="404">
        <v>0.68</v>
      </c>
      <c r="AJ15" s="404">
        <v>0.68</v>
      </c>
      <c r="AK15" s="404">
        <v>0.68</v>
      </c>
      <c r="AL15" s="404">
        <v>0.68</v>
      </c>
      <c r="AM15" s="404">
        <v>0.68</v>
      </c>
      <c r="AN15" s="404">
        <v>0.68</v>
      </c>
      <c r="AO15" s="404">
        <v>0.68</v>
      </c>
      <c r="AP15" s="404">
        <v>0.68</v>
      </c>
      <c r="AQ15" s="404">
        <v>0.68</v>
      </c>
      <c r="AR15" s="404">
        <v>0.68</v>
      </c>
      <c r="AS15" s="495">
        <v>0.68</v>
      </c>
      <c r="AT15" s="404">
        <v>0.68</v>
      </c>
      <c r="AU15" s="404">
        <v>0.68</v>
      </c>
      <c r="AV15" s="404">
        <v>0.68</v>
      </c>
      <c r="AW15" s="404">
        <v>0.68</v>
      </c>
      <c r="AX15" s="404">
        <v>0.68</v>
      </c>
      <c r="AY15" s="404">
        <v>0.68</v>
      </c>
      <c r="AZ15" s="404">
        <v>0.68</v>
      </c>
      <c r="BA15" s="404">
        <v>0.68</v>
      </c>
      <c r="BB15" s="461">
        <v>0.68</v>
      </c>
      <c r="BC15" s="468"/>
      <c r="BD15" s="468"/>
      <c r="BE15" s="468"/>
      <c r="BF15" s="468"/>
      <c r="BG15" s="468"/>
      <c r="BH15" s="468"/>
      <c r="BI15" s="468"/>
      <c r="BJ15" s="468"/>
      <c r="BK15" s="468"/>
      <c r="BL15" s="468"/>
      <c r="BM15" s="468"/>
      <c r="BN15" s="468"/>
      <c r="BO15" s="468"/>
      <c r="BP15" s="468"/>
      <c r="BQ15" s="468"/>
      <c r="BR15" s="468"/>
      <c r="BS15" s="468"/>
      <c r="BT15" s="468"/>
      <c r="BU15" s="468"/>
      <c r="BV15" s="468"/>
    </row>
    <row r="16" spans="1:74" s="488" customFormat="1" ht="15.75" customHeight="1" outlineLevel="1" x14ac:dyDescent="0.25">
      <c r="A16" s="773"/>
      <c r="B16" s="495" t="s">
        <v>344</v>
      </c>
      <c r="C16" s="498"/>
      <c r="D16" s="404">
        <f t="shared" si="7"/>
        <v>16.0428</v>
      </c>
      <c r="E16" s="404">
        <v>63.04</v>
      </c>
      <c r="F16" s="404">
        <v>63.04</v>
      </c>
      <c r="G16" s="404">
        <v>63.04</v>
      </c>
      <c r="H16" s="404">
        <v>63.04</v>
      </c>
      <c r="I16" s="404">
        <v>63.04</v>
      </c>
      <c r="J16" s="404">
        <v>63.04</v>
      </c>
      <c r="K16" s="404">
        <v>63.04</v>
      </c>
      <c r="L16" s="404">
        <v>63.04</v>
      </c>
      <c r="M16" s="404">
        <v>63.04</v>
      </c>
      <c r="N16" s="404">
        <v>63.04</v>
      </c>
      <c r="O16" s="495">
        <v>63.04</v>
      </c>
      <c r="P16" s="404">
        <v>63.04</v>
      </c>
      <c r="Q16" s="404">
        <v>63.04</v>
      </c>
      <c r="R16" s="404">
        <v>63.04</v>
      </c>
      <c r="S16" s="404">
        <v>63.04</v>
      </c>
      <c r="T16" s="404">
        <v>63.04</v>
      </c>
      <c r="U16" s="404">
        <v>63.04</v>
      </c>
      <c r="V16" s="404">
        <v>63.04</v>
      </c>
      <c r="W16" s="404">
        <v>63.04</v>
      </c>
      <c r="X16" s="461">
        <v>63.04</v>
      </c>
      <c r="Y16" s="495">
        <v>63.04</v>
      </c>
      <c r="Z16" s="404">
        <v>63.04</v>
      </c>
      <c r="AA16" s="404">
        <v>63.04</v>
      </c>
      <c r="AB16" s="404">
        <v>63.04</v>
      </c>
      <c r="AC16" s="404">
        <v>63.04</v>
      </c>
      <c r="AD16" s="404">
        <v>63.04</v>
      </c>
      <c r="AE16" s="404">
        <v>63.04</v>
      </c>
      <c r="AF16" s="404">
        <v>63.04</v>
      </c>
      <c r="AG16" s="404">
        <v>63.04</v>
      </c>
      <c r="AH16" s="461">
        <v>63.04</v>
      </c>
      <c r="AI16" s="404">
        <v>63.04</v>
      </c>
      <c r="AJ16" s="404">
        <v>63.04</v>
      </c>
      <c r="AK16" s="404">
        <v>63.04</v>
      </c>
      <c r="AL16" s="404">
        <v>63.04</v>
      </c>
      <c r="AM16" s="404">
        <v>63.04</v>
      </c>
      <c r="AN16" s="404">
        <v>63.04</v>
      </c>
      <c r="AO16" s="404">
        <v>63.04</v>
      </c>
      <c r="AP16" s="404">
        <v>63.04</v>
      </c>
      <c r="AQ16" s="404">
        <v>63.04</v>
      </c>
      <c r="AR16" s="404">
        <v>63.04</v>
      </c>
      <c r="AS16" s="495">
        <v>63.04</v>
      </c>
      <c r="AT16" s="404">
        <v>63.04</v>
      </c>
      <c r="AU16" s="404">
        <v>63.04</v>
      </c>
      <c r="AV16" s="404">
        <v>63.04</v>
      </c>
      <c r="AW16" s="404">
        <v>63.04</v>
      </c>
      <c r="AX16" s="404">
        <v>63.04</v>
      </c>
      <c r="AY16" s="404">
        <v>63.04</v>
      </c>
      <c r="AZ16" s="404">
        <v>63.04</v>
      </c>
      <c r="BA16" s="404">
        <v>63.04</v>
      </c>
      <c r="BB16" s="461">
        <v>63.04</v>
      </c>
      <c r="BC16" s="468"/>
      <c r="BD16" s="468"/>
      <c r="BE16" s="468"/>
      <c r="BF16" s="468"/>
      <c r="BG16" s="468"/>
      <c r="BH16" s="468"/>
      <c r="BI16" s="468"/>
      <c r="BJ16" s="468"/>
      <c r="BK16" s="468"/>
      <c r="BL16" s="468"/>
      <c r="BM16" s="468"/>
      <c r="BN16" s="468"/>
      <c r="BO16" s="468"/>
      <c r="BP16" s="468"/>
      <c r="BQ16" s="468"/>
      <c r="BR16" s="468"/>
      <c r="BS16" s="468"/>
      <c r="BT16" s="468"/>
      <c r="BU16" s="468"/>
      <c r="BV16" s="468"/>
    </row>
    <row r="17" spans="1:74" s="488" customFormat="1" ht="15.75" customHeight="1" outlineLevel="1" x14ac:dyDescent="0.25">
      <c r="A17" s="773"/>
      <c r="B17" s="495" t="s">
        <v>323</v>
      </c>
      <c r="C17" s="498"/>
      <c r="D17" s="404">
        <f t="shared" si="7"/>
        <v>30.069040000000001</v>
      </c>
      <c r="E17" s="404">
        <v>2.92</v>
      </c>
      <c r="F17" s="404">
        <v>2.92</v>
      </c>
      <c r="G17" s="404">
        <v>2.92</v>
      </c>
      <c r="H17" s="404">
        <v>2.92</v>
      </c>
      <c r="I17" s="404">
        <v>2.92</v>
      </c>
      <c r="J17" s="404">
        <v>2.92</v>
      </c>
      <c r="K17" s="404">
        <v>2.92</v>
      </c>
      <c r="L17" s="404">
        <v>2.92</v>
      </c>
      <c r="M17" s="404">
        <v>2.92</v>
      </c>
      <c r="N17" s="404">
        <v>2.92</v>
      </c>
      <c r="O17" s="495">
        <v>2.92</v>
      </c>
      <c r="P17" s="404">
        <v>2.92</v>
      </c>
      <c r="Q17" s="404">
        <v>2.92</v>
      </c>
      <c r="R17" s="404">
        <v>2.92</v>
      </c>
      <c r="S17" s="404">
        <v>2.92</v>
      </c>
      <c r="T17" s="404">
        <v>2.92</v>
      </c>
      <c r="U17" s="404">
        <v>2.92</v>
      </c>
      <c r="V17" s="404">
        <v>2.92</v>
      </c>
      <c r="W17" s="404">
        <v>2.92</v>
      </c>
      <c r="X17" s="461">
        <v>2.92</v>
      </c>
      <c r="Y17" s="495">
        <v>2.92</v>
      </c>
      <c r="Z17" s="404">
        <v>2.92</v>
      </c>
      <c r="AA17" s="404">
        <v>2.92</v>
      </c>
      <c r="AB17" s="404">
        <v>2.92</v>
      </c>
      <c r="AC17" s="404">
        <v>2.92</v>
      </c>
      <c r="AD17" s="404">
        <v>2.92</v>
      </c>
      <c r="AE17" s="404">
        <v>2.92</v>
      </c>
      <c r="AF17" s="404">
        <v>2.92</v>
      </c>
      <c r="AG17" s="404">
        <v>2.92</v>
      </c>
      <c r="AH17" s="461">
        <v>2.92</v>
      </c>
      <c r="AI17" s="404">
        <v>2.92</v>
      </c>
      <c r="AJ17" s="404">
        <v>2.92</v>
      </c>
      <c r="AK17" s="404">
        <v>2.92</v>
      </c>
      <c r="AL17" s="404">
        <v>2.92</v>
      </c>
      <c r="AM17" s="404">
        <v>2.92</v>
      </c>
      <c r="AN17" s="404">
        <v>2.92</v>
      </c>
      <c r="AO17" s="404">
        <v>2.92</v>
      </c>
      <c r="AP17" s="404">
        <v>2.92</v>
      </c>
      <c r="AQ17" s="404">
        <v>2.92</v>
      </c>
      <c r="AR17" s="404">
        <v>2.92</v>
      </c>
      <c r="AS17" s="495">
        <v>2.92</v>
      </c>
      <c r="AT17" s="404">
        <v>2.92</v>
      </c>
      <c r="AU17" s="404">
        <v>2.92</v>
      </c>
      <c r="AV17" s="404">
        <v>2.92</v>
      </c>
      <c r="AW17" s="404">
        <v>2.92</v>
      </c>
      <c r="AX17" s="404">
        <v>2.92</v>
      </c>
      <c r="AY17" s="404">
        <v>2.92</v>
      </c>
      <c r="AZ17" s="404">
        <v>2.92</v>
      </c>
      <c r="BA17" s="404">
        <v>2.92</v>
      </c>
      <c r="BB17" s="461">
        <v>2.92</v>
      </c>
      <c r="BC17" s="468"/>
      <c r="BD17" s="468"/>
      <c r="BE17" s="468"/>
      <c r="BF17" s="468"/>
      <c r="BG17" s="468"/>
      <c r="BH17" s="468"/>
      <c r="BI17" s="468"/>
      <c r="BJ17" s="468"/>
      <c r="BK17" s="468"/>
      <c r="BL17" s="468"/>
      <c r="BM17" s="468"/>
      <c r="BN17" s="468"/>
      <c r="BO17" s="468"/>
      <c r="BP17" s="468"/>
      <c r="BQ17" s="468"/>
      <c r="BR17" s="468"/>
      <c r="BS17" s="468"/>
      <c r="BT17" s="468"/>
      <c r="BU17" s="468"/>
      <c r="BV17" s="468"/>
    </row>
    <row r="18" spans="1:74" s="488" customFormat="1" ht="15.75" customHeight="1" outlineLevel="1" x14ac:dyDescent="0.25">
      <c r="A18" s="773"/>
      <c r="B18" s="495" t="s">
        <v>369</v>
      </c>
      <c r="C18" s="498"/>
      <c r="D18" s="404">
        <f t="shared" si="7"/>
        <v>44.095619999999997</v>
      </c>
      <c r="E18" s="404">
        <v>0.62</v>
      </c>
      <c r="F18" s="404">
        <v>0.62</v>
      </c>
      <c r="G18" s="404">
        <v>0.62</v>
      </c>
      <c r="H18" s="404">
        <v>0.62</v>
      </c>
      <c r="I18" s="404">
        <v>0.62</v>
      </c>
      <c r="J18" s="404">
        <v>0.62</v>
      </c>
      <c r="K18" s="404">
        <v>0.62</v>
      </c>
      <c r="L18" s="404">
        <v>0.62</v>
      </c>
      <c r="M18" s="404">
        <v>0.62</v>
      </c>
      <c r="N18" s="404">
        <v>0.62</v>
      </c>
      <c r="O18" s="495">
        <v>0.62</v>
      </c>
      <c r="P18" s="404">
        <v>0.62</v>
      </c>
      <c r="Q18" s="404">
        <v>0.62</v>
      </c>
      <c r="R18" s="404">
        <v>0.62</v>
      </c>
      <c r="S18" s="404">
        <v>0.62</v>
      </c>
      <c r="T18" s="404">
        <v>0.62</v>
      </c>
      <c r="U18" s="404">
        <v>0.62</v>
      </c>
      <c r="V18" s="404">
        <v>0.62</v>
      </c>
      <c r="W18" s="404">
        <v>0.62</v>
      </c>
      <c r="X18" s="461">
        <v>0.62</v>
      </c>
      <c r="Y18" s="495">
        <v>0.62</v>
      </c>
      <c r="Z18" s="404">
        <v>0.62</v>
      </c>
      <c r="AA18" s="404">
        <v>0.62</v>
      </c>
      <c r="AB18" s="404">
        <v>0.62</v>
      </c>
      <c r="AC18" s="404">
        <v>0.62</v>
      </c>
      <c r="AD18" s="404">
        <v>0.62</v>
      </c>
      <c r="AE18" s="404">
        <v>0.62</v>
      </c>
      <c r="AF18" s="404">
        <v>0.62</v>
      </c>
      <c r="AG18" s="404">
        <v>0.62</v>
      </c>
      <c r="AH18" s="461">
        <v>0.62</v>
      </c>
      <c r="AI18" s="404">
        <v>0.62</v>
      </c>
      <c r="AJ18" s="404">
        <v>0.62</v>
      </c>
      <c r="AK18" s="404">
        <v>0.62</v>
      </c>
      <c r="AL18" s="404">
        <v>0.62</v>
      </c>
      <c r="AM18" s="404">
        <v>0.62</v>
      </c>
      <c r="AN18" s="404">
        <v>0.62</v>
      </c>
      <c r="AO18" s="404">
        <v>0.62</v>
      </c>
      <c r="AP18" s="404">
        <v>0.62</v>
      </c>
      <c r="AQ18" s="404">
        <v>0.62</v>
      </c>
      <c r="AR18" s="404">
        <v>0.62</v>
      </c>
      <c r="AS18" s="495">
        <v>0.62</v>
      </c>
      <c r="AT18" s="404">
        <v>0.62</v>
      </c>
      <c r="AU18" s="404">
        <v>0.62</v>
      </c>
      <c r="AV18" s="404">
        <v>0.62</v>
      </c>
      <c r="AW18" s="404">
        <v>0.62</v>
      </c>
      <c r="AX18" s="404">
        <v>0.62</v>
      </c>
      <c r="AY18" s="404">
        <v>0.62</v>
      </c>
      <c r="AZ18" s="404">
        <v>0.62</v>
      </c>
      <c r="BA18" s="404">
        <v>0.62</v>
      </c>
      <c r="BB18" s="461">
        <v>0.62</v>
      </c>
      <c r="BC18" s="468"/>
      <c r="BD18" s="468"/>
      <c r="BE18" s="468"/>
      <c r="BF18" s="468"/>
      <c r="BG18" s="468"/>
      <c r="BH18" s="468"/>
      <c r="BI18" s="468"/>
      <c r="BJ18" s="468"/>
      <c r="BK18" s="468"/>
      <c r="BL18" s="468"/>
      <c r="BM18" s="468"/>
      <c r="BN18" s="468"/>
      <c r="BO18" s="468"/>
      <c r="BP18" s="468"/>
      <c r="BQ18" s="468"/>
      <c r="BR18" s="468"/>
      <c r="BS18" s="468"/>
      <c r="BT18" s="468"/>
      <c r="BU18" s="468"/>
      <c r="BV18" s="468"/>
    </row>
    <row r="19" spans="1:74" s="488" customFormat="1" ht="15.75" customHeight="1" outlineLevel="1" x14ac:dyDescent="0.25">
      <c r="A19" s="773"/>
      <c r="B19" s="495" t="s">
        <v>335</v>
      </c>
      <c r="C19" s="498"/>
      <c r="D19" s="404">
        <f t="shared" si="7"/>
        <v>58.122199999999999</v>
      </c>
      <c r="E19" s="404">
        <v>0.04</v>
      </c>
      <c r="F19" s="404">
        <v>0.04</v>
      </c>
      <c r="G19" s="404">
        <v>0.04</v>
      </c>
      <c r="H19" s="404">
        <v>0.04</v>
      </c>
      <c r="I19" s="404">
        <v>0.04</v>
      </c>
      <c r="J19" s="404">
        <v>0.04</v>
      </c>
      <c r="K19" s="404">
        <v>0.04</v>
      </c>
      <c r="L19" s="404">
        <v>0.04</v>
      </c>
      <c r="M19" s="404">
        <v>0.04</v>
      </c>
      <c r="N19" s="404">
        <v>0.04</v>
      </c>
      <c r="O19" s="495">
        <v>0.04</v>
      </c>
      <c r="P19" s="404">
        <v>0.04</v>
      </c>
      <c r="Q19" s="404">
        <v>0.04</v>
      </c>
      <c r="R19" s="404">
        <v>0.04</v>
      </c>
      <c r="S19" s="404">
        <v>0.04</v>
      </c>
      <c r="T19" s="404">
        <v>0.04</v>
      </c>
      <c r="U19" s="404">
        <v>0.04</v>
      </c>
      <c r="V19" s="404">
        <v>0.04</v>
      </c>
      <c r="W19" s="404">
        <v>0.04</v>
      </c>
      <c r="X19" s="461">
        <v>0.04</v>
      </c>
      <c r="Y19" s="495">
        <v>0.04</v>
      </c>
      <c r="Z19" s="404">
        <v>0.04</v>
      </c>
      <c r="AA19" s="404">
        <v>0.04</v>
      </c>
      <c r="AB19" s="404">
        <v>0.04</v>
      </c>
      <c r="AC19" s="404">
        <v>0.04</v>
      </c>
      <c r="AD19" s="404">
        <v>0.04</v>
      </c>
      <c r="AE19" s="404">
        <v>0.04</v>
      </c>
      <c r="AF19" s="404">
        <v>0.04</v>
      </c>
      <c r="AG19" s="404">
        <v>0.04</v>
      </c>
      <c r="AH19" s="461">
        <v>0.04</v>
      </c>
      <c r="AI19" s="404">
        <v>0.04</v>
      </c>
      <c r="AJ19" s="404">
        <v>0.04</v>
      </c>
      <c r="AK19" s="404">
        <v>0.04</v>
      </c>
      <c r="AL19" s="404">
        <v>0.04</v>
      </c>
      <c r="AM19" s="404">
        <v>0.04</v>
      </c>
      <c r="AN19" s="404">
        <v>0.04</v>
      </c>
      <c r="AO19" s="404">
        <v>0.04</v>
      </c>
      <c r="AP19" s="404">
        <v>0.04</v>
      </c>
      <c r="AQ19" s="404">
        <v>0.04</v>
      </c>
      <c r="AR19" s="404">
        <v>0.04</v>
      </c>
      <c r="AS19" s="495">
        <v>0.04</v>
      </c>
      <c r="AT19" s="404">
        <v>0.04</v>
      </c>
      <c r="AU19" s="404">
        <v>0.04</v>
      </c>
      <c r="AV19" s="404">
        <v>0.04</v>
      </c>
      <c r="AW19" s="404">
        <v>0.04</v>
      </c>
      <c r="AX19" s="404">
        <v>0.04</v>
      </c>
      <c r="AY19" s="404">
        <v>0.04</v>
      </c>
      <c r="AZ19" s="404">
        <v>0.04</v>
      </c>
      <c r="BA19" s="404">
        <v>0.04</v>
      </c>
      <c r="BB19" s="461">
        <v>0.04</v>
      </c>
      <c r="BC19" s="468"/>
      <c r="BD19" s="468"/>
      <c r="BE19" s="468"/>
      <c r="BF19" s="468"/>
      <c r="BG19" s="468"/>
      <c r="BH19" s="468"/>
      <c r="BI19" s="468"/>
      <c r="BJ19" s="468"/>
      <c r="BK19" s="468"/>
      <c r="BL19" s="468"/>
      <c r="BM19" s="468"/>
      <c r="BN19" s="468"/>
      <c r="BO19" s="468"/>
      <c r="BP19" s="468"/>
      <c r="BQ19" s="468"/>
      <c r="BR19" s="468"/>
      <c r="BS19" s="468"/>
      <c r="BT19" s="468"/>
      <c r="BU19" s="468"/>
      <c r="BV19" s="468"/>
    </row>
    <row r="20" spans="1:74" s="488" customFormat="1" ht="15.75" customHeight="1" outlineLevel="1" x14ac:dyDescent="0.25">
      <c r="A20" s="773"/>
      <c r="B20" s="495" t="s">
        <v>304</v>
      </c>
      <c r="C20" s="498"/>
      <c r="D20" s="404">
        <f t="shared" si="7"/>
        <v>58.122199999999999</v>
      </c>
      <c r="E20" s="404">
        <v>7.0000000000000007E-2</v>
      </c>
      <c r="F20" s="404">
        <v>7.0000000000000007E-2</v>
      </c>
      <c r="G20" s="404">
        <v>7.0000000000000007E-2</v>
      </c>
      <c r="H20" s="404">
        <v>7.0000000000000007E-2</v>
      </c>
      <c r="I20" s="404">
        <v>7.0000000000000007E-2</v>
      </c>
      <c r="J20" s="404">
        <v>7.0000000000000007E-2</v>
      </c>
      <c r="K20" s="404">
        <v>7.0000000000000007E-2</v>
      </c>
      <c r="L20" s="404">
        <v>7.0000000000000007E-2</v>
      </c>
      <c r="M20" s="404">
        <v>7.0000000000000007E-2</v>
      </c>
      <c r="N20" s="404">
        <v>7.0000000000000007E-2</v>
      </c>
      <c r="O20" s="495">
        <v>7.0000000000000007E-2</v>
      </c>
      <c r="P20" s="404">
        <v>7.0000000000000007E-2</v>
      </c>
      <c r="Q20" s="404">
        <v>7.0000000000000007E-2</v>
      </c>
      <c r="R20" s="404">
        <v>7.0000000000000007E-2</v>
      </c>
      <c r="S20" s="404">
        <v>7.0000000000000007E-2</v>
      </c>
      <c r="T20" s="404">
        <v>7.0000000000000007E-2</v>
      </c>
      <c r="U20" s="404">
        <v>7.0000000000000007E-2</v>
      </c>
      <c r="V20" s="404">
        <v>7.0000000000000007E-2</v>
      </c>
      <c r="W20" s="404">
        <v>7.0000000000000007E-2</v>
      </c>
      <c r="X20" s="461">
        <v>7.0000000000000007E-2</v>
      </c>
      <c r="Y20" s="495">
        <v>7.0000000000000007E-2</v>
      </c>
      <c r="Z20" s="404">
        <v>7.0000000000000007E-2</v>
      </c>
      <c r="AA20" s="404">
        <v>7.0000000000000007E-2</v>
      </c>
      <c r="AB20" s="404">
        <v>7.0000000000000007E-2</v>
      </c>
      <c r="AC20" s="404">
        <v>7.0000000000000007E-2</v>
      </c>
      <c r="AD20" s="404">
        <v>7.0000000000000007E-2</v>
      </c>
      <c r="AE20" s="404">
        <v>7.0000000000000007E-2</v>
      </c>
      <c r="AF20" s="404">
        <v>7.0000000000000007E-2</v>
      </c>
      <c r="AG20" s="404">
        <v>7.0000000000000007E-2</v>
      </c>
      <c r="AH20" s="461">
        <v>7.0000000000000007E-2</v>
      </c>
      <c r="AI20" s="404">
        <v>7.0000000000000007E-2</v>
      </c>
      <c r="AJ20" s="404">
        <v>7.0000000000000007E-2</v>
      </c>
      <c r="AK20" s="404">
        <v>7.0000000000000007E-2</v>
      </c>
      <c r="AL20" s="404">
        <v>7.0000000000000007E-2</v>
      </c>
      <c r="AM20" s="404">
        <v>7.0000000000000007E-2</v>
      </c>
      <c r="AN20" s="404">
        <v>7.0000000000000007E-2</v>
      </c>
      <c r="AO20" s="404">
        <v>7.0000000000000007E-2</v>
      </c>
      <c r="AP20" s="404">
        <v>7.0000000000000007E-2</v>
      </c>
      <c r="AQ20" s="404">
        <v>7.0000000000000007E-2</v>
      </c>
      <c r="AR20" s="404">
        <v>7.0000000000000007E-2</v>
      </c>
      <c r="AS20" s="495">
        <v>7.0000000000000007E-2</v>
      </c>
      <c r="AT20" s="404">
        <v>7.0000000000000007E-2</v>
      </c>
      <c r="AU20" s="404">
        <v>7.0000000000000007E-2</v>
      </c>
      <c r="AV20" s="404">
        <v>7.0000000000000007E-2</v>
      </c>
      <c r="AW20" s="404">
        <v>7.0000000000000007E-2</v>
      </c>
      <c r="AX20" s="404">
        <v>7.0000000000000007E-2</v>
      </c>
      <c r="AY20" s="404">
        <v>7.0000000000000007E-2</v>
      </c>
      <c r="AZ20" s="404">
        <v>7.0000000000000007E-2</v>
      </c>
      <c r="BA20" s="404">
        <v>7.0000000000000007E-2</v>
      </c>
      <c r="BB20" s="461">
        <v>7.0000000000000007E-2</v>
      </c>
      <c r="BC20" s="468"/>
      <c r="BD20" s="468"/>
      <c r="BE20" s="468"/>
      <c r="BF20" s="468"/>
      <c r="BG20" s="468"/>
      <c r="BH20" s="468"/>
      <c r="BI20" s="468"/>
      <c r="BJ20" s="468"/>
      <c r="BK20" s="468"/>
      <c r="BL20" s="468"/>
      <c r="BM20" s="468"/>
      <c r="BN20" s="468"/>
      <c r="BO20" s="468"/>
      <c r="BP20" s="468"/>
      <c r="BQ20" s="468"/>
      <c r="BR20" s="468"/>
      <c r="BS20" s="468"/>
      <c r="BT20" s="468"/>
      <c r="BU20" s="468"/>
      <c r="BV20" s="468"/>
    </row>
    <row r="21" spans="1:74" s="488" customFormat="1" ht="15.75" customHeight="1" outlineLevel="1" x14ac:dyDescent="0.25">
      <c r="A21" s="773"/>
      <c r="B21" s="495" t="s">
        <v>338</v>
      </c>
      <c r="C21" s="498"/>
      <c r="D21" s="404">
        <f t="shared" si="7"/>
        <v>72.148780000000002</v>
      </c>
      <c r="E21" s="404">
        <v>0.01</v>
      </c>
      <c r="F21" s="404">
        <v>0.01</v>
      </c>
      <c r="G21" s="404">
        <v>0.01</v>
      </c>
      <c r="H21" s="404">
        <v>0.01</v>
      </c>
      <c r="I21" s="404">
        <v>0.01</v>
      </c>
      <c r="J21" s="404">
        <v>0.01</v>
      </c>
      <c r="K21" s="404">
        <v>0.01</v>
      </c>
      <c r="L21" s="404">
        <v>0.01</v>
      </c>
      <c r="M21" s="404">
        <v>0.01</v>
      </c>
      <c r="N21" s="404">
        <v>0.01</v>
      </c>
      <c r="O21" s="495">
        <v>0.01</v>
      </c>
      <c r="P21" s="404">
        <v>0.01</v>
      </c>
      <c r="Q21" s="404">
        <v>0.01</v>
      </c>
      <c r="R21" s="404">
        <v>0.01</v>
      </c>
      <c r="S21" s="404">
        <v>0.01</v>
      </c>
      <c r="T21" s="404">
        <v>0.01</v>
      </c>
      <c r="U21" s="404">
        <v>0.01</v>
      </c>
      <c r="V21" s="404">
        <v>0.01</v>
      </c>
      <c r="W21" s="404">
        <v>0.01</v>
      </c>
      <c r="X21" s="461">
        <v>0.01</v>
      </c>
      <c r="Y21" s="495">
        <v>0.01</v>
      </c>
      <c r="Z21" s="404">
        <v>0.01</v>
      </c>
      <c r="AA21" s="404">
        <v>0.01</v>
      </c>
      <c r="AB21" s="404">
        <v>0.01</v>
      </c>
      <c r="AC21" s="404">
        <v>0.01</v>
      </c>
      <c r="AD21" s="404">
        <v>0.01</v>
      </c>
      <c r="AE21" s="404">
        <v>0.01</v>
      </c>
      <c r="AF21" s="404">
        <v>0.01</v>
      </c>
      <c r="AG21" s="404">
        <v>0.01</v>
      </c>
      <c r="AH21" s="461">
        <v>0.01</v>
      </c>
      <c r="AI21" s="404">
        <v>0.01</v>
      </c>
      <c r="AJ21" s="404">
        <v>0.01</v>
      </c>
      <c r="AK21" s="404">
        <v>0.01</v>
      </c>
      <c r="AL21" s="404">
        <v>0.01</v>
      </c>
      <c r="AM21" s="404">
        <v>0.01</v>
      </c>
      <c r="AN21" s="404">
        <v>0.01</v>
      </c>
      <c r="AO21" s="404">
        <v>0.01</v>
      </c>
      <c r="AP21" s="404">
        <v>0.01</v>
      </c>
      <c r="AQ21" s="404">
        <v>0.01</v>
      </c>
      <c r="AR21" s="404">
        <v>0.01</v>
      </c>
      <c r="AS21" s="495">
        <v>0.01</v>
      </c>
      <c r="AT21" s="404">
        <v>0.01</v>
      </c>
      <c r="AU21" s="404">
        <v>0.01</v>
      </c>
      <c r="AV21" s="404">
        <v>0.01</v>
      </c>
      <c r="AW21" s="404">
        <v>0.01</v>
      </c>
      <c r="AX21" s="404">
        <v>0.01</v>
      </c>
      <c r="AY21" s="404">
        <v>0.01</v>
      </c>
      <c r="AZ21" s="404">
        <v>0.01</v>
      </c>
      <c r="BA21" s="404">
        <v>0.01</v>
      </c>
      <c r="BB21" s="461">
        <v>0.01</v>
      </c>
      <c r="BC21" s="468"/>
      <c r="BD21" s="468"/>
      <c r="BE21" s="468"/>
      <c r="BF21" s="468"/>
      <c r="BG21" s="468"/>
      <c r="BH21" s="468"/>
      <c r="BI21" s="468"/>
      <c r="BJ21" s="468"/>
      <c r="BK21" s="468"/>
      <c r="BL21" s="468"/>
      <c r="BM21" s="468"/>
      <c r="BN21" s="468"/>
      <c r="BO21" s="468"/>
      <c r="BP21" s="468"/>
      <c r="BQ21" s="468"/>
      <c r="BR21" s="468"/>
      <c r="BS21" s="468"/>
      <c r="BT21" s="468"/>
      <c r="BU21" s="468"/>
      <c r="BV21" s="468"/>
    </row>
    <row r="22" spans="1:74" s="488" customFormat="1" ht="15.75" customHeight="1" outlineLevel="1" x14ac:dyDescent="0.25">
      <c r="A22" s="773"/>
      <c r="B22" s="495" t="s">
        <v>366</v>
      </c>
      <c r="C22" s="498"/>
      <c r="D22" s="404">
        <f t="shared" si="7"/>
        <v>72.148780000000002</v>
      </c>
      <c r="E22" s="404">
        <v>0.01</v>
      </c>
      <c r="F22" s="404">
        <v>0.01</v>
      </c>
      <c r="G22" s="404">
        <v>0.01</v>
      </c>
      <c r="H22" s="404">
        <v>0.01</v>
      </c>
      <c r="I22" s="404">
        <v>0.01</v>
      </c>
      <c r="J22" s="404">
        <v>0.01</v>
      </c>
      <c r="K22" s="404">
        <v>0.01</v>
      </c>
      <c r="L22" s="404">
        <v>0.01</v>
      </c>
      <c r="M22" s="404">
        <v>0.01</v>
      </c>
      <c r="N22" s="404">
        <v>0.01</v>
      </c>
      <c r="O22" s="495">
        <v>0.01</v>
      </c>
      <c r="P22" s="404">
        <v>0.01</v>
      </c>
      <c r="Q22" s="404">
        <v>0.01</v>
      </c>
      <c r="R22" s="404">
        <v>0.01</v>
      </c>
      <c r="S22" s="404">
        <v>0.01</v>
      </c>
      <c r="T22" s="404">
        <v>0.01</v>
      </c>
      <c r="U22" s="404">
        <v>0.01</v>
      </c>
      <c r="V22" s="404">
        <v>0.01</v>
      </c>
      <c r="W22" s="404">
        <v>0.01</v>
      </c>
      <c r="X22" s="461">
        <v>0.01</v>
      </c>
      <c r="Y22" s="495">
        <v>0.01</v>
      </c>
      <c r="Z22" s="404">
        <v>0.01</v>
      </c>
      <c r="AA22" s="404">
        <v>0.01</v>
      </c>
      <c r="AB22" s="404">
        <v>0.01</v>
      </c>
      <c r="AC22" s="404">
        <v>0.01</v>
      </c>
      <c r="AD22" s="404">
        <v>0.01</v>
      </c>
      <c r="AE22" s="404">
        <v>0.01</v>
      </c>
      <c r="AF22" s="404">
        <v>0.01</v>
      </c>
      <c r="AG22" s="404">
        <v>0.01</v>
      </c>
      <c r="AH22" s="461">
        <v>0.01</v>
      </c>
      <c r="AI22" s="404">
        <v>0.01</v>
      </c>
      <c r="AJ22" s="404">
        <v>0.01</v>
      </c>
      <c r="AK22" s="404">
        <v>0.01</v>
      </c>
      <c r="AL22" s="404">
        <v>0.01</v>
      </c>
      <c r="AM22" s="404">
        <v>0.01</v>
      </c>
      <c r="AN22" s="404">
        <v>0.01</v>
      </c>
      <c r="AO22" s="404">
        <v>0.01</v>
      </c>
      <c r="AP22" s="404">
        <v>0.01</v>
      </c>
      <c r="AQ22" s="404">
        <v>0.01</v>
      </c>
      <c r="AR22" s="404">
        <v>0.01</v>
      </c>
      <c r="AS22" s="495">
        <v>0.01</v>
      </c>
      <c r="AT22" s="404">
        <v>0.01</v>
      </c>
      <c r="AU22" s="404">
        <v>0.01</v>
      </c>
      <c r="AV22" s="404">
        <v>0.01</v>
      </c>
      <c r="AW22" s="404">
        <v>0.01</v>
      </c>
      <c r="AX22" s="404">
        <v>0.01</v>
      </c>
      <c r="AY22" s="404">
        <v>0.01</v>
      </c>
      <c r="AZ22" s="404">
        <v>0.01</v>
      </c>
      <c r="BA22" s="404">
        <v>0.01</v>
      </c>
      <c r="BB22" s="461">
        <v>0.01</v>
      </c>
      <c r="BC22" s="468"/>
      <c r="BD22" s="468"/>
      <c r="BE22" s="468"/>
      <c r="BF22" s="468"/>
      <c r="BG22" s="468"/>
      <c r="BH22" s="468"/>
      <c r="BI22" s="468"/>
      <c r="BJ22" s="468"/>
      <c r="BK22" s="468"/>
      <c r="BL22" s="468"/>
      <c r="BM22" s="468"/>
      <c r="BN22" s="468"/>
      <c r="BO22" s="468"/>
      <c r="BP22" s="468"/>
      <c r="BQ22" s="468"/>
      <c r="BR22" s="468"/>
      <c r="BS22" s="468"/>
      <c r="BT22" s="468"/>
      <c r="BU22" s="468"/>
      <c r="BV22" s="468"/>
    </row>
    <row r="23" spans="1:74" s="488" customFormat="1" ht="15.75" customHeight="1" outlineLevel="1" x14ac:dyDescent="0.25">
      <c r="A23" s="773"/>
      <c r="B23" s="495" t="s">
        <v>331</v>
      </c>
      <c r="C23" s="498"/>
      <c r="D23" s="404">
        <f t="shared" si="7"/>
        <v>86.175359999999998</v>
      </c>
      <c r="E23" s="404">
        <v>0</v>
      </c>
      <c r="F23" s="404">
        <v>0</v>
      </c>
      <c r="G23" s="404">
        <v>0</v>
      </c>
      <c r="H23" s="404">
        <v>0</v>
      </c>
      <c r="I23" s="404">
        <v>0</v>
      </c>
      <c r="J23" s="404">
        <v>0</v>
      </c>
      <c r="K23" s="404">
        <v>0</v>
      </c>
      <c r="L23" s="404">
        <v>0</v>
      </c>
      <c r="M23" s="404">
        <v>0</v>
      </c>
      <c r="N23" s="404">
        <v>0</v>
      </c>
      <c r="O23" s="495">
        <v>0</v>
      </c>
      <c r="P23" s="404">
        <v>0</v>
      </c>
      <c r="Q23" s="404">
        <v>0</v>
      </c>
      <c r="R23" s="404">
        <v>0</v>
      </c>
      <c r="S23" s="404">
        <v>0</v>
      </c>
      <c r="T23" s="404">
        <v>0</v>
      </c>
      <c r="U23" s="404">
        <v>0</v>
      </c>
      <c r="V23" s="404">
        <v>0</v>
      </c>
      <c r="W23" s="404">
        <v>0</v>
      </c>
      <c r="X23" s="461">
        <v>0</v>
      </c>
      <c r="Y23" s="495">
        <v>0</v>
      </c>
      <c r="Z23" s="404">
        <v>0</v>
      </c>
      <c r="AA23" s="404">
        <v>0</v>
      </c>
      <c r="AB23" s="404">
        <v>0</v>
      </c>
      <c r="AC23" s="404">
        <v>0</v>
      </c>
      <c r="AD23" s="404">
        <v>0</v>
      </c>
      <c r="AE23" s="404">
        <v>0</v>
      </c>
      <c r="AF23" s="404">
        <v>0</v>
      </c>
      <c r="AG23" s="404">
        <v>0</v>
      </c>
      <c r="AH23" s="461">
        <v>0</v>
      </c>
      <c r="AI23" s="404">
        <v>0</v>
      </c>
      <c r="AJ23" s="404">
        <v>0</v>
      </c>
      <c r="AK23" s="404">
        <v>0</v>
      </c>
      <c r="AL23" s="404">
        <v>0</v>
      </c>
      <c r="AM23" s="404">
        <v>0</v>
      </c>
      <c r="AN23" s="404">
        <v>0</v>
      </c>
      <c r="AO23" s="404">
        <v>0</v>
      </c>
      <c r="AP23" s="404">
        <v>0</v>
      </c>
      <c r="AQ23" s="404">
        <v>0</v>
      </c>
      <c r="AR23" s="404">
        <v>0</v>
      </c>
      <c r="AS23" s="495">
        <v>0</v>
      </c>
      <c r="AT23" s="404">
        <v>0</v>
      </c>
      <c r="AU23" s="404">
        <v>0</v>
      </c>
      <c r="AV23" s="404">
        <v>0</v>
      </c>
      <c r="AW23" s="404">
        <v>0</v>
      </c>
      <c r="AX23" s="404">
        <v>0</v>
      </c>
      <c r="AY23" s="404">
        <v>0</v>
      </c>
      <c r="AZ23" s="404">
        <v>0</v>
      </c>
      <c r="BA23" s="404">
        <v>0</v>
      </c>
      <c r="BB23" s="461">
        <v>0</v>
      </c>
      <c r="BC23" s="468"/>
      <c r="BD23" s="468"/>
      <c r="BE23" s="468"/>
      <c r="BF23" s="468"/>
      <c r="BG23" s="468"/>
      <c r="BH23" s="468"/>
      <c r="BI23" s="468"/>
      <c r="BJ23" s="468"/>
      <c r="BK23" s="468"/>
      <c r="BL23" s="468"/>
      <c r="BM23" s="468"/>
      <c r="BN23" s="468"/>
      <c r="BO23" s="468"/>
      <c r="BP23" s="468"/>
      <c r="BQ23" s="468"/>
      <c r="BR23" s="468"/>
      <c r="BS23" s="468"/>
      <c r="BT23" s="468"/>
      <c r="BU23" s="468"/>
      <c r="BV23" s="468"/>
    </row>
    <row r="24" spans="1:74" s="488" customFormat="1" ht="15.75" customHeight="1" outlineLevel="1" x14ac:dyDescent="0.25">
      <c r="A24" s="773"/>
      <c r="B24" s="495" t="s">
        <v>330</v>
      </c>
      <c r="C24" s="498"/>
      <c r="D24" s="404">
        <f t="shared" si="7"/>
        <v>100.202</v>
      </c>
      <c r="E24" s="404">
        <v>0</v>
      </c>
      <c r="F24" s="404">
        <v>0</v>
      </c>
      <c r="G24" s="404">
        <v>0</v>
      </c>
      <c r="H24" s="404">
        <v>0</v>
      </c>
      <c r="I24" s="404">
        <v>0</v>
      </c>
      <c r="J24" s="404">
        <v>0</v>
      </c>
      <c r="K24" s="404">
        <v>0</v>
      </c>
      <c r="L24" s="404">
        <v>0</v>
      </c>
      <c r="M24" s="404">
        <v>0</v>
      </c>
      <c r="N24" s="404">
        <v>0</v>
      </c>
      <c r="O24" s="495">
        <v>0</v>
      </c>
      <c r="P24" s="404">
        <v>0</v>
      </c>
      <c r="Q24" s="404">
        <v>0</v>
      </c>
      <c r="R24" s="404">
        <v>0</v>
      </c>
      <c r="S24" s="404">
        <v>0</v>
      </c>
      <c r="T24" s="404">
        <v>0</v>
      </c>
      <c r="U24" s="404">
        <v>0</v>
      </c>
      <c r="V24" s="404">
        <v>0</v>
      </c>
      <c r="W24" s="404">
        <v>0</v>
      </c>
      <c r="X24" s="461">
        <v>0</v>
      </c>
      <c r="Y24" s="495">
        <v>0</v>
      </c>
      <c r="Z24" s="404">
        <v>0</v>
      </c>
      <c r="AA24" s="404">
        <v>0</v>
      </c>
      <c r="AB24" s="404">
        <v>0</v>
      </c>
      <c r="AC24" s="404">
        <v>0</v>
      </c>
      <c r="AD24" s="404">
        <v>0</v>
      </c>
      <c r="AE24" s="404">
        <v>0</v>
      </c>
      <c r="AF24" s="404">
        <v>0</v>
      </c>
      <c r="AG24" s="404">
        <v>0</v>
      </c>
      <c r="AH24" s="461">
        <v>0</v>
      </c>
      <c r="AI24" s="404">
        <v>0</v>
      </c>
      <c r="AJ24" s="404">
        <v>0</v>
      </c>
      <c r="AK24" s="404">
        <v>0</v>
      </c>
      <c r="AL24" s="404">
        <v>0</v>
      </c>
      <c r="AM24" s="404">
        <v>0</v>
      </c>
      <c r="AN24" s="404">
        <v>0</v>
      </c>
      <c r="AO24" s="404">
        <v>0</v>
      </c>
      <c r="AP24" s="404">
        <v>0</v>
      </c>
      <c r="AQ24" s="404">
        <v>0</v>
      </c>
      <c r="AR24" s="404">
        <v>0</v>
      </c>
      <c r="AS24" s="495">
        <v>0</v>
      </c>
      <c r="AT24" s="404">
        <v>0</v>
      </c>
      <c r="AU24" s="404">
        <v>0</v>
      </c>
      <c r="AV24" s="404">
        <v>0</v>
      </c>
      <c r="AW24" s="404">
        <v>0</v>
      </c>
      <c r="AX24" s="404">
        <v>0</v>
      </c>
      <c r="AY24" s="404">
        <v>0</v>
      </c>
      <c r="AZ24" s="404">
        <v>0</v>
      </c>
      <c r="BA24" s="404">
        <v>0</v>
      </c>
      <c r="BB24" s="461">
        <v>0</v>
      </c>
      <c r="BC24" s="468"/>
      <c r="BD24" s="468"/>
      <c r="BE24" s="468"/>
      <c r="BF24" s="468"/>
      <c r="BG24" s="468"/>
      <c r="BH24" s="468"/>
      <c r="BI24" s="468"/>
      <c r="BJ24" s="468"/>
      <c r="BK24" s="468"/>
      <c r="BL24" s="468"/>
      <c r="BM24" s="468"/>
      <c r="BN24" s="468"/>
      <c r="BO24" s="468"/>
      <c r="BP24" s="468"/>
      <c r="BQ24" s="468"/>
      <c r="BR24" s="468"/>
      <c r="BS24" s="468"/>
      <c r="BT24" s="468"/>
      <c r="BU24" s="468"/>
      <c r="BV24" s="468"/>
    </row>
    <row r="25" spans="1:74" s="488" customFormat="1" ht="15.75" customHeight="1" outlineLevel="1" x14ac:dyDescent="0.25">
      <c r="A25" s="773"/>
      <c r="B25" s="495" t="s">
        <v>361</v>
      </c>
      <c r="C25" s="498"/>
      <c r="D25" s="404">
        <f t="shared" si="7"/>
        <v>114.229</v>
      </c>
      <c r="E25" s="404">
        <v>0</v>
      </c>
      <c r="F25" s="404">
        <v>0</v>
      </c>
      <c r="G25" s="404">
        <v>0</v>
      </c>
      <c r="H25" s="404">
        <v>0</v>
      </c>
      <c r="I25" s="404">
        <v>0</v>
      </c>
      <c r="J25" s="404">
        <v>0</v>
      </c>
      <c r="K25" s="404">
        <v>0</v>
      </c>
      <c r="L25" s="404">
        <v>0</v>
      </c>
      <c r="M25" s="404">
        <v>0</v>
      </c>
      <c r="N25" s="404">
        <v>0</v>
      </c>
      <c r="O25" s="495">
        <v>0</v>
      </c>
      <c r="P25" s="404">
        <v>0</v>
      </c>
      <c r="Q25" s="404">
        <v>0</v>
      </c>
      <c r="R25" s="404">
        <v>0</v>
      </c>
      <c r="S25" s="404">
        <v>0</v>
      </c>
      <c r="T25" s="404">
        <v>0</v>
      </c>
      <c r="U25" s="404">
        <v>0</v>
      </c>
      <c r="V25" s="404">
        <v>0</v>
      </c>
      <c r="W25" s="404">
        <v>0</v>
      </c>
      <c r="X25" s="461">
        <v>0</v>
      </c>
      <c r="Y25" s="495">
        <v>0</v>
      </c>
      <c r="Z25" s="404">
        <v>0</v>
      </c>
      <c r="AA25" s="404">
        <v>0</v>
      </c>
      <c r="AB25" s="404">
        <v>0</v>
      </c>
      <c r="AC25" s="404">
        <v>0</v>
      </c>
      <c r="AD25" s="404">
        <v>0</v>
      </c>
      <c r="AE25" s="404">
        <v>0</v>
      </c>
      <c r="AF25" s="404">
        <v>0</v>
      </c>
      <c r="AG25" s="404">
        <v>0</v>
      </c>
      <c r="AH25" s="461">
        <v>0</v>
      </c>
      <c r="AI25" s="404">
        <v>0</v>
      </c>
      <c r="AJ25" s="404">
        <v>0</v>
      </c>
      <c r="AK25" s="404">
        <v>0</v>
      </c>
      <c r="AL25" s="404">
        <v>0</v>
      </c>
      <c r="AM25" s="404">
        <v>0</v>
      </c>
      <c r="AN25" s="404">
        <v>0</v>
      </c>
      <c r="AO25" s="404">
        <v>0</v>
      </c>
      <c r="AP25" s="404">
        <v>0</v>
      </c>
      <c r="AQ25" s="404">
        <v>0</v>
      </c>
      <c r="AR25" s="404">
        <v>0</v>
      </c>
      <c r="AS25" s="495">
        <v>0</v>
      </c>
      <c r="AT25" s="404">
        <v>0</v>
      </c>
      <c r="AU25" s="404">
        <v>0</v>
      </c>
      <c r="AV25" s="404">
        <v>0</v>
      </c>
      <c r="AW25" s="404">
        <v>0</v>
      </c>
      <c r="AX25" s="404">
        <v>0</v>
      </c>
      <c r="AY25" s="404">
        <v>0</v>
      </c>
      <c r="AZ25" s="404">
        <v>0</v>
      </c>
      <c r="BA25" s="404">
        <v>0</v>
      </c>
      <c r="BB25" s="461">
        <v>0</v>
      </c>
      <c r="BC25" s="468"/>
      <c r="BD25" s="468"/>
      <c r="BE25" s="468"/>
      <c r="BF25" s="468"/>
      <c r="BG25" s="468"/>
      <c r="BH25" s="468"/>
      <c r="BI25" s="468"/>
      <c r="BJ25" s="468"/>
      <c r="BK25" s="468"/>
      <c r="BL25" s="468"/>
      <c r="BM25" s="468"/>
      <c r="BN25" s="468"/>
      <c r="BO25" s="468"/>
      <c r="BP25" s="468"/>
      <c r="BQ25" s="468"/>
      <c r="BR25" s="468"/>
      <c r="BS25" s="468"/>
      <c r="BT25" s="468"/>
      <c r="BU25" s="468"/>
      <c r="BV25" s="468"/>
    </row>
    <row r="26" spans="1:74" s="488" customFormat="1" ht="15.75" customHeight="1" outlineLevel="1" x14ac:dyDescent="0.25">
      <c r="A26" s="773"/>
      <c r="B26" s="495" t="s">
        <v>359</v>
      </c>
      <c r="C26" s="498"/>
      <c r="D26" s="404">
        <f t="shared" si="7"/>
        <v>128.2551</v>
      </c>
      <c r="E26" s="404">
        <v>0</v>
      </c>
      <c r="F26" s="404">
        <v>0</v>
      </c>
      <c r="G26" s="404">
        <v>0</v>
      </c>
      <c r="H26" s="404">
        <v>0</v>
      </c>
      <c r="I26" s="404">
        <v>0</v>
      </c>
      <c r="J26" s="404">
        <v>0</v>
      </c>
      <c r="K26" s="404">
        <v>0</v>
      </c>
      <c r="L26" s="404">
        <v>0</v>
      </c>
      <c r="M26" s="404">
        <v>0</v>
      </c>
      <c r="N26" s="404">
        <v>0</v>
      </c>
      <c r="O26" s="495">
        <v>0</v>
      </c>
      <c r="P26" s="404">
        <v>0</v>
      </c>
      <c r="Q26" s="404">
        <v>0</v>
      </c>
      <c r="R26" s="404">
        <v>0</v>
      </c>
      <c r="S26" s="404">
        <v>0</v>
      </c>
      <c r="T26" s="404">
        <v>0</v>
      </c>
      <c r="U26" s="404">
        <v>0</v>
      </c>
      <c r="V26" s="404">
        <v>0</v>
      </c>
      <c r="W26" s="404">
        <v>0</v>
      </c>
      <c r="X26" s="461">
        <v>0</v>
      </c>
      <c r="Y26" s="495">
        <v>0</v>
      </c>
      <c r="Z26" s="404">
        <v>0</v>
      </c>
      <c r="AA26" s="404">
        <v>0</v>
      </c>
      <c r="AB26" s="404">
        <v>0</v>
      </c>
      <c r="AC26" s="404">
        <v>0</v>
      </c>
      <c r="AD26" s="404">
        <v>0</v>
      </c>
      <c r="AE26" s="404">
        <v>0</v>
      </c>
      <c r="AF26" s="404">
        <v>0</v>
      </c>
      <c r="AG26" s="404">
        <v>0</v>
      </c>
      <c r="AH26" s="461">
        <v>0</v>
      </c>
      <c r="AI26" s="404">
        <v>0</v>
      </c>
      <c r="AJ26" s="404">
        <v>0</v>
      </c>
      <c r="AK26" s="404">
        <v>0</v>
      </c>
      <c r="AL26" s="404">
        <v>0</v>
      </c>
      <c r="AM26" s="404">
        <v>0</v>
      </c>
      <c r="AN26" s="404">
        <v>0</v>
      </c>
      <c r="AO26" s="404">
        <v>0</v>
      </c>
      <c r="AP26" s="404">
        <v>0</v>
      </c>
      <c r="AQ26" s="404">
        <v>0</v>
      </c>
      <c r="AR26" s="404">
        <v>0</v>
      </c>
      <c r="AS26" s="495">
        <v>0</v>
      </c>
      <c r="AT26" s="404">
        <v>0</v>
      </c>
      <c r="AU26" s="404">
        <v>0</v>
      </c>
      <c r="AV26" s="404">
        <v>0</v>
      </c>
      <c r="AW26" s="404">
        <v>0</v>
      </c>
      <c r="AX26" s="404">
        <v>0</v>
      </c>
      <c r="AY26" s="404">
        <v>0</v>
      </c>
      <c r="AZ26" s="404">
        <v>0</v>
      </c>
      <c r="BA26" s="404">
        <v>0</v>
      </c>
      <c r="BB26" s="461">
        <v>0</v>
      </c>
      <c r="BC26" s="468"/>
      <c r="BD26" s="468"/>
      <c r="BE26" s="468"/>
      <c r="BF26" s="468"/>
      <c r="BG26" s="468"/>
      <c r="BH26" s="468"/>
      <c r="BI26" s="468"/>
      <c r="BJ26" s="468"/>
      <c r="BK26" s="468"/>
      <c r="BL26" s="468"/>
      <c r="BM26" s="468"/>
      <c r="BN26" s="468"/>
      <c r="BO26" s="468"/>
      <c r="BP26" s="468"/>
      <c r="BQ26" s="468"/>
      <c r="BR26" s="468"/>
      <c r="BS26" s="468"/>
      <c r="BT26" s="468"/>
      <c r="BU26" s="468"/>
      <c r="BV26" s="468"/>
    </row>
    <row r="27" spans="1:74" s="488" customFormat="1" ht="15.75" customHeight="1" outlineLevel="1" x14ac:dyDescent="0.25">
      <c r="A27" s="773"/>
      <c r="B27" s="495" t="s">
        <v>329</v>
      </c>
      <c r="C27" s="498"/>
      <c r="D27" s="404">
        <f>MolarMass(B27)</f>
        <v>4.0026020000000004</v>
      </c>
      <c r="E27" s="404">
        <v>0</v>
      </c>
      <c r="F27" s="404">
        <v>0</v>
      </c>
      <c r="G27" s="404">
        <v>0</v>
      </c>
      <c r="H27" s="404">
        <v>0</v>
      </c>
      <c r="I27" s="404">
        <v>0</v>
      </c>
      <c r="J27" s="404">
        <v>0</v>
      </c>
      <c r="K27" s="404">
        <v>0</v>
      </c>
      <c r="L27" s="404">
        <v>0</v>
      </c>
      <c r="M27" s="404">
        <v>0</v>
      </c>
      <c r="N27" s="404">
        <v>0</v>
      </c>
      <c r="O27" s="495">
        <v>0</v>
      </c>
      <c r="P27" s="404">
        <v>0</v>
      </c>
      <c r="Q27" s="404">
        <v>0</v>
      </c>
      <c r="R27" s="404">
        <v>0</v>
      </c>
      <c r="S27" s="404">
        <v>0</v>
      </c>
      <c r="T27" s="404">
        <v>0</v>
      </c>
      <c r="U27" s="404">
        <v>0</v>
      </c>
      <c r="V27" s="404">
        <v>0</v>
      </c>
      <c r="W27" s="404">
        <v>0</v>
      </c>
      <c r="X27" s="461">
        <v>0</v>
      </c>
      <c r="Y27" s="495">
        <v>0</v>
      </c>
      <c r="Z27" s="404">
        <v>0</v>
      </c>
      <c r="AA27" s="404">
        <v>0</v>
      </c>
      <c r="AB27" s="404">
        <v>0</v>
      </c>
      <c r="AC27" s="404">
        <v>0</v>
      </c>
      <c r="AD27" s="404">
        <v>0</v>
      </c>
      <c r="AE27" s="404">
        <v>0</v>
      </c>
      <c r="AF27" s="404">
        <v>0</v>
      </c>
      <c r="AG27" s="404">
        <v>0</v>
      </c>
      <c r="AH27" s="461">
        <v>0</v>
      </c>
      <c r="AI27" s="404">
        <v>0</v>
      </c>
      <c r="AJ27" s="404">
        <v>0</v>
      </c>
      <c r="AK27" s="404">
        <v>0</v>
      </c>
      <c r="AL27" s="404">
        <v>0</v>
      </c>
      <c r="AM27" s="404">
        <v>0</v>
      </c>
      <c r="AN27" s="404">
        <v>0</v>
      </c>
      <c r="AO27" s="404">
        <v>0</v>
      </c>
      <c r="AP27" s="404">
        <v>0</v>
      </c>
      <c r="AQ27" s="404">
        <v>0</v>
      </c>
      <c r="AR27" s="404">
        <v>0</v>
      </c>
      <c r="AS27" s="495">
        <v>0</v>
      </c>
      <c r="AT27" s="404">
        <v>0</v>
      </c>
      <c r="AU27" s="404">
        <v>0</v>
      </c>
      <c r="AV27" s="404">
        <v>0</v>
      </c>
      <c r="AW27" s="404">
        <v>0</v>
      </c>
      <c r="AX27" s="404">
        <v>0</v>
      </c>
      <c r="AY27" s="404">
        <v>0</v>
      </c>
      <c r="AZ27" s="404">
        <v>0</v>
      </c>
      <c r="BA27" s="404">
        <v>0</v>
      </c>
      <c r="BB27" s="461">
        <v>0</v>
      </c>
      <c r="BC27" s="468"/>
      <c r="BD27" s="468"/>
      <c r="BE27" s="468"/>
      <c r="BF27" s="468"/>
      <c r="BG27" s="468"/>
      <c r="BH27" s="468"/>
      <c r="BI27" s="468"/>
      <c r="BJ27" s="468"/>
      <c r="BK27" s="468"/>
      <c r="BL27" s="468"/>
      <c r="BM27" s="468"/>
      <c r="BN27" s="468"/>
      <c r="BO27" s="468"/>
      <c r="BP27" s="468"/>
      <c r="BQ27" s="468"/>
      <c r="BR27" s="468"/>
      <c r="BS27" s="468"/>
      <c r="BT27" s="468"/>
      <c r="BU27" s="468"/>
      <c r="BV27" s="468"/>
    </row>
    <row r="28" spans="1:74" s="488" customFormat="1" ht="15.75" customHeight="1" outlineLevel="1" x14ac:dyDescent="0.25">
      <c r="A28" s="773"/>
      <c r="B28" s="495" t="s">
        <v>421</v>
      </c>
      <c r="C28" s="498"/>
      <c r="D28" s="404">
        <f>MolarMass(B28)</f>
        <v>28.958600656000002</v>
      </c>
      <c r="E28" s="404">
        <v>0</v>
      </c>
      <c r="F28" s="404">
        <v>0</v>
      </c>
      <c r="G28" s="404">
        <v>0</v>
      </c>
      <c r="H28" s="404">
        <v>0</v>
      </c>
      <c r="I28" s="404">
        <v>0</v>
      </c>
      <c r="J28" s="404">
        <v>0</v>
      </c>
      <c r="K28" s="404">
        <v>0</v>
      </c>
      <c r="L28" s="404">
        <v>0</v>
      </c>
      <c r="M28" s="404">
        <v>0</v>
      </c>
      <c r="N28" s="404">
        <v>0</v>
      </c>
      <c r="O28" s="495">
        <v>0</v>
      </c>
      <c r="P28" s="404">
        <v>0</v>
      </c>
      <c r="Q28" s="404">
        <v>0</v>
      </c>
      <c r="R28" s="404">
        <v>0</v>
      </c>
      <c r="S28" s="404">
        <v>0</v>
      </c>
      <c r="T28" s="404">
        <v>0</v>
      </c>
      <c r="U28" s="404">
        <v>0</v>
      </c>
      <c r="V28" s="404">
        <v>0</v>
      </c>
      <c r="W28" s="404">
        <v>0</v>
      </c>
      <c r="X28" s="461">
        <v>0</v>
      </c>
      <c r="Y28" s="495">
        <v>0</v>
      </c>
      <c r="Z28" s="404">
        <v>0</v>
      </c>
      <c r="AA28" s="404">
        <v>0</v>
      </c>
      <c r="AB28" s="404">
        <v>0</v>
      </c>
      <c r="AC28" s="404">
        <v>0</v>
      </c>
      <c r="AD28" s="404">
        <v>0</v>
      </c>
      <c r="AE28" s="404">
        <v>0</v>
      </c>
      <c r="AF28" s="404">
        <v>0</v>
      </c>
      <c r="AG28" s="404">
        <v>0</v>
      </c>
      <c r="AH28" s="461">
        <v>0</v>
      </c>
      <c r="AI28" s="404">
        <v>0</v>
      </c>
      <c r="AJ28" s="404">
        <v>0</v>
      </c>
      <c r="AK28" s="404">
        <v>0</v>
      </c>
      <c r="AL28" s="404">
        <v>0</v>
      </c>
      <c r="AM28" s="404">
        <v>0</v>
      </c>
      <c r="AN28" s="404">
        <v>0</v>
      </c>
      <c r="AO28" s="404">
        <v>0</v>
      </c>
      <c r="AP28" s="404">
        <v>0</v>
      </c>
      <c r="AQ28" s="404">
        <v>0</v>
      </c>
      <c r="AR28" s="404">
        <v>0</v>
      </c>
      <c r="AS28" s="495">
        <v>0</v>
      </c>
      <c r="AT28" s="404">
        <v>0</v>
      </c>
      <c r="AU28" s="404">
        <v>0</v>
      </c>
      <c r="AV28" s="404">
        <v>0</v>
      </c>
      <c r="AW28" s="404">
        <v>0</v>
      </c>
      <c r="AX28" s="404">
        <v>0</v>
      </c>
      <c r="AY28" s="404">
        <v>0</v>
      </c>
      <c r="AZ28" s="404">
        <v>0</v>
      </c>
      <c r="BA28" s="404">
        <v>0</v>
      </c>
      <c r="BB28" s="461">
        <v>0</v>
      </c>
      <c r="BC28" s="468"/>
      <c r="BD28" s="468"/>
      <c r="BE28" s="468"/>
      <c r="BF28" s="468"/>
      <c r="BG28" s="468"/>
      <c r="BH28" s="468"/>
      <c r="BI28" s="468"/>
      <c r="BJ28" s="468"/>
      <c r="BK28" s="468"/>
      <c r="BL28" s="468"/>
      <c r="BM28" s="468"/>
      <c r="BN28" s="468"/>
      <c r="BO28" s="468"/>
      <c r="BP28" s="468"/>
      <c r="BQ28" s="468"/>
      <c r="BR28" s="468"/>
      <c r="BS28" s="468"/>
      <c r="BT28" s="468"/>
      <c r="BU28" s="468"/>
      <c r="BV28" s="468"/>
    </row>
    <row r="29" spans="1:74" s="488" customFormat="1" ht="15.75" customHeight="1" outlineLevel="1" x14ac:dyDescent="0.25">
      <c r="A29" s="773"/>
      <c r="B29" s="495" t="s">
        <v>330</v>
      </c>
      <c r="C29" s="498"/>
      <c r="D29" s="404">
        <f>MolarMass(B29)</f>
        <v>100.202</v>
      </c>
      <c r="E29" s="404"/>
      <c r="F29" s="404"/>
      <c r="G29" s="404"/>
      <c r="H29" s="404"/>
      <c r="I29" s="404"/>
      <c r="J29" s="404"/>
      <c r="K29" s="404"/>
      <c r="L29" s="404"/>
      <c r="M29" s="404"/>
      <c r="N29" s="404"/>
      <c r="O29" s="495"/>
      <c r="P29" s="404"/>
      <c r="Q29" s="404"/>
      <c r="R29" s="404"/>
      <c r="S29" s="404"/>
      <c r="T29" s="404"/>
      <c r="U29" s="404"/>
      <c r="V29" s="404"/>
      <c r="W29" s="404"/>
      <c r="X29" s="461"/>
      <c r="Y29" s="495"/>
      <c r="Z29" s="404"/>
      <c r="AA29" s="404"/>
      <c r="AB29" s="404"/>
      <c r="AC29" s="404"/>
      <c r="AD29" s="404"/>
      <c r="AE29" s="404"/>
      <c r="AF29" s="404"/>
      <c r="AG29" s="404"/>
      <c r="AH29" s="461"/>
      <c r="AI29" s="404"/>
      <c r="AJ29" s="404"/>
      <c r="AK29" s="404"/>
      <c r="AL29" s="404"/>
      <c r="AM29" s="404"/>
      <c r="AN29" s="404"/>
      <c r="AO29" s="404"/>
      <c r="AP29" s="404"/>
      <c r="AQ29" s="404"/>
      <c r="AR29" s="404"/>
      <c r="AS29" s="495"/>
      <c r="AT29" s="404"/>
      <c r="AU29" s="404"/>
      <c r="AV29" s="404"/>
      <c r="AW29" s="404"/>
      <c r="AX29" s="404"/>
      <c r="AY29" s="404"/>
      <c r="AZ29" s="404"/>
      <c r="BA29" s="404"/>
      <c r="BB29" s="461"/>
      <c r="BC29" s="468"/>
      <c r="BD29" s="468"/>
      <c r="BE29" s="468"/>
      <c r="BF29" s="468"/>
      <c r="BG29" s="468"/>
      <c r="BH29" s="468"/>
      <c r="BI29" s="468"/>
      <c r="BJ29" s="468"/>
      <c r="BK29" s="468"/>
      <c r="BL29" s="468"/>
      <c r="BM29" s="468"/>
      <c r="BN29" s="468"/>
      <c r="BO29" s="468"/>
      <c r="BP29" s="468"/>
      <c r="BQ29" s="468"/>
      <c r="BR29" s="468"/>
      <c r="BS29" s="468"/>
      <c r="BT29" s="468"/>
      <c r="BU29" s="468"/>
      <c r="BV29" s="468"/>
    </row>
    <row r="30" spans="1:74" s="488" customFormat="1" ht="15.75" customHeight="1" outlineLevel="1" thickBot="1" x14ac:dyDescent="0.3">
      <c r="A30" s="773"/>
      <c r="B30" s="495" t="s">
        <v>302</v>
      </c>
      <c r="C30" s="498"/>
      <c r="D30" s="404">
        <f t="shared" si="7"/>
        <v>39.948</v>
      </c>
      <c r="E30" s="404"/>
      <c r="F30" s="404"/>
      <c r="G30" s="404"/>
      <c r="H30" s="404"/>
      <c r="I30" s="404"/>
      <c r="J30" s="404"/>
      <c r="K30" s="404"/>
      <c r="L30" s="404"/>
      <c r="M30" s="404"/>
      <c r="N30" s="404"/>
      <c r="O30" s="499"/>
      <c r="P30" s="407"/>
      <c r="Q30" s="407"/>
      <c r="R30" s="407"/>
      <c r="S30" s="407"/>
      <c r="T30" s="407"/>
      <c r="U30" s="407"/>
      <c r="V30" s="407"/>
      <c r="W30" s="407"/>
      <c r="X30" s="462"/>
      <c r="Y30" s="499"/>
      <c r="Z30" s="407"/>
      <c r="AA30" s="407"/>
      <c r="AB30" s="407"/>
      <c r="AC30" s="407"/>
      <c r="AD30" s="407"/>
      <c r="AE30" s="407"/>
      <c r="AF30" s="407"/>
      <c r="AG30" s="407"/>
      <c r="AH30" s="462"/>
      <c r="AI30" s="404"/>
      <c r="AJ30" s="404"/>
      <c r="AK30" s="404"/>
      <c r="AL30" s="404"/>
      <c r="AM30" s="404"/>
      <c r="AN30" s="404"/>
      <c r="AO30" s="404"/>
      <c r="AP30" s="404"/>
      <c r="AQ30" s="404"/>
      <c r="AR30" s="404"/>
      <c r="AS30" s="499"/>
      <c r="AT30" s="407"/>
      <c r="AU30" s="407"/>
      <c r="AV30" s="407"/>
      <c r="AW30" s="407"/>
      <c r="AX30" s="407"/>
      <c r="AY30" s="407"/>
      <c r="AZ30" s="407"/>
      <c r="BA30" s="407"/>
      <c r="BB30" s="462"/>
      <c r="BC30" s="468"/>
      <c r="BD30" s="468"/>
      <c r="BE30" s="468"/>
      <c r="BF30" s="468"/>
      <c r="BG30" s="468"/>
      <c r="BH30" s="468"/>
      <c r="BI30" s="468"/>
      <c r="BJ30" s="468"/>
      <c r="BK30" s="468"/>
      <c r="BL30" s="468"/>
      <c r="BM30" s="468"/>
      <c r="BN30" s="468"/>
      <c r="BO30" s="468"/>
      <c r="BP30" s="468"/>
      <c r="BQ30" s="468"/>
      <c r="BR30" s="468"/>
      <c r="BS30" s="468"/>
      <c r="BT30" s="468"/>
      <c r="BU30" s="468"/>
      <c r="BV30" s="468"/>
    </row>
    <row r="31" spans="1:74" ht="15.75" customHeight="1" x14ac:dyDescent="0.25">
      <c r="A31" s="773"/>
      <c r="B31" s="761" t="s">
        <v>623</v>
      </c>
      <c r="C31" s="379"/>
      <c r="D31" s="584"/>
      <c r="E31" s="379"/>
      <c r="F31" s="379"/>
      <c r="G31" s="379"/>
      <c r="H31" s="379"/>
      <c r="I31" s="379"/>
      <c r="J31" s="379"/>
      <c r="K31" s="379"/>
      <c r="L31" s="379"/>
      <c r="M31" s="379"/>
      <c r="N31" s="379"/>
      <c r="O31" s="500"/>
      <c r="P31" s="379"/>
      <c r="Q31" s="379"/>
      <c r="R31" s="379"/>
      <c r="S31" s="379"/>
      <c r="T31" s="379"/>
      <c r="U31" s="379"/>
      <c r="V31" s="379"/>
      <c r="W31" s="379"/>
      <c r="X31" s="380"/>
      <c r="Y31" s="500"/>
      <c r="Z31" s="379"/>
      <c r="AA31" s="379"/>
      <c r="AB31" s="379"/>
      <c r="AC31" s="379"/>
      <c r="AD31" s="379"/>
      <c r="AE31" s="379"/>
      <c r="AF31" s="379"/>
      <c r="AG31" s="379"/>
      <c r="AH31" s="380"/>
      <c r="AI31" s="500"/>
      <c r="AJ31" s="379"/>
      <c r="AK31" s="379"/>
      <c r="AL31" s="379"/>
      <c r="AM31" s="379"/>
      <c r="AN31" s="379"/>
      <c r="AO31" s="379"/>
      <c r="AP31" s="379"/>
      <c r="AQ31" s="379"/>
      <c r="AR31" s="380"/>
      <c r="AS31" s="500"/>
      <c r="AT31" s="379"/>
      <c r="AU31" s="379"/>
      <c r="AV31" s="379"/>
      <c r="AW31" s="379"/>
      <c r="AX31" s="379"/>
      <c r="AY31" s="379"/>
      <c r="AZ31" s="379"/>
      <c r="BA31" s="379"/>
      <c r="BB31" s="380"/>
    </row>
    <row r="32" spans="1:74" ht="15.75" customHeight="1" thickBot="1" x14ac:dyDescent="0.3">
      <c r="A32" s="773"/>
      <c r="B32" s="771"/>
      <c r="C32" s="381"/>
      <c r="D32" s="586"/>
      <c r="E32" s="381"/>
      <c r="F32" s="381"/>
      <c r="G32" s="381"/>
      <c r="H32" s="381"/>
      <c r="I32" s="381"/>
      <c r="J32" s="381"/>
      <c r="K32" s="381"/>
      <c r="L32" s="381"/>
      <c r="M32" s="381"/>
      <c r="N32" s="381"/>
      <c r="O32" s="501"/>
      <c r="P32" s="381"/>
      <c r="Q32" s="381"/>
      <c r="R32" s="381"/>
      <c r="S32" s="381"/>
      <c r="T32" s="381"/>
      <c r="U32" s="381"/>
      <c r="V32" s="381"/>
      <c r="W32" s="381"/>
      <c r="X32" s="382"/>
      <c r="Y32" s="501"/>
      <c r="Z32" s="381"/>
      <c r="AA32" s="381"/>
      <c r="AB32" s="381"/>
      <c r="AC32" s="381"/>
      <c r="AD32" s="381"/>
      <c r="AE32" s="381"/>
      <c r="AF32" s="381"/>
      <c r="AG32" s="381"/>
      <c r="AH32" s="382"/>
      <c r="AI32" s="501"/>
      <c r="AJ32" s="381"/>
      <c r="AK32" s="381"/>
      <c r="AL32" s="381"/>
      <c r="AM32" s="381"/>
      <c r="AN32" s="381"/>
      <c r="AO32" s="381"/>
      <c r="AP32" s="381"/>
      <c r="AQ32" s="381"/>
      <c r="AR32" s="382"/>
      <c r="AS32" s="501"/>
      <c r="AT32" s="381"/>
      <c r="AU32" s="381"/>
      <c r="AV32" s="381"/>
      <c r="AW32" s="381"/>
      <c r="AX32" s="381"/>
      <c r="AY32" s="381"/>
      <c r="AZ32" s="381"/>
      <c r="BA32" s="381"/>
      <c r="BB32" s="382"/>
    </row>
    <row r="33" spans="1:74" ht="15.75" customHeight="1" x14ac:dyDescent="0.25">
      <c r="A33" s="773"/>
      <c r="B33" s="500" t="s">
        <v>624</v>
      </c>
      <c r="C33" s="379"/>
      <c r="D33" s="584"/>
      <c r="E33" s="379"/>
      <c r="F33" s="379"/>
      <c r="G33" s="379"/>
      <c r="H33" s="379"/>
      <c r="I33" s="379"/>
      <c r="J33" s="379"/>
      <c r="K33" s="379"/>
      <c r="L33" s="379"/>
      <c r="M33" s="379"/>
      <c r="N33" s="379"/>
      <c r="O33" s="500"/>
      <c r="P33" s="379"/>
      <c r="Q33" s="379"/>
      <c r="R33" s="379"/>
      <c r="S33" s="379"/>
      <c r="T33" s="379"/>
      <c r="U33" s="379"/>
      <c r="V33" s="379"/>
      <c r="W33" s="379"/>
      <c r="X33" s="380"/>
      <c r="Y33" s="500"/>
      <c r="Z33" s="379"/>
      <c r="AA33" s="379"/>
      <c r="AB33" s="379"/>
      <c r="AC33" s="379"/>
      <c r="AD33" s="379"/>
      <c r="AE33" s="379"/>
      <c r="AF33" s="379"/>
      <c r="AG33" s="379"/>
      <c r="AH33" s="380"/>
      <c r="AI33" s="500"/>
      <c r="AJ33" s="379"/>
      <c r="AK33" s="379"/>
      <c r="AL33" s="379"/>
      <c r="AM33" s="379"/>
      <c r="AN33" s="379"/>
      <c r="AO33" s="379"/>
      <c r="AP33" s="379"/>
      <c r="AQ33" s="379"/>
      <c r="AR33" s="380"/>
      <c r="AS33" s="500"/>
      <c r="AT33" s="379"/>
      <c r="AU33" s="379"/>
      <c r="AV33" s="379"/>
      <c r="AW33" s="379"/>
      <c r="AX33" s="379"/>
      <c r="AY33" s="379"/>
      <c r="AZ33" s="379"/>
      <c r="BA33" s="379"/>
      <c r="BB33" s="380"/>
    </row>
    <row r="34" spans="1:74" ht="15.75" customHeight="1" outlineLevel="1" x14ac:dyDescent="0.25">
      <c r="A34" s="773"/>
      <c r="B34" s="478" t="s">
        <v>282</v>
      </c>
      <c r="C34" s="375" t="s">
        <v>709</v>
      </c>
      <c r="D34" s="479" t="s">
        <v>283</v>
      </c>
      <c r="E34" s="479">
        <f>IF(E35="","",E35/E38)</f>
        <v>41430.957280342067</v>
      </c>
      <c r="F34" s="479">
        <f t="shared" ref="F34:N34" si="8">IF(F35="","",F35/F38)</f>
        <v>48265.79916862931</v>
      </c>
      <c r="G34" s="479">
        <f t="shared" si="8"/>
        <v>55185.022247040273</v>
      </c>
      <c r="H34" s="479">
        <f t="shared" si="8"/>
        <v>58602.443191183891</v>
      </c>
      <c r="I34" s="479">
        <f t="shared" si="8"/>
        <v>62019.864135327516</v>
      </c>
      <c r="J34" s="479" t="str">
        <f t="shared" si="8"/>
        <v/>
      </c>
      <c r="K34" s="479" t="str">
        <f t="shared" si="8"/>
        <v/>
      </c>
      <c r="L34" s="479" t="str">
        <f t="shared" si="8"/>
        <v/>
      </c>
      <c r="M34" s="479" t="str">
        <f t="shared" si="8"/>
        <v/>
      </c>
      <c r="N34" s="479" t="str">
        <f t="shared" si="8"/>
        <v/>
      </c>
      <c r="O34" s="480">
        <f t="shared" ref="O34:S46" si="9">E34+(Y34-E34)*((O$5-E$5)/(Y$5-E$5))</f>
        <v>44964.410330661027</v>
      </c>
      <c r="P34" s="479">
        <f t="shared" si="9"/>
        <v>51799.25221894827</v>
      </c>
      <c r="Q34" s="479">
        <f t="shared" si="9"/>
        <v>58718.475297359226</v>
      </c>
      <c r="R34" s="479">
        <f t="shared" si="9"/>
        <v>63924.168319555582</v>
      </c>
      <c r="S34" s="479">
        <f t="shared" si="9"/>
        <v>67923.328003904055</v>
      </c>
      <c r="T34" s="479"/>
      <c r="U34" s="479"/>
      <c r="V34" s="479"/>
      <c r="W34" s="479"/>
      <c r="X34" s="481"/>
      <c r="Y34" s="480">
        <f>IF(Y35="","",Y35/Y38)</f>
        <v>48350.18035875303</v>
      </c>
      <c r="Z34" s="479">
        <f t="shared" ref="Z34:AH34" si="10">IF(Z35="","",Z35/Z38)</f>
        <v>55185.022247040273</v>
      </c>
      <c r="AA34" s="479">
        <f t="shared" si="10"/>
        <v>62104.245325451229</v>
      </c>
      <c r="AB34" s="479">
        <f t="shared" si="10"/>
        <v>69023.468403862207</v>
      </c>
      <c r="AC34" s="479">
        <f t="shared" si="10"/>
        <v>73580.052670543169</v>
      </c>
      <c r="AD34" s="479" t="str">
        <f t="shared" si="10"/>
        <v/>
      </c>
      <c r="AE34" s="479" t="str">
        <f t="shared" si="10"/>
        <v/>
      </c>
      <c r="AF34" s="479" t="str">
        <f t="shared" si="10"/>
        <v/>
      </c>
      <c r="AG34" s="479" t="str">
        <f t="shared" si="10"/>
        <v/>
      </c>
      <c r="AH34" s="481" t="str">
        <f t="shared" si="10"/>
        <v/>
      </c>
      <c r="AI34" s="480">
        <f>IF(AI35="","",AI35/AI38)</f>
        <v>55606.928197658883</v>
      </c>
      <c r="AJ34" s="479">
        <f t="shared" ref="AJ34:AR34" si="11">IF(AJ35="","",AJ35/AJ38)</f>
        <v>62104.245325451229</v>
      </c>
      <c r="AK34" s="479">
        <f t="shared" si="11"/>
        <v>69023.468403862207</v>
      </c>
      <c r="AL34" s="479">
        <f t="shared" si="11"/>
        <v>75942.725994007371</v>
      </c>
      <c r="AM34" s="479">
        <f t="shared" si="11"/>
        <v>86068.39978538554</v>
      </c>
      <c r="AN34" s="479" t="str">
        <f t="shared" si="11"/>
        <v/>
      </c>
      <c r="AO34" s="479" t="str">
        <f t="shared" si="11"/>
        <v/>
      </c>
      <c r="AP34" s="479" t="str">
        <f t="shared" si="11"/>
        <v/>
      </c>
      <c r="AQ34" s="479" t="str">
        <f t="shared" si="11"/>
        <v/>
      </c>
      <c r="AR34" s="481" t="str">
        <f t="shared" si="11"/>
        <v/>
      </c>
      <c r="AS34" s="480">
        <f>IF(AS35="","",AS35/AS38)</f>
        <v>66913.945553115991</v>
      </c>
      <c r="AT34" s="479">
        <f t="shared" ref="AT34:BB34" si="12">IF(AT35="","",AT35/AT38)</f>
        <v>75942.725994007371</v>
      </c>
      <c r="AU34" s="479">
        <f t="shared" si="12"/>
        <v>82777.567882294607</v>
      </c>
      <c r="AV34" s="479">
        <f t="shared" si="12"/>
        <v>89696.75644897137</v>
      </c>
      <c r="AW34" s="479">
        <f t="shared" si="12"/>
        <v>98303.568818122556</v>
      </c>
      <c r="AX34" s="479" t="str">
        <f t="shared" si="12"/>
        <v/>
      </c>
      <c r="AY34" s="479" t="str">
        <f t="shared" si="12"/>
        <v/>
      </c>
      <c r="AZ34" s="479" t="str">
        <f t="shared" si="12"/>
        <v/>
      </c>
      <c r="BA34" s="479" t="str">
        <f t="shared" si="12"/>
        <v/>
      </c>
      <c r="BB34" s="481" t="str">
        <f t="shared" si="12"/>
        <v/>
      </c>
    </row>
    <row r="35" spans="1:74" ht="15.75" customHeight="1" outlineLevel="1" x14ac:dyDescent="0.25">
      <c r="A35" s="773"/>
      <c r="B35" s="478" t="s">
        <v>676</v>
      </c>
      <c r="C35" s="375" t="s">
        <v>710</v>
      </c>
      <c r="D35" s="479" t="s">
        <v>555</v>
      </c>
      <c r="E35" s="482">
        <v>3601.4670000000001</v>
      </c>
      <c r="F35" s="482">
        <v>4195.5990000000002</v>
      </c>
      <c r="G35" s="482">
        <v>4797.0659999999998</v>
      </c>
      <c r="H35" s="482">
        <v>5094.1319999999996</v>
      </c>
      <c r="I35" s="482">
        <v>5391.1980000000003</v>
      </c>
      <c r="J35" s="482"/>
      <c r="K35" s="482"/>
      <c r="L35" s="482"/>
      <c r="M35" s="482"/>
      <c r="N35" s="482"/>
      <c r="O35" s="480">
        <f>E35+(Y35-E35)*((O$5-E$5)/(Y$5-E$5))</f>
        <v>3908.6193177865616</v>
      </c>
      <c r="P35" s="479">
        <f t="shared" si="9"/>
        <v>4502.7513177865612</v>
      </c>
      <c r="Q35" s="479">
        <f t="shared" si="9"/>
        <v>5104.2183177865609</v>
      </c>
      <c r="R35" s="479">
        <f t="shared" si="9"/>
        <v>5556.7333660079048</v>
      </c>
      <c r="S35" s="479">
        <f t="shared" si="9"/>
        <v>5904.3681438735184</v>
      </c>
      <c r="T35" s="479"/>
      <c r="U35" s="479"/>
      <c r="V35" s="479"/>
      <c r="W35" s="479"/>
      <c r="X35" s="481"/>
      <c r="Y35" s="483">
        <v>4202.9340000000002</v>
      </c>
      <c r="Z35" s="482">
        <v>4797.0659999999998</v>
      </c>
      <c r="AA35" s="482">
        <v>5398.5329999999994</v>
      </c>
      <c r="AB35" s="482">
        <v>6000</v>
      </c>
      <c r="AC35" s="482">
        <v>6396.09</v>
      </c>
      <c r="AD35" s="482"/>
      <c r="AE35" s="482"/>
      <c r="AF35" s="482"/>
      <c r="AG35" s="482"/>
      <c r="AH35" s="484"/>
      <c r="AI35" s="483">
        <v>4833.741</v>
      </c>
      <c r="AJ35" s="482">
        <v>5398.5329999999994</v>
      </c>
      <c r="AK35" s="482">
        <v>6000</v>
      </c>
      <c r="AL35" s="482">
        <v>6601.47</v>
      </c>
      <c r="AM35" s="482">
        <v>7481.6639999999998</v>
      </c>
      <c r="AN35" s="482"/>
      <c r="AO35" s="482"/>
      <c r="AP35" s="482"/>
      <c r="AQ35" s="482"/>
      <c r="AR35" s="484"/>
      <c r="AS35" s="483">
        <v>5816.6255999999994</v>
      </c>
      <c r="AT35" s="482">
        <v>6601.47</v>
      </c>
      <c r="AU35" s="482">
        <v>7195.6019999999999</v>
      </c>
      <c r="AV35" s="482">
        <v>7797.0659999999998</v>
      </c>
      <c r="AW35" s="482">
        <v>8545.23</v>
      </c>
      <c r="AX35" s="482"/>
      <c r="AY35" s="482"/>
      <c r="AZ35" s="482"/>
      <c r="BA35" s="482"/>
      <c r="BB35" s="484"/>
    </row>
    <row r="36" spans="1:74" s="488" customFormat="1" ht="15.75" customHeight="1" outlineLevel="1" x14ac:dyDescent="0.25">
      <c r="A36" s="773"/>
      <c r="B36" s="485" t="s">
        <v>509</v>
      </c>
      <c r="C36" s="486" t="s">
        <v>711</v>
      </c>
      <c r="D36" s="487" t="s">
        <v>290</v>
      </c>
      <c r="E36" s="482">
        <f>273.15+40</f>
        <v>313.14999999999998</v>
      </c>
      <c r="F36" s="482">
        <v>313.14999999999998</v>
      </c>
      <c r="G36" s="482">
        <v>313.14999999999998</v>
      </c>
      <c r="H36" s="482">
        <v>313.14999999999998</v>
      </c>
      <c r="I36" s="482">
        <v>313.14999999999998</v>
      </c>
      <c r="J36" s="482"/>
      <c r="K36" s="482"/>
      <c r="L36" s="482"/>
      <c r="M36" s="482"/>
      <c r="N36" s="482"/>
      <c r="O36" s="502">
        <f t="shared" ref="O36:O37" si="13">E36+(Y36-E36)*((O$5-E$5)/(Y$5-E$5))</f>
        <v>313.14999999999998</v>
      </c>
      <c r="P36" s="487">
        <f t="shared" si="9"/>
        <v>313.14999999999998</v>
      </c>
      <c r="Q36" s="487">
        <f t="shared" si="9"/>
        <v>313.14999999999998</v>
      </c>
      <c r="R36" s="487">
        <f t="shared" si="9"/>
        <v>313.14999999999998</v>
      </c>
      <c r="S36" s="487">
        <f t="shared" si="9"/>
        <v>313.14999999999998</v>
      </c>
      <c r="T36" s="487"/>
      <c r="U36" s="487"/>
      <c r="V36" s="487"/>
      <c r="W36" s="487"/>
      <c r="X36" s="503"/>
      <c r="Y36" s="482">
        <v>313.14999999999998</v>
      </c>
      <c r="Z36" s="482">
        <v>313.14999999999998</v>
      </c>
      <c r="AA36" s="482">
        <v>313.14999999999998</v>
      </c>
      <c r="AB36" s="482">
        <v>313.14999999999998</v>
      </c>
      <c r="AC36" s="482">
        <v>313.14999999999998</v>
      </c>
      <c r="AD36" s="482"/>
      <c r="AE36" s="482"/>
      <c r="AF36" s="482"/>
      <c r="AG36" s="482"/>
      <c r="AH36" s="484"/>
      <c r="AI36" s="483">
        <v>313.14999999999998</v>
      </c>
      <c r="AJ36" s="482">
        <v>313.14999999999998</v>
      </c>
      <c r="AK36" s="482">
        <v>313.14999999999998</v>
      </c>
      <c r="AL36" s="482">
        <v>313.14999999999998</v>
      </c>
      <c r="AM36" s="482">
        <v>313.14999999999998</v>
      </c>
      <c r="AN36" s="482"/>
      <c r="AO36" s="482"/>
      <c r="AP36" s="482"/>
      <c r="AQ36" s="482"/>
      <c r="AR36" s="484"/>
      <c r="AS36" s="483">
        <v>313.14999999999998</v>
      </c>
      <c r="AT36" s="482">
        <v>313.14999999999998</v>
      </c>
      <c r="AU36" s="482">
        <v>313.14999999999998</v>
      </c>
      <c r="AV36" s="482">
        <v>313.14999999999998</v>
      </c>
      <c r="AW36" s="482">
        <v>313.14999999999998</v>
      </c>
      <c r="AX36" s="482"/>
      <c r="AY36" s="482"/>
      <c r="AZ36" s="482"/>
      <c r="BA36" s="482"/>
      <c r="BB36" s="484"/>
      <c r="BC36" s="468"/>
      <c r="BD36" s="468"/>
      <c r="BE36" s="468"/>
      <c r="BF36" s="468"/>
      <c r="BG36" s="468"/>
      <c r="BH36" s="468"/>
      <c r="BI36" s="468"/>
      <c r="BJ36" s="468"/>
      <c r="BK36" s="468"/>
      <c r="BL36" s="468"/>
      <c r="BM36" s="468"/>
      <c r="BN36" s="468"/>
      <c r="BO36" s="468"/>
      <c r="BP36" s="468"/>
      <c r="BQ36" s="468"/>
      <c r="BR36" s="468"/>
      <c r="BS36" s="468"/>
      <c r="BT36" s="468"/>
      <c r="BU36" s="468"/>
      <c r="BV36" s="468"/>
    </row>
    <row r="37" spans="1:74" ht="15.75" customHeight="1" outlineLevel="1" x14ac:dyDescent="0.25">
      <c r="A37" s="773"/>
      <c r="B37" s="478" t="s">
        <v>510</v>
      </c>
      <c r="C37" s="375" t="s">
        <v>712</v>
      </c>
      <c r="D37" s="479" t="s">
        <v>505</v>
      </c>
      <c r="E37" s="482">
        <f>1128/1000</f>
        <v>1.1279999999999999</v>
      </c>
      <c r="F37" s="482">
        <v>1.1279999999999999</v>
      </c>
      <c r="G37" s="482">
        <v>1.1279999999999999</v>
      </c>
      <c r="H37" s="482">
        <v>1.1279999999999999</v>
      </c>
      <c r="I37" s="482">
        <v>1.1279999999999999</v>
      </c>
      <c r="J37" s="482"/>
      <c r="K37" s="482"/>
      <c r="L37" s="482"/>
      <c r="M37" s="482"/>
      <c r="N37" s="482"/>
      <c r="O37" s="480">
        <f t="shared" si="13"/>
        <v>1.1279999999999999</v>
      </c>
      <c r="P37" s="479">
        <f t="shared" si="9"/>
        <v>1.1279999999999999</v>
      </c>
      <c r="Q37" s="479">
        <f t="shared" si="9"/>
        <v>1.1279999999999999</v>
      </c>
      <c r="R37" s="479">
        <f t="shared" si="9"/>
        <v>1.1279999999999999</v>
      </c>
      <c r="S37" s="479">
        <f t="shared" si="9"/>
        <v>1.1279999999999999</v>
      </c>
      <c r="T37" s="479"/>
      <c r="U37" s="479"/>
      <c r="V37" s="479"/>
      <c r="W37" s="479"/>
      <c r="X37" s="481"/>
      <c r="Y37" s="482">
        <v>1.1279999999999999</v>
      </c>
      <c r="Z37" s="482">
        <v>1.1279999999999999</v>
      </c>
      <c r="AA37" s="482">
        <v>1.1279999999999999</v>
      </c>
      <c r="AB37" s="482">
        <v>1.1279999999999999</v>
      </c>
      <c r="AC37" s="482">
        <v>1.1279999999999999</v>
      </c>
      <c r="AD37" s="482"/>
      <c r="AE37" s="482"/>
      <c r="AF37" s="482"/>
      <c r="AG37" s="482"/>
      <c r="AH37" s="484"/>
      <c r="AI37" s="483">
        <v>1.1279999999999999</v>
      </c>
      <c r="AJ37" s="482">
        <v>1.1279999999999999</v>
      </c>
      <c r="AK37" s="482">
        <v>1.1279999999999999</v>
      </c>
      <c r="AL37" s="482">
        <v>1.1279999999999999</v>
      </c>
      <c r="AM37" s="482">
        <v>1.1279999999999999</v>
      </c>
      <c r="AN37" s="482"/>
      <c r="AO37" s="482"/>
      <c r="AP37" s="482"/>
      <c r="AQ37" s="482"/>
      <c r="AR37" s="484"/>
      <c r="AS37" s="483">
        <v>1.1279999999999999</v>
      </c>
      <c r="AT37" s="482">
        <v>1.1279999999999999</v>
      </c>
      <c r="AU37" s="482">
        <v>1.1279999999999999</v>
      </c>
      <c r="AV37" s="482">
        <v>1.1279999999999999</v>
      </c>
      <c r="AW37" s="482">
        <v>1.1279999999999999</v>
      </c>
      <c r="AX37" s="482"/>
      <c r="AY37" s="482"/>
      <c r="AZ37" s="482"/>
      <c r="BA37" s="482"/>
      <c r="BB37" s="484"/>
    </row>
    <row r="38" spans="1:74" s="488" customFormat="1" ht="15.75" customHeight="1" outlineLevel="1" x14ac:dyDescent="0.25">
      <c r="A38" s="773"/>
      <c r="B38" s="485" t="s">
        <v>511</v>
      </c>
      <c r="C38" s="486" t="s">
        <v>713</v>
      </c>
      <c r="D38" s="487" t="s">
        <v>507</v>
      </c>
      <c r="E38" s="487">
        <f t="shared" ref="E38:BB38" si="14">IF(E36="","",1/Density(E$1,"PT","SI",E37,E36))</f>
        <v>8.6926955986817239E-2</v>
      </c>
      <c r="F38" s="487">
        <f t="shared" si="14"/>
        <v>8.6926955986817239E-2</v>
      </c>
      <c r="G38" s="487">
        <f t="shared" si="14"/>
        <v>8.6926955986817239E-2</v>
      </c>
      <c r="H38" s="487">
        <f t="shared" si="14"/>
        <v>8.6926955986817239E-2</v>
      </c>
      <c r="I38" s="487">
        <f t="shared" si="14"/>
        <v>8.6926955986817239E-2</v>
      </c>
      <c r="J38" s="487" t="str">
        <f t="shared" si="14"/>
        <v/>
      </c>
      <c r="K38" s="487" t="str">
        <f t="shared" si="14"/>
        <v/>
      </c>
      <c r="L38" s="487" t="str">
        <f t="shared" si="14"/>
        <v/>
      </c>
      <c r="M38" s="487" t="str">
        <f t="shared" si="14"/>
        <v/>
      </c>
      <c r="N38" s="487" t="str">
        <f t="shared" si="14"/>
        <v/>
      </c>
      <c r="O38" s="502">
        <f t="shared" si="9"/>
        <v>8.6926955986817239E-2</v>
      </c>
      <c r="P38" s="487">
        <f t="shared" si="9"/>
        <v>8.6926955986817239E-2</v>
      </c>
      <c r="Q38" s="487">
        <f t="shared" si="9"/>
        <v>8.6926955986817239E-2</v>
      </c>
      <c r="R38" s="487">
        <f t="shared" si="9"/>
        <v>8.6926955986817239E-2</v>
      </c>
      <c r="S38" s="487">
        <f t="shared" si="9"/>
        <v>8.6926955986817239E-2</v>
      </c>
      <c r="T38" s="487"/>
      <c r="U38" s="487"/>
      <c r="V38" s="487"/>
      <c r="W38" s="487"/>
      <c r="X38" s="503"/>
      <c r="Y38" s="502">
        <f t="shared" si="14"/>
        <v>8.6926955986817239E-2</v>
      </c>
      <c r="Z38" s="487">
        <f t="shared" si="14"/>
        <v>8.6926955986817239E-2</v>
      </c>
      <c r="AA38" s="487">
        <f t="shared" si="14"/>
        <v>8.6926955986817239E-2</v>
      </c>
      <c r="AB38" s="487">
        <f t="shared" si="14"/>
        <v>8.6926955986817239E-2</v>
      </c>
      <c r="AC38" s="487">
        <f t="shared" si="14"/>
        <v>8.6926955986817239E-2</v>
      </c>
      <c r="AD38" s="487" t="str">
        <f t="shared" si="14"/>
        <v/>
      </c>
      <c r="AE38" s="487" t="str">
        <f t="shared" si="14"/>
        <v/>
      </c>
      <c r="AF38" s="487" t="str">
        <f t="shared" si="14"/>
        <v/>
      </c>
      <c r="AG38" s="487" t="str">
        <f t="shared" si="14"/>
        <v/>
      </c>
      <c r="AH38" s="503" t="str">
        <f t="shared" si="14"/>
        <v/>
      </c>
      <c r="AI38" s="502">
        <f t="shared" si="14"/>
        <v>8.6926955986817239E-2</v>
      </c>
      <c r="AJ38" s="487">
        <f t="shared" si="14"/>
        <v>8.6926955986817239E-2</v>
      </c>
      <c r="AK38" s="487">
        <f t="shared" si="14"/>
        <v>8.6926955986817239E-2</v>
      </c>
      <c r="AL38" s="487">
        <f t="shared" si="14"/>
        <v>8.6926955986817239E-2</v>
      </c>
      <c r="AM38" s="487">
        <f t="shared" si="14"/>
        <v>8.6926955986817239E-2</v>
      </c>
      <c r="AN38" s="487" t="str">
        <f t="shared" si="14"/>
        <v/>
      </c>
      <c r="AO38" s="487" t="str">
        <f t="shared" si="14"/>
        <v/>
      </c>
      <c r="AP38" s="487" t="str">
        <f t="shared" si="14"/>
        <v/>
      </c>
      <c r="AQ38" s="487" t="str">
        <f t="shared" si="14"/>
        <v/>
      </c>
      <c r="AR38" s="503" t="str">
        <f t="shared" si="14"/>
        <v/>
      </c>
      <c r="AS38" s="502">
        <f t="shared" si="14"/>
        <v>8.6926955986817239E-2</v>
      </c>
      <c r="AT38" s="487">
        <f t="shared" si="14"/>
        <v>8.6926955986817239E-2</v>
      </c>
      <c r="AU38" s="487">
        <f t="shared" si="14"/>
        <v>8.6926955986817239E-2</v>
      </c>
      <c r="AV38" s="487">
        <f t="shared" si="14"/>
        <v>8.6926955986817239E-2</v>
      </c>
      <c r="AW38" s="487">
        <f t="shared" si="14"/>
        <v>8.6926955986817239E-2</v>
      </c>
      <c r="AX38" s="487" t="str">
        <f t="shared" si="14"/>
        <v/>
      </c>
      <c r="AY38" s="487" t="str">
        <f t="shared" si="14"/>
        <v/>
      </c>
      <c r="AZ38" s="487" t="str">
        <f t="shared" si="14"/>
        <v/>
      </c>
      <c r="BA38" s="487" t="str">
        <f t="shared" si="14"/>
        <v/>
      </c>
      <c r="BB38" s="503" t="str">
        <f t="shared" si="14"/>
        <v/>
      </c>
      <c r="BC38" s="468"/>
      <c r="BD38" s="468"/>
      <c r="BE38" s="468"/>
      <c r="BF38" s="468"/>
      <c r="BG38" s="468"/>
      <c r="BH38" s="468"/>
      <c r="BI38" s="468"/>
      <c r="BJ38" s="468"/>
      <c r="BK38" s="468"/>
      <c r="BL38" s="468"/>
      <c r="BM38" s="468"/>
      <c r="BN38" s="468"/>
      <c r="BO38" s="468"/>
      <c r="BP38" s="468"/>
      <c r="BQ38" s="468"/>
      <c r="BR38" s="468"/>
      <c r="BS38" s="468"/>
      <c r="BT38" s="468"/>
      <c r="BU38" s="468"/>
      <c r="BV38" s="468"/>
    </row>
    <row r="39" spans="1:74" ht="15.75" customHeight="1" outlineLevel="1" x14ac:dyDescent="0.25">
      <c r="A39" s="773"/>
      <c r="B39" s="478" t="s">
        <v>515</v>
      </c>
      <c r="C39" s="375" t="s">
        <v>714</v>
      </c>
      <c r="D39" s="479" t="s">
        <v>277</v>
      </c>
      <c r="E39" s="504"/>
      <c r="F39" s="504"/>
      <c r="G39" s="504"/>
      <c r="H39" s="504"/>
      <c r="I39" s="504"/>
      <c r="J39" s="504"/>
      <c r="K39" s="504"/>
      <c r="L39" s="504"/>
      <c r="M39" s="504"/>
      <c r="N39" s="504"/>
      <c r="O39" s="480"/>
      <c r="P39" s="479"/>
      <c r="Q39" s="479"/>
      <c r="R39" s="479"/>
      <c r="S39" s="479"/>
      <c r="T39" s="479"/>
      <c r="U39" s="479"/>
      <c r="V39" s="479"/>
      <c r="W39" s="479"/>
      <c r="X39" s="481"/>
      <c r="Y39" s="505"/>
      <c r="Z39" s="504"/>
      <c r="AA39" s="504"/>
      <c r="AB39" s="504"/>
      <c r="AC39" s="504"/>
      <c r="AD39" s="504"/>
      <c r="AE39" s="504"/>
      <c r="AF39" s="504"/>
      <c r="AG39" s="504"/>
      <c r="AH39" s="506"/>
      <c r="AI39" s="505"/>
      <c r="AJ39" s="504"/>
      <c r="AK39" s="504"/>
      <c r="AL39" s="504"/>
      <c r="AM39" s="504"/>
      <c r="AN39" s="504"/>
      <c r="AO39" s="504"/>
      <c r="AP39" s="504"/>
      <c r="AQ39" s="504"/>
      <c r="AR39" s="506"/>
      <c r="AS39" s="505"/>
      <c r="AT39" s="504"/>
      <c r="AU39" s="504"/>
      <c r="AV39" s="504"/>
      <c r="AW39" s="504"/>
      <c r="AX39" s="504"/>
      <c r="AY39" s="504"/>
      <c r="AZ39" s="504"/>
      <c r="BA39" s="504"/>
      <c r="BB39" s="506"/>
    </row>
    <row r="40" spans="1:74" s="488" customFormat="1" ht="15.75" customHeight="1" outlineLevel="1" x14ac:dyDescent="0.25">
      <c r="A40" s="773"/>
      <c r="B40" s="485" t="s">
        <v>514</v>
      </c>
      <c r="C40" s="486" t="s">
        <v>715</v>
      </c>
      <c r="D40" s="487" t="s">
        <v>517</v>
      </c>
      <c r="E40" s="487"/>
      <c r="F40" s="487"/>
      <c r="G40" s="487"/>
      <c r="H40" s="487"/>
      <c r="I40" s="487"/>
      <c r="J40" s="487"/>
      <c r="K40" s="487"/>
      <c r="L40" s="487"/>
      <c r="M40" s="487"/>
      <c r="N40" s="487"/>
      <c r="O40" s="502"/>
      <c r="P40" s="487"/>
      <c r="Q40" s="487"/>
      <c r="R40" s="487"/>
      <c r="S40" s="487"/>
      <c r="T40" s="487"/>
      <c r="U40" s="487"/>
      <c r="V40" s="487"/>
      <c r="W40" s="487"/>
      <c r="X40" s="503"/>
      <c r="Y40" s="502"/>
      <c r="Z40" s="487"/>
      <c r="AA40" s="487"/>
      <c r="AB40" s="487"/>
      <c r="AC40" s="487"/>
      <c r="AD40" s="487"/>
      <c r="AE40" s="487"/>
      <c r="AF40" s="487"/>
      <c r="AG40" s="487"/>
      <c r="AH40" s="503"/>
      <c r="AI40" s="502"/>
      <c r="AJ40" s="487"/>
      <c r="AK40" s="487"/>
      <c r="AL40" s="487"/>
      <c r="AM40" s="487"/>
      <c r="AN40" s="487"/>
      <c r="AO40" s="487"/>
      <c r="AP40" s="487"/>
      <c r="AQ40" s="487"/>
      <c r="AR40" s="503"/>
      <c r="AS40" s="502"/>
      <c r="AT40" s="487"/>
      <c r="AU40" s="487"/>
      <c r="AV40" s="487"/>
      <c r="AW40" s="487"/>
      <c r="AX40" s="487"/>
      <c r="AY40" s="487"/>
      <c r="AZ40" s="487"/>
      <c r="BA40" s="487"/>
      <c r="BB40" s="503"/>
      <c r="BC40" s="468"/>
      <c r="BD40" s="468"/>
      <c r="BE40" s="468"/>
      <c r="BF40" s="468"/>
      <c r="BG40" s="468"/>
      <c r="BH40" s="468"/>
      <c r="BI40" s="468"/>
      <c r="BJ40" s="468"/>
      <c r="BK40" s="468"/>
      <c r="BL40" s="468"/>
      <c r="BM40" s="468"/>
      <c r="BN40" s="468"/>
      <c r="BO40" s="468"/>
      <c r="BP40" s="468"/>
      <c r="BQ40" s="468"/>
      <c r="BR40" s="468"/>
      <c r="BS40" s="468"/>
      <c r="BT40" s="468"/>
      <c r="BU40" s="468"/>
      <c r="BV40" s="468"/>
    </row>
    <row r="41" spans="1:74" ht="15.75" customHeight="1" outlineLevel="1" x14ac:dyDescent="0.25">
      <c r="A41" s="773"/>
      <c r="B41" s="478" t="s">
        <v>516</v>
      </c>
      <c r="C41" s="375" t="s">
        <v>716</v>
      </c>
      <c r="D41" s="479" t="s">
        <v>518</v>
      </c>
      <c r="E41" s="479"/>
      <c r="F41" s="479"/>
      <c r="G41" s="479"/>
      <c r="H41" s="479"/>
      <c r="I41" s="479"/>
      <c r="J41" s="479"/>
      <c r="K41" s="479"/>
      <c r="L41" s="479"/>
      <c r="M41" s="479"/>
      <c r="N41" s="479"/>
      <c r="O41" s="480"/>
      <c r="P41" s="479"/>
      <c r="Q41" s="479"/>
      <c r="R41" s="479"/>
      <c r="S41" s="479"/>
      <c r="T41" s="479"/>
      <c r="U41" s="479"/>
      <c r="V41" s="479"/>
      <c r="W41" s="479"/>
      <c r="X41" s="481"/>
      <c r="Y41" s="480"/>
      <c r="Z41" s="479"/>
      <c r="AA41" s="479"/>
      <c r="AB41" s="479"/>
      <c r="AC41" s="479"/>
      <c r="AD41" s="479"/>
      <c r="AE41" s="479"/>
      <c r="AF41" s="479"/>
      <c r="AG41" s="479"/>
      <c r="AH41" s="481"/>
      <c r="AI41" s="480"/>
      <c r="AJ41" s="479"/>
      <c r="AK41" s="479"/>
      <c r="AL41" s="479"/>
      <c r="AM41" s="479"/>
      <c r="AN41" s="479"/>
      <c r="AO41" s="479"/>
      <c r="AP41" s="479"/>
      <c r="AQ41" s="479"/>
      <c r="AR41" s="481"/>
      <c r="AS41" s="480"/>
      <c r="AT41" s="479"/>
      <c r="AU41" s="479"/>
      <c r="AV41" s="479"/>
      <c r="AW41" s="479"/>
      <c r="AX41" s="479"/>
      <c r="AY41" s="479"/>
      <c r="AZ41" s="479"/>
      <c r="BA41" s="479"/>
      <c r="BB41" s="481"/>
    </row>
    <row r="42" spans="1:74" s="488" customFormat="1" ht="15.75" customHeight="1" outlineLevel="1" x14ac:dyDescent="0.25">
      <c r="A42" s="773"/>
      <c r="B42" s="485" t="s">
        <v>540</v>
      </c>
      <c r="C42" s="486" t="s">
        <v>717</v>
      </c>
      <c r="D42" s="487" t="s">
        <v>542</v>
      </c>
      <c r="E42" s="486">
        <f>IF(E36="","",SpeedOfSound(E$1,"PT","SI",E37,E36))</f>
        <v>355.03141782265101</v>
      </c>
      <c r="F42" s="486">
        <f>IF(F36="","",SpeedOfSound(F$1,"PT","SI",F37,F36))</f>
        <v>355.03141782265101</v>
      </c>
      <c r="G42" s="486">
        <f>IF(G36="","",SpeedOfSound(G$1,"PT","SI",G37,G36))</f>
        <v>355.03141782265101</v>
      </c>
      <c r="H42" s="486">
        <f>IF(H36="","",SpeedOfSound(H$1,"PT","SI",H37,H36))</f>
        <v>355.03141782265101</v>
      </c>
      <c r="I42" s="486">
        <f>IF(I36="","",SpeedOfSound(I$1,"PT","SI",I37,I36))</f>
        <v>355.03141782265101</v>
      </c>
      <c r="J42" s="486" t="str">
        <f>IF(J36="","",SpeedOfSound(J$1,"PT","SI",J37,J36))</f>
        <v/>
      </c>
      <c r="K42" s="486" t="str">
        <f>IF(K36="","",SpeedOfSound(K$1,"PT","SI",K37,K36))</f>
        <v/>
      </c>
      <c r="L42" s="486" t="str">
        <f>IF(L36="","",SpeedOfSound(L$1,"PT","SI",L37,L36))</f>
        <v/>
      </c>
      <c r="M42" s="486" t="str">
        <f>IF(M36="","",SpeedOfSound(M$1,"PT","SI",M37,M36))</f>
        <v/>
      </c>
      <c r="N42" s="486" t="str">
        <f>IF(N36="","",SpeedOfSound(N$1,"PT","SI",N37,N36))</f>
        <v/>
      </c>
      <c r="O42" s="502">
        <f t="shared" si="9"/>
        <v>355.03141782265101</v>
      </c>
      <c r="P42" s="487">
        <f t="shared" si="9"/>
        <v>355.03141782265101</v>
      </c>
      <c r="Q42" s="487">
        <f t="shared" si="9"/>
        <v>355.03141782265101</v>
      </c>
      <c r="R42" s="487">
        <f t="shared" si="9"/>
        <v>355.03141782265101</v>
      </c>
      <c r="S42" s="487">
        <f t="shared" si="9"/>
        <v>355.03141782265101</v>
      </c>
      <c r="T42" s="487"/>
      <c r="U42" s="487"/>
      <c r="V42" s="487"/>
      <c r="W42" s="487"/>
      <c r="X42" s="503"/>
      <c r="Y42" s="507">
        <f>IF(Y36="","",SpeedOfSound(Y$1,"PT","SI",Y37,Y36))</f>
        <v>355.03141782265101</v>
      </c>
      <c r="Z42" s="486">
        <f>IF(Z36="","",SpeedOfSound(Z$1,"PT","SI",Z37,Z36))</f>
        <v>355.03141782265101</v>
      </c>
      <c r="AA42" s="486">
        <f>IF(AA36="","",SpeedOfSound(AA$1,"PT","SI",AA37,AA36))</f>
        <v>355.03141782265101</v>
      </c>
      <c r="AB42" s="486">
        <f>IF(AB36="","",SpeedOfSound(AB$1,"PT","SI",AB37,AB36))</f>
        <v>355.03141782265101</v>
      </c>
      <c r="AC42" s="486">
        <f>IF(AC36="","",SpeedOfSound(AC$1,"PT","SI",AC37,AC36))</f>
        <v>355.03141782265101</v>
      </c>
      <c r="AD42" s="486" t="str">
        <f>IF(AD36="","",SpeedOfSound(AD$1,"PT","SI",AD37,AD36))</f>
        <v/>
      </c>
      <c r="AE42" s="486" t="str">
        <f>IF(AE36="","",SpeedOfSound(AE$1,"PT","SI",AE37,AE36))</f>
        <v/>
      </c>
      <c r="AF42" s="486" t="str">
        <f>IF(AF36="","",SpeedOfSound(AF$1,"PT","SI",AF37,AF36))</f>
        <v/>
      </c>
      <c r="AG42" s="486" t="str">
        <f>IF(AG36="","",SpeedOfSound(AG$1,"PT","SI",AG37,AG36))</f>
        <v/>
      </c>
      <c r="AH42" s="508" t="str">
        <f>IF(AH36="","",SpeedOfSound(AH$1,"PT","SI",AH37,AH36))</f>
        <v/>
      </c>
      <c r="AI42" s="507">
        <f>IF(AI36="","",SpeedOfSound(AI$1,"PT","SI",AI37,AI36))</f>
        <v>355.03141782265101</v>
      </c>
      <c r="AJ42" s="486">
        <f>IF(AJ36="","",SpeedOfSound(AJ$1,"PT","SI",AJ37,AJ36))</f>
        <v>355.03141782265101</v>
      </c>
      <c r="AK42" s="486">
        <f>IF(AK36="","",SpeedOfSound(AK$1,"PT","SI",AK37,AK36))</f>
        <v>355.03141782265101</v>
      </c>
      <c r="AL42" s="486">
        <f>IF(AL36="","",SpeedOfSound(AL$1,"PT","SI",AL37,AL36))</f>
        <v>355.03141782265101</v>
      </c>
      <c r="AM42" s="486">
        <f>IF(AM36="","",SpeedOfSound(AM$1,"PT","SI",AM37,AM36))</f>
        <v>355.03141782265101</v>
      </c>
      <c r="AN42" s="486" t="str">
        <f>IF(AN36="","",SpeedOfSound(AN$1,"PT","SI",AN37,AN36))</f>
        <v/>
      </c>
      <c r="AO42" s="486" t="str">
        <f>IF(AO36="","",SpeedOfSound(AO$1,"PT","SI",AO37,AO36))</f>
        <v/>
      </c>
      <c r="AP42" s="486" t="str">
        <f>IF(AP36="","",SpeedOfSound(AP$1,"PT","SI",AP37,AP36))</f>
        <v/>
      </c>
      <c r="AQ42" s="486" t="str">
        <f>IF(AQ36="","",SpeedOfSound(AQ$1,"PT","SI",AQ37,AQ36))</f>
        <v/>
      </c>
      <c r="AR42" s="508" t="str">
        <f>IF(AR36="","",SpeedOfSound(AR$1,"PT","SI",AR37,AR36))</f>
        <v/>
      </c>
      <c r="AS42" s="507">
        <f>IF(AS36="","",SpeedOfSound(AS$1,"PT","SI",AS37,AS36))</f>
        <v>355.03141782265101</v>
      </c>
      <c r="AT42" s="486">
        <f>IF(AT36="","",SpeedOfSound(AT$1,"PT","SI",AT37,AT36))</f>
        <v>355.03141782265101</v>
      </c>
      <c r="AU42" s="486">
        <f>IF(AU36="","",SpeedOfSound(AU$1,"PT","SI",AU37,AU36))</f>
        <v>355.03141782265101</v>
      </c>
      <c r="AV42" s="486">
        <f>IF(AV36="","",SpeedOfSound(AV$1,"PT","SI",AV37,AV36))</f>
        <v>355.03141782265101</v>
      </c>
      <c r="AW42" s="486">
        <f>IF(AW36="","",SpeedOfSound(AW$1,"PT","SI",AW37,AW36))</f>
        <v>355.03141782265101</v>
      </c>
      <c r="AX42" s="486" t="str">
        <f>IF(AX36="","",SpeedOfSound(AX$1,"PT","SI",AX37,AX36))</f>
        <v/>
      </c>
      <c r="AY42" s="486" t="str">
        <f>IF(AY36="","",SpeedOfSound(AY$1,"PT","SI",AY37,AY36))</f>
        <v/>
      </c>
      <c r="AZ42" s="486" t="str">
        <f>IF(AZ36="","",SpeedOfSound(AZ$1,"PT","SI",AZ37,AZ36))</f>
        <v/>
      </c>
      <c r="BA42" s="486" t="str">
        <f>IF(BA36="","",SpeedOfSound(BA$1,"PT","SI",BA37,BA36))</f>
        <v/>
      </c>
      <c r="BB42" s="508" t="str">
        <f>IF(BB36="","",SpeedOfSound(BB$1,"PT","SI",BB37,BB36))</f>
        <v/>
      </c>
      <c r="BC42" s="468"/>
      <c r="BD42" s="468"/>
      <c r="BE42" s="468"/>
      <c r="BF42" s="468"/>
      <c r="BG42" s="468"/>
      <c r="BH42" s="468"/>
      <c r="BI42" s="468"/>
      <c r="BJ42" s="468"/>
      <c r="BK42" s="468"/>
      <c r="BL42" s="468"/>
      <c r="BM42" s="468"/>
      <c r="BN42" s="468"/>
      <c r="BO42" s="468"/>
      <c r="BP42" s="468"/>
      <c r="BQ42" s="468"/>
      <c r="BR42" s="468"/>
      <c r="BS42" s="468"/>
      <c r="BT42" s="468"/>
      <c r="BU42" s="468"/>
      <c r="BV42" s="468"/>
    </row>
    <row r="43" spans="1:74" ht="15.75" customHeight="1" outlineLevel="1" x14ac:dyDescent="0.25">
      <c r="A43" s="773"/>
      <c r="B43" s="478" t="s">
        <v>677</v>
      </c>
      <c r="C43" s="509" t="s">
        <v>718</v>
      </c>
      <c r="D43" s="479" t="s">
        <v>543</v>
      </c>
      <c r="E43" s="375"/>
      <c r="F43" s="375"/>
      <c r="G43" s="375"/>
      <c r="H43" s="375"/>
      <c r="I43" s="375"/>
      <c r="J43" s="375"/>
      <c r="K43" s="375"/>
      <c r="L43" s="375"/>
      <c r="M43" s="375"/>
      <c r="N43" s="375"/>
      <c r="O43" s="480"/>
      <c r="P43" s="479"/>
      <c r="Q43" s="479"/>
      <c r="R43" s="479"/>
      <c r="S43" s="479"/>
      <c r="T43" s="479"/>
      <c r="U43" s="479"/>
      <c r="V43" s="479"/>
      <c r="W43" s="479"/>
      <c r="X43" s="481"/>
      <c r="Y43" s="510"/>
      <c r="Z43" s="375"/>
      <c r="AA43" s="375"/>
      <c r="AB43" s="375"/>
      <c r="AC43" s="375"/>
      <c r="AD43" s="375"/>
      <c r="AE43" s="375"/>
      <c r="AF43" s="375"/>
      <c r="AG43" s="375"/>
      <c r="AH43" s="511"/>
      <c r="AI43" s="510"/>
      <c r="AJ43" s="375"/>
      <c r="AK43" s="375"/>
      <c r="AL43" s="375"/>
      <c r="AM43" s="375"/>
      <c r="AN43" s="375"/>
      <c r="AO43" s="375"/>
      <c r="AP43" s="375"/>
      <c r="AQ43" s="375"/>
      <c r="AR43" s="511"/>
      <c r="AS43" s="510"/>
      <c r="AT43" s="375"/>
      <c r="AU43" s="375"/>
      <c r="AV43" s="375"/>
      <c r="AW43" s="375"/>
      <c r="AX43" s="375"/>
      <c r="AY43" s="375"/>
      <c r="AZ43" s="375"/>
      <c r="BA43" s="375"/>
      <c r="BB43" s="511"/>
    </row>
    <row r="44" spans="1:74" s="488" customFormat="1" ht="15.75" customHeight="1" outlineLevel="1" x14ac:dyDescent="0.25">
      <c r="A44" s="773"/>
      <c r="B44" s="485" t="s">
        <v>534</v>
      </c>
      <c r="C44" s="489" t="s">
        <v>719</v>
      </c>
      <c r="D44" s="486" t="s">
        <v>277</v>
      </c>
      <c r="E44" s="486">
        <f t="shared" ref="E44:BB44" si="15">IF(E38="","",E34*E38/(E$5*60*2*PI()*($E$6/12000)^3))</f>
        <v>20.819227081644989</v>
      </c>
      <c r="F44" s="486">
        <f t="shared" si="15"/>
        <v>24.253763348247432</v>
      </c>
      <c r="G44" s="486">
        <f t="shared" si="15"/>
        <v>27.730701511255941</v>
      </c>
      <c r="H44" s="486">
        <f t="shared" si="15"/>
        <v>29.447969644557162</v>
      </c>
      <c r="I44" s="486">
        <f t="shared" si="15"/>
        <v>31.165237777858387</v>
      </c>
      <c r="J44" s="486" t="str">
        <f t="shared" si="15"/>
        <v/>
      </c>
      <c r="K44" s="486" t="str">
        <f t="shared" si="15"/>
        <v/>
      </c>
      <c r="L44" s="486" t="str">
        <f t="shared" si="15"/>
        <v/>
      </c>
      <c r="M44" s="486" t="str">
        <f t="shared" si="15"/>
        <v/>
      </c>
      <c r="N44" s="486" t="str">
        <f t="shared" si="15"/>
        <v/>
      </c>
      <c r="O44" s="502">
        <f t="shared" si="9"/>
        <v>21.043727338946713</v>
      </c>
      <c r="P44" s="487">
        <f t="shared" si="9"/>
        <v>24.259001778468892</v>
      </c>
      <c r="Q44" s="487">
        <f t="shared" si="9"/>
        <v>27.513971164591986</v>
      </c>
      <c r="R44" s="487">
        <f t="shared" si="9"/>
        <v>29.907884623134997</v>
      </c>
      <c r="S44" s="487">
        <f t="shared" si="9"/>
        <v>31.771303585627354</v>
      </c>
      <c r="T44" s="487"/>
      <c r="U44" s="487"/>
      <c r="V44" s="487"/>
      <c r="W44" s="487"/>
      <c r="X44" s="503"/>
      <c r="Y44" s="507">
        <f t="shared" si="15"/>
        <v>21.258844458559352</v>
      </c>
      <c r="Z44" s="486">
        <f t="shared" si="15"/>
        <v>24.264021265012364</v>
      </c>
      <c r="AA44" s="486">
        <f t="shared" si="15"/>
        <v>27.306299207030087</v>
      </c>
      <c r="AB44" s="486">
        <f t="shared" si="15"/>
        <v>30.348577149047813</v>
      </c>
      <c r="AC44" s="486">
        <f t="shared" si="15"/>
        <v>32.352038469542201</v>
      </c>
      <c r="AD44" s="486" t="str">
        <f t="shared" si="15"/>
        <v/>
      </c>
      <c r="AE44" s="486" t="str">
        <f t="shared" si="15"/>
        <v/>
      </c>
      <c r="AF44" s="486" t="str">
        <f t="shared" si="15"/>
        <v/>
      </c>
      <c r="AG44" s="486" t="str">
        <f t="shared" si="15"/>
        <v/>
      </c>
      <c r="AH44" s="508" t="str">
        <f t="shared" si="15"/>
        <v/>
      </c>
      <c r="AI44" s="507">
        <f t="shared" si="15"/>
        <v>21.732674203668012</v>
      </c>
      <c r="AJ44" s="486">
        <f t="shared" si="15"/>
        <v>24.271999444477988</v>
      </c>
      <c r="AK44" s="486">
        <f t="shared" si="15"/>
        <v>26.976216810542407</v>
      </c>
      <c r="AL44" s="486">
        <f t="shared" si="15"/>
        <v>29.680447664715235</v>
      </c>
      <c r="AM44" s="486">
        <f t="shared" si="15"/>
        <v>33.637831694604991</v>
      </c>
      <c r="AN44" s="486" t="str">
        <f t="shared" si="15"/>
        <v/>
      </c>
      <c r="AO44" s="486" t="str">
        <f t="shared" si="15"/>
        <v/>
      </c>
      <c r="AP44" s="486" t="str">
        <f t="shared" si="15"/>
        <v/>
      </c>
      <c r="AQ44" s="486" t="str">
        <f t="shared" si="15"/>
        <v/>
      </c>
      <c r="AR44" s="508" t="str">
        <f t="shared" si="15"/>
        <v/>
      </c>
      <c r="AS44" s="507">
        <f t="shared" si="15"/>
        <v>23.536376244087059</v>
      </c>
      <c r="AT44" s="486">
        <f t="shared" si="15"/>
        <v>26.712168251649796</v>
      </c>
      <c r="AU44" s="486">
        <f t="shared" si="15"/>
        <v>29.116262180379184</v>
      </c>
      <c r="AV44" s="486">
        <f t="shared" si="15"/>
        <v>31.550024291743817</v>
      </c>
      <c r="AW44" s="486">
        <f t="shared" si="15"/>
        <v>34.577392839631983</v>
      </c>
      <c r="AX44" s="486" t="str">
        <f t="shared" si="15"/>
        <v/>
      </c>
      <c r="AY44" s="486" t="str">
        <f t="shared" si="15"/>
        <v/>
      </c>
      <c r="AZ44" s="486" t="str">
        <f t="shared" si="15"/>
        <v/>
      </c>
      <c r="BA44" s="486" t="str">
        <f t="shared" si="15"/>
        <v/>
      </c>
      <c r="BB44" s="508" t="str">
        <f t="shared" si="15"/>
        <v/>
      </c>
      <c r="BC44" s="468"/>
      <c r="BD44" s="468"/>
      <c r="BE44" s="468"/>
      <c r="BF44" s="468"/>
      <c r="BG44" s="468"/>
      <c r="BH44" s="468"/>
      <c r="BI44" s="468"/>
      <c r="BJ44" s="468"/>
      <c r="BK44" s="468"/>
      <c r="BL44" s="468"/>
      <c r="BM44" s="468"/>
      <c r="BN44" s="468"/>
      <c r="BO44" s="468"/>
      <c r="BP44" s="468"/>
      <c r="BQ44" s="468"/>
      <c r="BR44" s="468"/>
      <c r="BS44" s="468"/>
      <c r="BT44" s="468"/>
      <c r="BU44" s="468"/>
      <c r="BV44" s="468"/>
    </row>
    <row r="45" spans="1:74" ht="15.75" customHeight="1" outlineLevel="1" x14ac:dyDescent="0.25">
      <c r="A45" s="773"/>
      <c r="B45" s="478" t="s">
        <v>535</v>
      </c>
      <c r="C45" s="512" t="s">
        <v>720</v>
      </c>
      <c r="D45" s="375" t="s">
        <v>277</v>
      </c>
      <c r="E45" s="375">
        <f>IF(E38="","",E38/E54)</f>
        <v>1.6529847326933274</v>
      </c>
      <c r="F45" s="375">
        <f t="shared" ref="F45:N45" si="16">IF(F38="","",F38/F54)</f>
        <v>1.6123501911295444</v>
      </c>
      <c r="G45" s="375">
        <f t="shared" si="16"/>
        <v>1.5429560043672046</v>
      </c>
      <c r="H45" s="375">
        <f t="shared" si="16"/>
        <v>1.4829927615164515</v>
      </c>
      <c r="I45" s="375">
        <f t="shared" si="16"/>
        <v>1.4259938028662436</v>
      </c>
      <c r="J45" s="375" t="str">
        <f t="shared" si="16"/>
        <v/>
      </c>
      <c r="K45" s="375" t="str">
        <f t="shared" si="16"/>
        <v/>
      </c>
      <c r="L45" s="375" t="str">
        <f t="shared" si="16"/>
        <v/>
      </c>
      <c r="M45" s="375" t="str">
        <f t="shared" si="16"/>
        <v/>
      </c>
      <c r="N45" s="375" t="str">
        <f t="shared" si="16"/>
        <v/>
      </c>
      <c r="O45" s="480">
        <f t="shared" si="9"/>
        <v>1.7831184986000483</v>
      </c>
      <c r="P45" s="479">
        <f t="shared" si="9"/>
        <v>1.7492391991151555</v>
      </c>
      <c r="Q45" s="479">
        <f t="shared" si="9"/>
        <v>1.682066453219992</v>
      </c>
      <c r="R45" s="479">
        <f t="shared" si="9"/>
        <v>1.5939214274962852</v>
      </c>
      <c r="S45" s="479">
        <f t="shared" si="9"/>
        <v>1.5036602288329701</v>
      </c>
      <c r="T45" s="479"/>
      <c r="U45" s="479"/>
      <c r="V45" s="479"/>
      <c r="W45" s="479"/>
      <c r="X45" s="481"/>
      <c r="Y45" s="510">
        <f>IF(Y38="","",Y38/Y54)</f>
        <v>1.907813237139151</v>
      </c>
      <c r="Z45" s="375">
        <f t="shared" ref="Z45:AH45" si="17">IF(Z38="","",Z38/Z54)</f>
        <v>1.8804068398939378</v>
      </c>
      <c r="AA45" s="375">
        <f t="shared" si="17"/>
        <v>1.8153626882662388</v>
      </c>
      <c r="AB45" s="375">
        <f t="shared" si="17"/>
        <v>1.7002137560435253</v>
      </c>
      <c r="AC45" s="375">
        <f t="shared" si="17"/>
        <v>1.5780805348289513</v>
      </c>
      <c r="AD45" s="375" t="str">
        <f t="shared" si="17"/>
        <v/>
      </c>
      <c r="AE45" s="375" t="str">
        <f t="shared" si="17"/>
        <v/>
      </c>
      <c r="AF45" s="375" t="str">
        <f t="shared" si="17"/>
        <v/>
      </c>
      <c r="AG45" s="375" t="str">
        <f t="shared" si="17"/>
        <v/>
      </c>
      <c r="AH45" s="511" t="str">
        <f t="shared" si="17"/>
        <v/>
      </c>
      <c r="AI45" s="510">
        <f>IF(AI38="","",AI38/AI54)</f>
        <v>2.2162958516687157</v>
      </c>
      <c r="AJ45" s="375">
        <f t="shared" ref="AJ45:AR45" si="18">IF(AJ38="","",AJ38/AJ54)</f>
        <v>2.2109370942255557</v>
      </c>
      <c r="AK45" s="375">
        <f t="shared" si="18"/>
        <v>2.1650555137343339</v>
      </c>
      <c r="AL45" s="375">
        <f t="shared" si="18"/>
        <v>2.0728860544168333</v>
      </c>
      <c r="AM45" s="375">
        <f t="shared" si="18"/>
        <v>1.7538996286044248</v>
      </c>
      <c r="AN45" s="375" t="str">
        <f t="shared" si="18"/>
        <v/>
      </c>
      <c r="AO45" s="375" t="str">
        <f t="shared" si="18"/>
        <v/>
      </c>
      <c r="AP45" s="375" t="str">
        <f t="shared" si="18"/>
        <v/>
      </c>
      <c r="AQ45" s="375" t="str">
        <f t="shared" si="18"/>
        <v/>
      </c>
      <c r="AR45" s="511" t="str">
        <f t="shared" si="18"/>
        <v/>
      </c>
      <c r="AS45" s="510">
        <f>IF(AS38="","",AS38/AS54)</f>
        <v>2.5752610982286988</v>
      </c>
      <c r="AT45" s="375">
        <f t="shared" ref="AT45:BB45" si="19">IF(AT38="","",AT38/AT54)</f>
        <v>2.5627629895102411</v>
      </c>
      <c r="AU45" s="375">
        <f t="shared" si="19"/>
        <v>2.4972288118605523</v>
      </c>
      <c r="AV45" s="375">
        <f t="shared" si="19"/>
        <v>2.3350213644246529</v>
      </c>
      <c r="AW45" s="375">
        <f t="shared" si="19"/>
        <v>1.9028943017784126</v>
      </c>
      <c r="AX45" s="375" t="str">
        <f t="shared" si="19"/>
        <v/>
      </c>
      <c r="AY45" s="375" t="str">
        <f t="shared" si="19"/>
        <v/>
      </c>
      <c r="AZ45" s="375" t="str">
        <f t="shared" si="19"/>
        <v/>
      </c>
      <c r="BA45" s="375" t="str">
        <f t="shared" si="19"/>
        <v/>
      </c>
      <c r="BB45" s="511" t="str">
        <f t="shared" si="19"/>
        <v/>
      </c>
    </row>
    <row r="46" spans="1:74" s="488" customFormat="1" ht="15.75" customHeight="1" outlineLevel="1" x14ac:dyDescent="0.25">
      <c r="A46" s="773"/>
      <c r="B46" s="485" t="s">
        <v>536</v>
      </c>
      <c r="C46" s="486" t="s">
        <v>721</v>
      </c>
      <c r="D46" s="486" t="s">
        <v>277</v>
      </c>
      <c r="E46" s="487">
        <f t="shared" ref="E46:BB46" si="20">IF(E42="","",PI()*($E$6/1000)*(E$5/60)/E42)</f>
        <v>0.58420777549287362</v>
      </c>
      <c r="F46" s="487">
        <f t="shared" si="20"/>
        <v>0.58420777549287362</v>
      </c>
      <c r="G46" s="487">
        <f t="shared" si="20"/>
        <v>0.58420777549287362</v>
      </c>
      <c r="H46" s="487">
        <f t="shared" si="20"/>
        <v>0.58420777549287362</v>
      </c>
      <c r="I46" s="487">
        <f t="shared" si="20"/>
        <v>0.58420777549287362</v>
      </c>
      <c r="J46" s="487" t="str">
        <f t="shared" si="20"/>
        <v/>
      </c>
      <c r="K46" s="487" t="str">
        <f t="shared" si="20"/>
        <v/>
      </c>
      <c r="L46" s="487" t="str">
        <f t="shared" si="20"/>
        <v/>
      </c>
      <c r="M46" s="487" t="str">
        <f t="shared" si="20"/>
        <v/>
      </c>
      <c r="N46" s="487" t="str">
        <f t="shared" si="20"/>
        <v/>
      </c>
      <c r="O46" s="502">
        <f t="shared" si="9"/>
        <v>0.62683237713827644</v>
      </c>
      <c r="P46" s="487">
        <f t="shared" si="9"/>
        <v>0.62683237713827644</v>
      </c>
      <c r="Q46" s="487">
        <f t="shared" si="9"/>
        <v>0.62683237713827644</v>
      </c>
      <c r="R46" s="487">
        <f t="shared" si="9"/>
        <v>0.62683237713827644</v>
      </c>
      <c r="S46" s="487">
        <f t="shared" si="9"/>
        <v>0.62683237713827644</v>
      </c>
      <c r="T46" s="487"/>
      <c r="U46" s="487"/>
      <c r="V46" s="487"/>
      <c r="W46" s="487"/>
      <c r="X46" s="503"/>
      <c r="Y46" s="502">
        <f t="shared" si="20"/>
        <v>0.66767545518549676</v>
      </c>
      <c r="Z46" s="487">
        <f t="shared" si="20"/>
        <v>0.66767545518549676</v>
      </c>
      <c r="AA46" s="487">
        <f t="shared" si="20"/>
        <v>0.66767545518549676</v>
      </c>
      <c r="AB46" s="487">
        <f t="shared" si="20"/>
        <v>0.66767545518549676</v>
      </c>
      <c r="AC46" s="487">
        <f t="shared" si="20"/>
        <v>0.66767545518549676</v>
      </c>
      <c r="AD46" s="487" t="str">
        <f t="shared" si="20"/>
        <v/>
      </c>
      <c r="AE46" s="487" t="str">
        <f t="shared" si="20"/>
        <v/>
      </c>
      <c r="AF46" s="487" t="str">
        <f t="shared" si="20"/>
        <v/>
      </c>
      <c r="AG46" s="487" t="str">
        <f t="shared" si="20"/>
        <v/>
      </c>
      <c r="AH46" s="503" t="str">
        <f t="shared" si="20"/>
        <v/>
      </c>
      <c r="AI46" s="502">
        <f t="shared" si="20"/>
        <v>0.75114313487811979</v>
      </c>
      <c r="AJ46" s="487">
        <f t="shared" si="20"/>
        <v>0.75114313487811979</v>
      </c>
      <c r="AK46" s="487">
        <f t="shared" si="20"/>
        <v>0.75114313487811979</v>
      </c>
      <c r="AL46" s="487">
        <f t="shared" si="20"/>
        <v>0.75114313487811979</v>
      </c>
      <c r="AM46" s="487">
        <f t="shared" si="20"/>
        <v>0.75114313487811979</v>
      </c>
      <c r="AN46" s="487" t="str">
        <f t="shared" si="20"/>
        <v/>
      </c>
      <c r="AO46" s="487" t="str">
        <f t="shared" si="20"/>
        <v/>
      </c>
      <c r="AP46" s="487" t="str">
        <f t="shared" si="20"/>
        <v/>
      </c>
      <c r="AQ46" s="487" t="str">
        <f t="shared" si="20"/>
        <v/>
      </c>
      <c r="AR46" s="503" t="str">
        <f t="shared" si="20"/>
        <v/>
      </c>
      <c r="AS46" s="502">
        <f t="shared" si="20"/>
        <v>0.83461081457074293</v>
      </c>
      <c r="AT46" s="487">
        <f t="shared" si="20"/>
        <v>0.83461081457074293</v>
      </c>
      <c r="AU46" s="487">
        <f t="shared" si="20"/>
        <v>0.83461081457074293</v>
      </c>
      <c r="AV46" s="487">
        <f t="shared" si="20"/>
        <v>0.83461081457074293</v>
      </c>
      <c r="AW46" s="487">
        <f t="shared" si="20"/>
        <v>0.83461081457074293</v>
      </c>
      <c r="AX46" s="487" t="str">
        <f t="shared" si="20"/>
        <v/>
      </c>
      <c r="AY46" s="487" t="str">
        <f t="shared" si="20"/>
        <v/>
      </c>
      <c r="AZ46" s="487" t="str">
        <f t="shared" si="20"/>
        <v/>
      </c>
      <c r="BA46" s="487" t="str">
        <f t="shared" si="20"/>
        <v/>
      </c>
      <c r="BB46" s="503" t="str">
        <f t="shared" si="20"/>
        <v/>
      </c>
      <c r="BC46" s="468"/>
      <c r="BD46" s="468"/>
      <c r="BE46" s="468"/>
      <c r="BF46" s="468"/>
      <c r="BG46" s="468"/>
      <c r="BH46" s="468"/>
      <c r="BI46" s="468"/>
      <c r="BJ46" s="468"/>
      <c r="BK46" s="468"/>
      <c r="BL46" s="468"/>
      <c r="BM46" s="468"/>
      <c r="BN46" s="468"/>
      <c r="BO46" s="468"/>
      <c r="BP46" s="468"/>
      <c r="BQ46" s="468"/>
      <c r="BR46" s="468"/>
      <c r="BS46" s="468"/>
      <c r="BT46" s="468"/>
      <c r="BU46" s="468"/>
      <c r="BV46" s="468"/>
    </row>
    <row r="47" spans="1:74" ht="15.75" customHeight="1" outlineLevel="1" x14ac:dyDescent="0.25">
      <c r="A47" s="773"/>
      <c r="B47" s="478" t="s">
        <v>537</v>
      </c>
      <c r="C47" s="375" t="s">
        <v>722</v>
      </c>
      <c r="D47" s="375" t="s">
        <v>277</v>
      </c>
      <c r="E47" s="375"/>
      <c r="F47" s="375"/>
      <c r="G47" s="375"/>
      <c r="H47" s="375"/>
      <c r="I47" s="375"/>
      <c r="J47" s="375"/>
      <c r="K47" s="375"/>
      <c r="L47" s="375"/>
      <c r="M47" s="375"/>
      <c r="N47" s="375"/>
      <c r="O47" s="480"/>
      <c r="P47" s="479"/>
      <c r="Q47" s="479"/>
      <c r="R47" s="479"/>
      <c r="S47" s="479"/>
      <c r="T47" s="479"/>
      <c r="U47" s="479"/>
      <c r="V47" s="479"/>
      <c r="W47" s="479"/>
      <c r="X47" s="481"/>
      <c r="Y47" s="510"/>
      <c r="Z47" s="375"/>
      <c r="AA47" s="375"/>
      <c r="AB47" s="375"/>
      <c r="AC47" s="375"/>
      <c r="AD47" s="375"/>
      <c r="AE47" s="375"/>
      <c r="AF47" s="375"/>
      <c r="AG47" s="375"/>
      <c r="AH47" s="511"/>
      <c r="AI47" s="510"/>
      <c r="AJ47" s="375"/>
      <c r="AK47" s="375"/>
      <c r="AL47" s="375"/>
      <c r="AM47" s="375"/>
      <c r="AN47" s="375"/>
      <c r="AO47" s="375"/>
      <c r="AP47" s="375"/>
      <c r="AQ47" s="375"/>
      <c r="AR47" s="511"/>
      <c r="AS47" s="510"/>
      <c r="AT47" s="375"/>
      <c r="AU47" s="375"/>
      <c r="AV47" s="375"/>
      <c r="AW47" s="375"/>
      <c r="AX47" s="375"/>
      <c r="AY47" s="375"/>
      <c r="AZ47" s="375"/>
      <c r="BA47" s="375"/>
      <c r="BB47" s="511"/>
    </row>
    <row r="48" spans="1:74" s="488" customFormat="1" ht="15.75" customHeight="1" outlineLevel="1" thickBot="1" x14ac:dyDescent="0.3">
      <c r="A48" s="773"/>
      <c r="B48" s="485" t="s">
        <v>556</v>
      </c>
      <c r="C48" s="486" t="s">
        <v>723</v>
      </c>
      <c r="D48" s="486" t="s">
        <v>557</v>
      </c>
      <c r="E48" s="486"/>
      <c r="F48" s="486"/>
      <c r="G48" s="486"/>
      <c r="H48" s="486"/>
      <c r="I48" s="486"/>
      <c r="J48" s="486"/>
      <c r="K48" s="486"/>
      <c r="L48" s="486"/>
      <c r="M48" s="486"/>
      <c r="N48" s="486"/>
      <c r="O48" s="507"/>
      <c r="P48" s="486"/>
      <c r="Q48" s="486"/>
      <c r="R48" s="486"/>
      <c r="S48" s="486"/>
      <c r="T48" s="486"/>
      <c r="U48" s="486"/>
      <c r="V48" s="486"/>
      <c r="W48" s="486"/>
      <c r="X48" s="508"/>
      <c r="Y48" s="507"/>
      <c r="Z48" s="486"/>
      <c r="AA48" s="486"/>
      <c r="AB48" s="486"/>
      <c r="AC48" s="486"/>
      <c r="AD48" s="486"/>
      <c r="AE48" s="486"/>
      <c r="AF48" s="486"/>
      <c r="AG48" s="486"/>
      <c r="AH48" s="508"/>
      <c r="AI48" s="507"/>
      <c r="AJ48" s="486"/>
      <c r="AK48" s="486"/>
      <c r="AL48" s="486"/>
      <c r="AM48" s="486"/>
      <c r="AN48" s="486"/>
      <c r="AO48" s="486"/>
      <c r="AP48" s="486"/>
      <c r="AQ48" s="486"/>
      <c r="AR48" s="508"/>
      <c r="AS48" s="507"/>
      <c r="AT48" s="486"/>
      <c r="AU48" s="486"/>
      <c r="AV48" s="486"/>
      <c r="AW48" s="486"/>
      <c r="AX48" s="486"/>
      <c r="AY48" s="486"/>
      <c r="AZ48" s="486"/>
      <c r="BA48" s="486"/>
      <c r="BB48" s="508"/>
      <c r="BC48" s="468"/>
      <c r="BD48" s="468"/>
      <c r="BE48" s="468"/>
      <c r="BF48" s="468"/>
      <c r="BG48" s="468"/>
      <c r="BH48" s="468"/>
      <c r="BI48" s="468"/>
      <c r="BJ48" s="468"/>
      <c r="BK48" s="468"/>
      <c r="BL48" s="468"/>
      <c r="BM48" s="468"/>
      <c r="BN48" s="468"/>
      <c r="BO48" s="468"/>
      <c r="BP48" s="468"/>
      <c r="BQ48" s="468"/>
      <c r="BR48" s="468"/>
      <c r="BS48" s="468"/>
      <c r="BT48" s="468"/>
      <c r="BU48" s="468"/>
      <c r="BV48" s="468"/>
    </row>
    <row r="49" spans="1:74" ht="15.75" customHeight="1" x14ac:dyDescent="0.25">
      <c r="A49" s="773"/>
      <c r="B49" s="513" t="s">
        <v>628</v>
      </c>
      <c r="C49" s="514"/>
      <c r="D49" s="514"/>
      <c r="E49" s="514"/>
      <c r="F49" s="514"/>
      <c r="G49" s="514"/>
      <c r="H49" s="514"/>
      <c r="I49" s="514"/>
      <c r="J49" s="514"/>
      <c r="K49" s="514"/>
      <c r="L49" s="514"/>
      <c r="M49" s="514"/>
      <c r="N49" s="514"/>
      <c r="O49" s="515"/>
      <c r="P49" s="514"/>
      <c r="Q49" s="514"/>
      <c r="R49" s="514"/>
      <c r="S49" s="514"/>
      <c r="T49" s="514"/>
      <c r="U49" s="514"/>
      <c r="V49" s="514"/>
      <c r="W49" s="514"/>
      <c r="X49" s="516"/>
      <c r="Y49" s="515"/>
      <c r="Z49" s="514"/>
      <c r="AA49" s="514"/>
      <c r="AB49" s="514"/>
      <c r="AC49" s="514"/>
      <c r="AD49" s="514"/>
      <c r="AE49" s="514"/>
      <c r="AF49" s="514"/>
      <c r="AG49" s="514"/>
      <c r="AH49" s="516"/>
      <c r="AI49" s="515"/>
      <c r="AJ49" s="514"/>
      <c r="AK49" s="514"/>
      <c r="AL49" s="514"/>
      <c r="AM49" s="514"/>
      <c r="AN49" s="514"/>
      <c r="AO49" s="514"/>
      <c r="AP49" s="514"/>
      <c r="AQ49" s="514"/>
      <c r="AR49" s="516"/>
      <c r="AS49" s="515"/>
      <c r="AT49" s="514"/>
      <c r="AU49" s="514"/>
      <c r="AV49" s="514"/>
      <c r="AW49" s="514"/>
      <c r="AX49" s="514"/>
      <c r="AY49" s="514"/>
      <c r="AZ49" s="514"/>
      <c r="BA49" s="514"/>
      <c r="BB49" s="516"/>
    </row>
    <row r="50" spans="1:74" ht="15.75" customHeight="1" outlineLevel="1" x14ac:dyDescent="0.25">
      <c r="A50" s="773"/>
      <c r="B50" s="478" t="s">
        <v>282</v>
      </c>
      <c r="C50" s="375" t="s">
        <v>724</v>
      </c>
      <c r="D50" s="517" t="s">
        <v>283</v>
      </c>
      <c r="E50" s="479"/>
      <c r="F50" s="479"/>
      <c r="G50" s="479"/>
      <c r="H50" s="479"/>
      <c r="I50" s="479"/>
      <c r="J50" s="479"/>
      <c r="K50" s="479"/>
      <c r="L50" s="479"/>
      <c r="M50" s="479"/>
      <c r="N50" s="479"/>
      <c r="O50" s="502"/>
      <c r="P50" s="487"/>
      <c r="Q50" s="487"/>
      <c r="R50" s="487"/>
      <c r="S50" s="487"/>
      <c r="T50" s="487"/>
      <c r="U50" s="487"/>
      <c r="V50" s="487"/>
      <c r="W50" s="487"/>
      <c r="X50" s="503"/>
      <c r="Y50" s="480"/>
      <c r="Z50" s="479"/>
      <c r="AA50" s="479"/>
      <c r="AB50" s="479"/>
      <c r="AC50" s="479"/>
      <c r="AD50" s="479"/>
      <c r="AE50" s="479"/>
      <c r="AF50" s="479"/>
      <c r="AG50" s="479"/>
      <c r="AH50" s="481"/>
      <c r="AI50" s="480"/>
      <c r="AJ50" s="479"/>
      <c r="AK50" s="479"/>
      <c r="AL50" s="479"/>
      <c r="AM50" s="479"/>
      <c r="AN50" s="479"/>
      <c r="AO50" s="479"/>
      <c r="AP50" s="479"/>
      <c r="AQ50" s="479"/>
      <c r="AR50" s="481"/>
      <c r="AS50" s="480"/>
      <c r="AT50" s="479"/>
      <c r="AU50" s="479"/>
      <c r="AV50" s="479"/>
      <c r="AW50" s="479"/>
      <c r="AX50" s="479"/>
      <c r="AY50" s="479"/>
      <c r="AZ50" s="479"/>
      <c r="BA50" s="479"/>
      <c r="BB50" s="481"/>
    </row>
    <row r="51" spans="1:74" ht="15.75" customHeight="1" outlineLevel="1" x14ac:dyDescent="0.25">
      <c r="A51" s="773"/>
      <c r="B51" s="478" t="s">
        <v>676</v>
      </c>
      <c r="C51" s="375" t="s">
        <v>725</v>
      </c>
      <c r="D51" s="479" t="s">
        <v>555</v>
      </c>
      <c r="E51" s="479"/>
      <c r="F51" s="479"/>
      <c r="G51" s="479"/>
      <c r="H51" s="479"/>
      <c r="I51" s="479"/>
      <c r="J51" s="479"/>
      <c r="K51" s="479"/>
      <c r="L51" s="479"/>
      <c r="M51" s="479"/>
      <c r="N51" s="479"/>
      <c r="O51" s="480"/>
      <c r="P51" s="479"/>
      <c r="Q51" s="479"/>
      <c r="R51" s="479"/>
      <c r="S51" s="479"/>
      <c r="T51" s="479"/>
      <c r="U51" s="479"/>
      <c r="V51" s="479"/>
      <c r="W51" s="479"/>
      <c r="X51" s="481"/>
      <c r="Y51" s="480"/>
      <c r="Z51" s="479"/>
      <c r="AA51" s="479"/>
      <c r="AB51" s="479"/>
      <c r="AC51" s="479"/>
      <c r="AD51" s="479"/>
      <c r="AE51" s="479"/>
      <c r="AF51" s="479"/>
      <c r="AG51" s="479"/>
      <c r="AH51" s="481"/>
      <c r="AI51" s="480"/>
      <c r="AJ51" s="479"/>
      <c r="AK51" s="479"/>
      <c r="AL51" s="479"/>
      <c r="AM51" s="479"/>
      <c r="AN51" s="479"/>
      <c r="AO51" s="479"/>
      <c r="AP51" s="479"/>
      <c r="AQ51" s="479"/>
      <c r="AR51" s="481"/>
      <c r="AS51" s="480"/>
      <c r="AT51" s="479"/>
      <c r="AU51" s="479"/>
      <c r="AV51" s="479"/>
      <c r="AW51" s="479"/>
      <c r="AX51" s="479"/>
      <c r="AY51" s="479"/>
      <c r="AZ51" s="479"/>
      <c r="BA51" s="479"/>
      <c r="BB51" s="481"/>
    </row>
    <row r="52" spans="1:74" s="488" customFormat="1" ht="15.75" customHeight="1" outlineLevel="1" x14ac:dyDescent="0.25">
      <c r="A52" s="773"/>
      <c r="B52" s="485" t="s">
        <v>509</v>
      </c>
      <c r="C52" s="486" t="s">
        <v>726</v>
      </c>
      <c r="D52" s="518" t="s">
        <v>290</v>
      </c>
      <c r="E52" s="487">
        <f t="array" ref="E52:E53">IF(E67="","",T_P_desc(E1,E37,E36,E69,E67,0))</f>
        <v>378.92237239988117</v>
      </c>
      <c r="F52" s="487">
        <f t="array" ref="F52:F53">IF(F67="","",T_P_desc(F1,F37,F36,F69,F67,0))</f>
        <v>374.99795238294547</v>
      </c>
      <c r="G52" s="487">
        <f t="array" ref="G52:G53">IF(G67="","",T_P_desc(G1,G37,G36,G69,G67,0))</f>
        <v>371.06130689903364</v>
      </c>
      <c r="H52" s="487">
        <f t="array" ref="H52:H53">IF(H67="","",T_P_desc(H1,H37,H36,H69,H67,0))</f>
        <v>368.72350478930861</v>
      </c>
      <c r="I52" s="487">
        <f t="array" ref="I52:I53">IF(I67="","",T_P_desc(I1,I37,I36,I69,I67,0))</f>
        <v>366.20522159325174</v>
      </c>
      <c r="J52" s="487" t="str">
        <f t="array" ref="J52:J53">IF(J67="","",T_P_desc(J1,J37,J36,J69,J67,'CONVERSOR CURV_'!J53))</f>
        <v/>
      </c>
      <c r="K52" s="487" t="str">
        <f t="array" ref="K52:K53">IF(K67="","",T_P_desc(K1,K37,K36,K69,K67,'CONVERSOR CURV_'!K53))</f>
        <v/>
      </c>
      <c r="L52" s="487" t="str">
        <f t="array" ref="L52:L53">IF(L67="","",T_P_desc(L1,L37,L36,L69,L67,'CONVERSOR CURV_'!L53))</f>
        <v/>
      </c>
      <c r="M52" s="487" t="str">
        <f t="array" ref="M52:M53">IF(M67="","",T_P_desc(M1,M37,M36,M69,M67,'CONVERSOR CURV_'!M53))</f>
        <v/>
      </c>
      <c r="N52" s="487" t="str">
        <f t="array" ref="N52:N53">IF(N67="","",T_P_desc(N1,N37,N36,N69,N67,'CONVERSOR CURV_'!N53))</f>
        <v/>
      </c>
      <c r="O52" s="502">
        <f t="shared" ref="O52:S54" si="21">E52+(Y52-E52)*((O$5-E$5)/(Y$5-E$5))</f>
        <v>389.44213652567817</v>
      </c>
      <c r="P52" s="487">
        <f t="shared" si="21"/>
        <v>385.55174807297431</v>
      </c>
      <c r="Q52" s="487">
        <f t="shared" si="21"/>
        <v>381.55218893563847</v>
      </c>
      <c r="R52" s="487">
        <f t="shared" si="21"/>
        <v>377.84126311623805</v>
      </c>
      <c r="S52" s="487">
        <f t="shared" si="21"/>
        <v>374.29570209587069</v>
      </c>
      <c r="T52" s="487"/>
      <c r="U52" s="487"/>
      <c r="V52" s="487"/>
      <c r="W52" s="487"/>
      <c r="X52" s="503"/>
      <c r="Y52" s="487">
        <f t="array" ref="Y52:Y53">IF(Y67="","",T_P_desc(Y1,Y37,Y36,Y69,Y67,0))</f>
        <v>399.52222010751768</v>
      </c>
      <c r="Z52" s="487">
        <f t="array" ref="Z52:Z53">IF(Z67="","",T_P_desc(Z1,Z37,Z36,Z69,Z67,0))</f>
        <v>395.66444084716602</v>
      </c>
      <c r="AA52" s="487">
        <f t="array" ref="AA52:AA53">IF(AA67="","",T_P_desc(AA1,AA37,AA36,AA69,AA67,0))</f>
        <v>391.60459757442851</v>
      </c>
      <c r="AB52" s="487">
        <f t="array" ref="AB52:AB53">IF(AB67="","",T_P_desc(AB1,AB37,AB36,AB69,AB67,0))</f>
        <v>386.57793866479739</v>
      </c>
      <c r="AC52" s="487">
        <f t="array" ref="AC52:AC53">IF(AC67="","",T_P_desc(AC1,AC37,AC36,AC69,AC67,0))</f>
        <v>382.0480355805783</v>
      </c>
      <c r="AD52" s="487" t="str">
        <f t="array" ref="AD52:AD53">IF(AD67="","",T_P_desc(AD1,AD37,AD36,AD69,AD67,'CONVERSOR CURV_'!AD53))</f>
        <v/>
      </c>
      <c r="AE52" s="487" t="str">
        <f t="array" ref="AE52:AE53">IF(AE67="","",T_P_desc(AE1,AE37,AE36,AE69,AE67,'CONVERSOR CURV_'!AE53))</f>
        <v/>
      </c>
      <c r="AF52" s="487" t="str">
        <f t="array" ref="AF52:AF53">IF(AF67="","",T_P_desc(AF1,AF37,AF36,AF69,AF67,'CONVERSOR CURV_'!AF53))</f>
        <v/>
      </c>
      <c r="AG52" s="487" t="str">
        <f t="array" ref="AG52:AG53">IF(AG67="","",T_P_desc(AG1,AG37,AG36,AG69,AG67,'CONVERSOR CURV_'!AG53))</f>
        <v/>
      </c>
      <c r="AH52" s="487" t="str">
        <f t="array" ref="AH52:AH53">IF(AH67="","",T_P_desc(AH1,AH37,AH36,AH69,AH67,'CONVERSOR CURV_'!AH53))</f>
        <v/>
      </c>
      <c r="AI52" s="487">
        <f t="array" ref="AI52:AI53">IF(AI67="","",T_P_desc(AI1,AI37,AI36,AI69,AI67,0))</f>
        <v>422.85850757208118</v>
      </c>
      <c r="AJ52" s="487">
        <f t="array" ref="AJ52:AJ53">IF(AJ67="","",T_P_desc(AJ1,AJ37,AJ36,AJ69,AJ67,0))</f>
        <v>419.24918611636491</v>
      </c>
      <c r="AK52" s="487">
        <f t="array" ref="AK52:AK53">IF(AK67="","",T_P_desc(AK1,AK37,AK36,AK69,AK67,0))</f>
        <v>415.1249366072401</v>
      </c>
      <c r="AL52" s="487">
        <f t="array" ref="AL52:AL53">IF(AL67="","",T_P_desc(AL1,AL37,AL36,AL69,AL67,0))</f>
        <v>410.63452786226742</v>
      </c>
      <c r="AM52" s="487">
        <f t="array" ref="AM52:AM53">IF(AM67="","",T_P_desc(AM1,AM37,AM36,AM69,AM67,0))</f>
        <v>400.20469532700361</v>
      </c>
      <c r="AN52" s="487" t="str">
        <f t="array" ref="AN52:AN53">IF(AN67="","",T_P_desc(AN1,AN37,AN36,AN69,AN67,'CONVERSOR CURV_'!AN53))</f>
        <v/>
      </c>
      <c r="AO52" s="487" t="str">
        <f t="array" ref="AO52:AO53">IF(AO67="","",T_P_desc(AO1,AO37,AO36,AO69,AO67,'CONVERSOR CURV_'!AO53))</f>
        <v/>
      </c>
      <c r="AP52" s="487" t="str">
        <f t="array" ref="AP52:AP53">IF(AP67="","",T_P_desc(AP1,AP37,AP36,AP69,AP67,'CONVERSOR CURV_'!AP53))</f>
        <v/>
      </c>
      <c r="AQ52" s="487" t="str">
        <f t="array" ref="AQ52:AQ53">IF(AQ67="","",T_P_desc(AQ1,AQ37,AQ36,AQ69,AQ67,'CONVERSOR CURV_'!AQ53))</f>
        <v/>
      </c>
      <c r="AR52" s="487" t="str">
        <f t="array" ref="AR52:AR53">IF(AR67="","",T_P_desc(AR1,AR37,AR36,AR69,AR67,'CONVERSOR CURV_'!AR53))</f>
        <v/>
      </c>
      <c r="AS52" s="487">
        <f t="array" ref="AS52:AS53">IF(AS67="","",T_P_desc(AS1,AS37,AS36,AS69,AS67,0))</f>
        <v>445.83839734879501</v>
      </c>
      <c r="AT52" s="487">
        <f t="array" ref="AT52:AT53">IF(AT67="","",T_P_desc(AT1,AT37,AT36,AT69,AT67,0))</f>
        <v>441.67358341652493</v>
      </c>
      <c r="AU52" s="487">
        <f t="array" ref="AU52:AU53">IF(AU67="","",T_P_desc(AU1,AU37,AU36,AU69,AU67,0))</f>
        <v>437.05462871265985</v>
      </c>
      <c r="AV52" s="487">
        <f t="array" ref="AV52:AV53">IF(AV67="","",T_P_desc(AV1,AV37,AV36,AV69,AV67,0))</f>
        <v>431.18522010950232</v>
      </c>
      <c r="AW52" s="487">
        <f t="array" ref="AW52:AW53">IF(AW67="","",T_P_desc(AW1,AW37,AW36,AW69,AW67,0))</f>
        <v>419.37556237785668</v>
      </c>
      <c r="AX52" s="487" t="str">
        <f t="array" ref="AX52:AX53">IF(AX67="","",T_P_desc(AX1,AX37,AX36,AX69,AX67,'CONVERSOR CURV_'!AX53))</f>
        <v/>
      </c>
      <c r="AY52" s="487" t="str">
        <f t="array" ref="AY52:AY53">IF(AY67="","",T_P_desc(AY1,AY37,AY36,AY69,AY67,'CONVERSOR CURV_'!AY53))</f>
        <v/>
      </c>
      <c r="AZ52" s="487" t="str">
        <f t="array" ref="AZ52:AZ53">IF(AZ67="","",T_P_desc(AZ1,AZ37,AZ36,AZ69,AZ67,'CONVERSOR CURV_'!AZ53))</f>
        <v/>
      </c>
      <c r="BA52" s="487" t="str">
        <f t="array" ref="BA52:BA53">IF(BA67="","",T_P_desc(BA1,BA37,BA36,BA69,BA67,'CONVERSOR CURV_'!BA53))</f>
        <v/>
      </c>
      <c r="BB52" s="487" t="str">
        <f t="array" ref="BB52:BB53">IF(BB67="","",T_P_desc(BB1,BB37,BB36,BB69,BB67,'CONVERSOR CURV_'!BB53))</f>
        <v/>
      </c>
      <c r="BC52" s="468"/>
      <c r="BD52" s="468"/>
      <c r="BE52" s="468"/>
      <c r="BF52" s="468"/>
      <c r="BG52" s="468"/>
      <c r="BH52" s="468"/>
      <c r="BI52" s="468"/>
      <c r="BJ52" s="468"/>
      <c r="BK52" s="468"/>
      <c r="BL52" s="468"/>
      <c r="BM52" s="468"/>
      <c r="BN52" s="468"/>
      <c r="BO52" s="468"/>
      <c r="BP52" s="468"/>
      <c r="BQ52" s="468"/>
      <c r="BR52" s="468"/>
      <c r="BS52" s="468"/>
      <c r="BT52" s="468"/>
      <c r="BU52" s="468"/>
      <c r="BV52" s="468"/>
    </row>
    <row r="53" spans="1:74" ht="15.75" customHeight="1" outlineLevel="1" x14ac:dyDescent="0.25">
      <c r="A53" s="773"/>
      <c r="B53" s="478" t="s">
        <v>510</v>
      </c>
      <c r="C53" s="375" t="s">
        <v>727</v>
      </c>
      <c r="D53" s="517" t="s">
        <v>505</v>
      </c>
      <c r="E53" s="479">
        <v>2.2594916490136114</v>
      </c>
      <c r="F53" s="479">
        <v>2.180573870839249</v>
      </c>
      <c r="G53" s="479">
        <v>2.0652254140293524</v>
      </c>
      <c r="H53" s="479">
        <v>1.9733091919224719</v>
      </c>
      <c r="I53" s="479">
        <v>1.8852258129688204</v>
      </c>
      <c r="J53" s="479" t="str">
        <v/>
      </c>
      <c r="K53" s="479" t="str">
        <v/>
      </c>
      <c r="L53" s="479" t="str">
        <v/>
      </c>
      <c r="M53" s="479" t="str">
        <v/>
      </c>
      <c r="N53" s="479" t="str">
        <v/>
      </c>
      <c r="O53" s="480">
        <f t="shared" si="21"/>
        <v>2.5114131126477708</v>
      </c>
      <c r="P53" s="479">
        <f t="shared" si="21"/>
        <v>2.4385246847485984</v>
      </c>
      <c r="Q53" s="479">
        <f t="shared" si="21"/>
        <v>2.3209352266346506</v>
      </c>
      <c r="R53" s="479">
        <f t="shared" si="21"/>
        <v>2.17756259340897</v>
      </c>
      <c r="S53" s="479">
        <f t="shared" si="21"/>
        <v>2.0349979303374406</v>
      </c>
      <c r="T53" s="479"/>
      <c r="U53" s="479"/>
      <c r="V53" s="479"/>
      <c r="W53" s="479"/>
      <c r="X53" s="481"/>
      <c r="Y53" s="479">
        <v>2.7528053510216788</v>
      </c>
      <c r="Z53" s="479">
        <v>2.6856942726896005</v>
      </c>
      <c r="AA53" s="479">
        <v>2.5659574774127925</v>
      </c>
      <c r="AB53" s="479">
        <v>2.3732790880221937</v>
      </c>
      <c r="AC53" s="479">
        <v>2.1785102223671244</v>
      </c>
      <c r="AD53" s="479" t="str">
        <v/>
      </c>
      <c r="AE53" s="479" t="str">
        <v/>
      </c>
      <c r="AF53" s="479" t="str">
        <v/>
      </c>
      <c r="AG53" s="479" t="str">
        <v/>
      </c>
      <c r="AH53" s="479" t="str">
        <v/>
      </c>
      <c r="AI53" s="479">
        <v>3.3912636720531517</v>
      </c>
      <c r="AJ53" s="479">
        <v>3.3517384334759219</v>
      </c>
      <c r="AK53" s="479">
        <v>3.248333972194235</v>
      </c>
      <c r="AL53" s="479">
        <v>3.0761360172355792</v>
      </c>
      <c r="AM53" s="479">
        <v>2.5397758746594294</v>
      </c>
      <c r="AN53" s="479" t="str">
        <v/>
      </c>
      <c r="AO53" s="479" t="str">
        <v/>
      </c>
      <c r="AP53" s="479" t="str">
        <v/>
      </c>
      <c r="AQ53" s="479" t="str">
        <v/>
      </c>
      <c r="AR53" s="479" t="str">
        <v/>
      </c>
      <c r="AS53" s="479">
        <v>4.1643066512151607</v>
      </c>
      <c r="AT53" s="479">
        <v>4.1019710374566731</v>
      </c>
      <c r="AU53" s="479">
        <v>3.952995647376246</v>
      </c>
      <c r="AV53" s="479">
        <v>3.6462694203222585</v>
      </c>
      <c r="AW53" s="479">
        <v>2.8937089447861926</v>
      </c>
      <c r="AX53" s="479" t="str">
        <v/>
      </c>
      <c r="AY53" s="479" t="str">
        <v/>
      </c>
      <c r="AZ53" s="479" t="str">
        <v/>
      </c>
      <c r="BA53" s="479" t="str">
        <v/>
      </c>
      <c r="BB53" s="479" t="str">
        <v/>
      </c>
    </row>
    <row r="54" spans="1:74" s="488" customFormat="1" ht="15.75" customHeight="1" outlineLevel="1" x14ac:dyDescent="0.25">
      <c r="A54" s="773"/>
      <c r="B54" s="485" t="s">
        <v>511</v>
      </c>
      <c r="C54" s="486" t="s">
        <v>728</v>
      </c>
      <c r="D54" s="518" t="s">
        <v>507</v>
      </c>
      <c r="E54" s="487">
        <f t="shared" ref="E54:BB54" si="22">IF(E52="","",1/Density(E$1,"PT","SI",E53,E52))</f>
        <v>5.2587875899604272E-2</v>
      </c>
      <c r="F54" s="487">
        <f t="shared" si="22"/>
        <v>5.3913198550198257E-2</v>
      </c>
      <c r="G54" s="487">
        <f t="shared" si="22"/>
        <v>5.6337935586483312E-2</v>
      </c>
      <c r="H54" s="487">
        <f t="shared" si="22"/>
        <v>5.8615900389108487E-2</v>
      </c>
      <c r="I54" s="487">
        <f t="shared" si="22"/>
        <v>6.0958859577155453E-2</v>
      </c>
      <c r="J54" s="487" t="str">
        <f t="shared" si="22"/>
        <v/>
      </c>
      <c r="K54" s="487" t="str">
        <f t="shared" si="22"/>
        <v/>
      </c>
      <c r="L54" s="487" t="str">
        <f t="shared" si="22"/>
        <v/>
      </c>
      <c r="M54" s="487" t="str">
        <f t="shared" si="22"/>
        <v/>
      </c>
      <c r="N54" s="487" t="str">
        <f t="shared" si="22"/>
        <v/>
      </c>
      <c r="O54" s="502">
        <f t="shared" si="21"/>
        <v>4.9000806579279785E-2</v>
      </c>
      <c r="P54" s="487">
        <f t="shared" si="21"/>
        <v>4.9988449868001272E-2</v>
      </c>
      <c r="Q54" s="487">
        <f t="shared" si="21"/>
        <v>5.2020784221892893E-2</v>
      </c>
      <c r="R54" s="487">
        <f t="shared" si="21"/>
        <v>5.4791567353183933E-2</v>
      </c>
      <c r="S54" s="487">
        <f t="shared" si="21"/>
        <v>5.7958723240717845E-2</v>
      </c>
      <c r="T54" s="487"/>
      <c r="U54" s="487"/>
      <c r="V54" s="487"/>
      <c r="W54" s="487"/>
      <c r="X54" s="503"/>
      <c r="Y54" s="502">
        <f t="shared" si="22"/>
        <v>4.5563661208875977E-2</v>
      </c>
      <c r="Z54" s="487">
        <f t="shared" si="22"/>
        <v>4.6227738669425526E-2</v>
      </c>
      <c r="AA54" s="487">
        <f t="shared" si="22"/>
        <v>4.788407107223118E-2</v>
      </c>
      <c r="AB54" s="487">
        <f t="shared" si="22"/>
        <v>5.1127074862104528E-2</v>
      </c>
      <c r="AC54" s="487">
        <f t="shared" si="22"/>
        <v>5.5083979599456427E-2</v>
      </c>
      <c r="AD54" s="487" t="str">
        <f t="shared" si="22"/>
        <v/>
      </c>
      <c r="AE54" s="487" t="str">
        <f t="shared" si="22"/>
        <v/>
      </c>
      <c r="AF54" s="487" t="str">
        <f t="shared" si="22"/>
        <v/>
      </c>
      <c r="AG54" s="487" t="str">
        <f t="shared" si="22"/>
        <v/>
      </c>
      <c r="AH54" s="503" t="str">
        <f t="shared" si="22"/>
        <v/>
      </c>
      <c r="AI54" s="502">
        <f t="shared" si="22"/>
        <v>3.9221729319832151E-2</v>
      </c>
      <c r="AJ54" s="487">
        <f t="shared" si="22"/>
        <v>3.9316792962517957E-2</v>
      </c>
      <c r="AK54" s="487">
        <f t="shared" si="22"/>
        <v>4.0149989427700067E-2</v>
      </c>
      <c r="AL54" s="487">
        <f t="shared" si="22"/>
        <v>4.19352312210294E-2</v>
      </c>
      <c r="AM54" s="487">
        <f t="shared" si="22"/>
        <v>4.9562104107396886E-2</v>
      </c>
      <c r="AN54" s="487" t="str">
        <f t="shared" si="22"/>
        <v/>
      </c>
      <c r="AO54" s="487" t="str">
        <f t="shared" si="22"/>
        <v/>
      </c>
      <c r="AP54" s="487" t="str">
        <f t="shared" si="22"/>
        <v/>
      </c>
      <c r="AQ54" s="487" t="str">
        <f t="shared" si="22"/>
        <v/>
      </c>
      <c r="AR54" s="503" t="str">
        <f t="shared" si="22"/>
        <v/>
      </c>
      <c r="AS54" s="502">
        <f t="shared" si="22"/>
        <v>3.3754618530372253E-2</v>
      </c>
      <c r="AT54" s="487">
        <f t="shared" si="22"/>
        <v>3.391923339872701E-2</v>
      </c>
      <c r="AU54" s="487">
        <f t="shared" si="22"/>
        <v>3.4809367717511072E-2</v>
      </c>
      <c r="AV54" s="487">
        <f t="shared" si="22"/>
        <v>3.7227477791508756E-2</v>
      </c>
      <c r="AW54" s="487">
        <f t="shared" si="22"/>
        <v>4.5681442161856697E-2</v>
      </c>
      <c r="AX54" s="487" t="str">
        <f t="shared" si="22"/>
        <v/>
      </c>
      <c r="AY54" s="487" t="str">
        <f t="shared" si="22"/>
        <v/>
      </c>
      <c r="AZ54" s="487" t="str">
        <f t="shared" si="22"/>
        <v/>
      </c>
      <c r="BA54" s="487" t="str">
        <f t="shared" si="22"/>
        <v/>
      </c>
      <c r="BB54" s="503" t="str">
        <f t="shared" si="22"/>
        <v/>
      </c>
      <c r="BC54" s="468"/>
      <c r="BD54" s="468"/>
      <c r="BE54" s="468"/>
      <c r="BF54" s="468"/>
      <c r="BG54" s="468"/>
      <c r="BH54" s="468"/>
      <c r="BI54" s="468"/>
      <c r="BJ54" s="468"/>
      <c r="BK54" s="468"/>
      <c r="BL54" s="468"/>
      <c r="BM54" s="468"/>
      <c r="BN54" s="468"/>
      <c r="BO54" s="468"/>
      <c r="BP54" s="468"/>
      <c r="BQ54" s="468"/>
      <c r="BR54" s="468"/>
      <c r="BS54" s="468"/>
      <c r="BT54" s="468"/>
      <c r="BU54" s="468"/>
      <c r="BV54" s="468"/>
    </row>
    <row r="55" spans="1:74" ht="15.75" customHeight="1" outlineLevel="1" x14ac:dyDescent="0.25">
      <c r="A55" s="773"/>
      <c r="B55" s="478" t="s">
        <v>515</v>
      </c>
      <c r="C55" s="375" t="s">
        <v>729</v>
      </c>
      <c r="D55" s="517" t="s">
        <v>277</v>
      </c>
      <c r="E55" s="479"/>
      <c r="F55" s="479"/>
      <c r="G55" s="479"/>
      <c r="H55" s="479"/>
      <c r="I55" s="479"/>
      <c r="J55" s="479"/>
      <c r="K55" s="479"/>
      <c r="L55" s="479"/>
      <c r="M55" s="479"/>
      <c r="N55" s="479"/>
      <c r="O55" s="480"/>
      <c r="P55" s="479"/>
      <c r="Q55" s="479"/>
      <c r="R55" s="479"/>
      <c r="S55" s="479"/>
      <c r="T55" s="479"/>
      <c r="U55" s="479"/>
      <c r="V55" s="479"/>
      <c r="W55" s="479"/>
      <c r="X55" s="481"/>
      <c r="Y55" s="480"/>
      <c r="Z55" s="479"/>
      <c r="AA55" s="479"/>
      <c r="AB55" s="479"/>
      <c r="AC55" s="479"/>
      <c r="AD55" s="479"/>
      <c r="AE55" s="479"/>
      <c r="AF55" s="479"/>
      <c r="AG55" s="479"/>
      <c r="AH55" s="481"/>
      <c r="AI55" s="480"/>
      <c r="AJ55" s="479"/>
      <c r="AK55" s="479"/>
      <c r="AL55" s="479"/>
      <c r="AM55" s="479"/>
      <c r="AN55" s="479"/>
      <c r="AO55" s="479"/>
      <c r="AP55" s="479"/>
      <c r="AQ55" s="479"/>
      <c r="AR55" s="481"/>
      <c r="AS55" s="480"/>
      <c r="AT55" s="479"/>
      <c r="AU55" s="479"/>
      <c r="AV55" s="479"/>
      <c r="AW55" s="479"/>
      <c r="AX55" s="479"/>
      <c r="AY55" s="479"/>
      <c r="AZ55" s="479"/>
      <c r="BA55" s="479"/>
      <c r="BB55" s="481"/>
    </row>
    <row r="56" spans="1:74" s="488" customFormat="1" ht="15.75" customHeight="1" outlineLevel="1" x14ac:dyDescent="0.25">
      <c r="A56" s="773"/>
      <c r="B56" s="485" t="s">
        <v>514</v>
      </c>
      <c r="C56" s="486" t="s">
        <v>730</v>
      </c>
      <c r="D56" s="518" t="s">
        <v>517</v>
      </c>
      <c r="E56" s="487"/>
      <c r="F56" s="487"/>
      <c r="G56" s="487"/>
      <c r="H56" s="487"/>
      <c r="I56" s="487"/>
      <c r="J56" s="487"/>
      <c r="K56" s="487"/>
      <c r="L56" s="487"/>
      <c r="M56" s="487"/>
      <c r="N56" s="487"/>
      <c r="O56" s="502"/>
      <c r="P56" s="487"/>
      <c r="Q56" s="487"/>
      <c r="R56" s="487"/>
      <c r="S56" s="487"/>
      <c r="T56" s="487"/>
      <c r="U56" s="487"/>
      <c r="V56" s="487"/>
      <c r="W56" s="487"/>
      <c r="X56" s="503"/>
      <c r="Y56" s="502"/>
      <c r="Z56" s="487"/>
      <c r="AA56" s="487"/>
      <c r="AB56" s="487"/>
      <c r="AC56" s="487"/>
      <c r="AD56" s="487"/>
      <c r="AE56" s="487"/>
      <c r="AF56" s="487"/>
      <c r="AG56" s="487"/>
      <c r="AH56" s="503"/>
      <c r="AI56" s="502"/>
      <c r="AJ56" s="487"/>
      <c r="AK56" s="487"/>
      <c r="AL56" s="487"/>
      <c r="AM56" s="487"/>
      <c r="AN56" s="487"/>
      <c r="AO56" s="487"/>
      <c r="AP56" s="487"/>
      <c r="AQ56" s="487"/>
      <c r="AR56" s="503"/>
      <c r="AS56" s="502"/>
      <c r="AT56" s="487"/>
      <c r="AU56" s="487"/>
      <c r="AV56" s="487"/>
      <c r="AW56" s="487"/>
      <c r="AX56" s="487"/>
      <c r="AY56" s="487"/>
      <c r="AZ56" s="487"/>
      <c r="BA56" s="487"/>
      <c r="BB56" s="503"/>
      <c r="BC56" s="468"/>
      <c r="BD56" s="468"/>
      <c r="BE56" s="468"/>
      <c r="BF56" s="468"/>
      <c r="BG56" s="468"/>
      <c r="BH56" s="468"/>
      <c r="BI56" s="468"/>
      <c r="BJ56" s="468"/>
      <c r="BK56" s="468"/>
      <c r="BL56" s="468"/>
      <c r="BM56" s="468"/>
      <c r="BN56" s="468"/>
      <c r="BO56" s="468"/>
      <c r="BP56" s="468"/>
      <c r="BQ56" s="468"/>
      <c r="BR56" s="468"/>
      <c r="BS56" s="468"/>
      <c r="BT56" s="468"/>
      <c r="BU56" s="468"/>
      <c r="BV56" s="468"/>
    </row>
    <row r="57" spans="1:74" ht="15.75" customHeight="1" outlineLevel="1" x14ac:dyDescent="0.25">
      <c r="A57" s="773"/>
      <c r="B57" s="478" t="s">
        <v>516</v>
      </c>
      <c r="C57" s="375" t="s">
        <v>731</v>
      </c>
      <c r="D57" s="517" t="s">
        <v>518</v>
      </c>
      <c r="E57" s="479"/>
      <c r="F57" s="479"/>
      <c r="G57" s="479"/>
      <c r="H57" s="479"/>
      <c r="I57" s="479"/>
      <c r="J57" s="479"/>
      <c r="K57" s="479"/>
      <c r="L57" s="479"/>
      <c r="M57" s="479"/>
      <c r="N57" s="479"/>
      <c r="O57" s="480"/>
      <c r="P57" s="479"/>
      <c r="Q57" s="479"/>
      <c r="R57" s="479"/>
      <c r="S57" s="479"/>
      <c r="T57" s="479"/>
      <c r="U57" s="479"/>
      <c r="V57" s="479"/>
      <c r="W57" s="479"/>
      <c r="X57" s="481"/>
      <c r="Y57" s="480"/>
      <c r="Z57" s="479"/>
      <c r="AA57" s="479"/>
      <c r="AB57" s="479"/>
      <c r="AC57" s="479"/>
      <c r="AD57" s="479"/>
      <c r="AE57" s="479"/>
      <c r="AF57" s="479"/>
      <c r="AG57" s="479"/>
      <c r="AH57" s="481"/>
      <c r="AI57" s="480"/>
      <c r="AJ57" s="479"/>
      <c r="AK57" s="479"/>
      <c r="AL57" s="479"/>
      <c r="AM57" s="479"/>
      <c r="AN57" s="479"/>
      <c r="AO57" s="479"/>
      <c r="AP57" s="479"/>
      <c r="AQ57" s="479"/>
      <c r="AR57" s="481"/>
      <c r="AS57" s="480"/>
      <c r="AT57" s="479"/>
      <c r="AU57" s="479"/>
      <c r="AV57" s="479"/>
      <c r="AW57" s="479"/>
      <c r="AX57" s="479"/>
      <c r="AY57" s="479"/>
      <c r="AZ57" s="479"/>
      <c r="BA57" s="479"/>
      <c r="BB57" s="481"/>
    </row>
    <row r="58" spans="1:74" s="488" customFormat="1" ht="15.75" customHeight="1" outlineLevel="1" x14ac:dyDescent="0.25">
      <c r="A58" s="773"/>
      <c r="B58" s="519" t="s">
        <v>678</v>
      </c>
      <c r="C58" s="486" t="s">
        <v>732</v>
      </c>
      <c r="D58" s="520" t="s">
        <v>290</v>
      </c>
      <c r="E58" s="487"/>
      <c r="F58" s="487"/>
      <c r="G58" s="487"/>
      <c r="H58" s="487"/>
      <c r="I58" s="487"/>
      <c r="J58" s="487"/>
      <c r="K58" s="487"/>
      <c r="L58" s="487"/>
      <c r="M58" s="487"/>
      <c r="N58" s="487"/>
      <c r="O58" s="502"/>
      <c r="P58" s="487"/>
      <c r="Q58" s="487"/>
      <c r="R58" s="487"/>
      <c r="S58" s="487"/>
      <c r="T58" s="487"/>
      <c r="U58" s="487"/>
      <c r="V58" s="487"/>
      <c r="W58" s="487"/>
      <c r="X58" s="503"/>
      <c r="Y58" s="502"/>
      <c r="Z58" s="487"/>
      <c r="AA58" s="487"/>
      <c r="AB58" s="487"/>
      <c r="AC58" s="487"/>
      <c r="AD58" s="487"/>
      <c r="AE58" s="487"/>
      <c r="AF58" s="487"/>
      <c r="AG58" s="487"/>
      <c r="AH58" s="503"/>
      <c r="AI58" s="502"/>
      <c r="AJ58" s="487"/>
      <c r="AK58" s="487"/>
      <c r="AL58" s="487"/>
      <c r="AM58" s="487"/>
      <c r="AN58" s="487"/>
      <c r="AO58" s="487"/>
      <c r="AP58" s="487"/>
      <c r="AQ58" s="487"/>
      <c r="AR58" s="503"/>
      <c r="AS58" s="502"/>
      <c r="AT58" s="487"/>
      <c r="AU58" s="487"/>
      <c r="AV58" s="487"/>
      <c r="AW58" s="487"/>
      <c r="AX58" s="487"/>
      <c r="AY58" s="487"/>
      <c r="AZ58" s="487"/>
      <c r="BA58" s="487"/>
      <c r="BB58" s="503"/>
      <c r="BC58" s="468"/>
      <c r="BD58" s="468"/>
      <c r="BE58" s="468"/>
      <c r="BF58" s="468"/>
      <c r="BG58" s="468"/>
      <c r="BH58" s="468"/>
      <c r="BI58" s="468"/>
      <c r="BJ58" s="468"/>
      <c r="BK58" s="468"/>
      <c r="BL58" s="468"/>
      <c r="BM58" s="468"/>
      <c r="BN58" s="468"/>
      <c r="BO58" s="468"/>
      <c r="BP58" s="468"/>
      <c r="BQ58" s="468"/>
      <c r="BR58" s="468"/>
      <c r="BS58" s="468"/>
      <c r="BT58" s="468"/>
      <c r="BU58" s="468"/>
      <c r="BV58" s="468"/>
    </row>
    <row r="59" spans="1:74" ht="15" customHeight="1" outlineLevel="1" x14ac:dyDescent="0.25">
      <c r="A59" s="773"/>
      <c r="B59" s="478" t="s">
        <v>521</v>
      </c>
      <c r="C59" s="509" t="s">
        <v>733</v>
      </c>
      <c r="D59" s="517" t="s">
        <v>507</v>
      </c>
      <c r="E59" s="479"/>
      <c r="F59" s="479"/>
      <c r="G59" s="479"/>
      <c r="H59" s="479"/>
      <c r="I59" s="479"/>
      <c r="J59" s="479"/>
      <c r="K59" s="479"/>
      <c r="L59" s="479"/>
      <c r="M59" s="479"/>
      <c r="N59" s="479"/>
      <c r="O59" s="480"/>
      <c r="P59" s="479"/>
      <c r="Q59" s="479"/>
      <c r="R59" s="479"/>
      <c r="S59" s="479"/>
      <c r="T59" s="479"/>
      <c r="U59" s="479"/>
      <c r="V59" s="479"/>
      <c r="W59" s="479"/>
      <c r="X59" s="481"/>
      <c r="Y59" s="480"/>
      <c r="Z59" s="479"/>
      <c r="AA59" s="479"/>
      <c r="AB59" s="479"/>
      <c r="AC59" s="479"/>
      <c r="AD59" s="479"/>
      <c r="AE59" s="479"/>
      <c r="AF59" s="479"/>
      <c r="AG59" s="479"/>
      <c r="AH59" s="481"/>
      <c r="AI59" s="480"/>
      <c r="AJ59" s="479"/>
      <c r="AK59" s="479"/>
      <c r="AL59" s="479"/>
      <c r="AM59" s="479"/>
      <c r="AN59" s="479"/>
      <c r="AO59" s="479"/>
      <c r="AP59" s="479"/>
      <c r="AQ59" s="479"/>
      <c r="AR59" s="481"/>
      <c r="AS59" s="480"/>
      <c r="AT59" s="479"/>
      <c r="AU59" s="479"/>
      <c r="AV59" s="479"/>
      <c r="AW59" s="479"/>
      <c r="AX59" s="479"/>
      <c r="AY59" s="479"/>
      <c r="AZ59" s="479"/>
      <c r="BA59" s="479"/>
      <c r="BB59" s="481"/>
    </row>
    <row r="60" spans="1:74" s="488" customFormat="1" ht="15.75" customHeight="1" outlineLevel="1" thickBot="1" x14ac:dyDescent="0.3">
      <c r="A60" s="773"/>
      <c r="B60" s="485" t="s">
        <v>524</v>
      </c>
      <c r="C60" s="486" t="s">
        <v>734</v>
      </c>
      <c r="D60" s="518" t="s">
        <v>517</v>
      </c>
      <c r="E60" s="487"/>
      <c r="F60" s="487"/>
      <c r="G60" s="487"/>
      <c r="H60" s="487"/>
      <c r="I60" s="487"/>
      <c r="J60" s="487"/>
      <c r="K60" s="487"/>
      <c r="L60" s="487"/>
      <c r="M60" s="487"/>
      <c r="N60" s="487"/>
      <c r="O60" s="502"/>
      <c r="P60" s="487"/>
      <c r="Q60" s="487"/>
      <c r="R60" s="487"/>
      <c r="S60" s="487"/>
      <c r="T60" s="487"/>
      <c r="U60" s="487"/>
      <c r="V60" s="487"/>
      <c r="W60" s="487"/>
      <c r="X60" s="503"/>
      <c r="Y60" s="502"/>
      <c r="Z60" s="487"/>
      <c r="AA60" s="487"/>
      <c r="AB60" s="487"/>
      <c r="AC60" s="487"/>
      <c r="AD60" s="487"/>
      <c r="AE60" s="487"/>
      <c r="AF60" s="487"/>
      <c r="AG60" s="487"/>
      <c r="AH60" s="503"/>
      <c r="AI60" s="502"/>
      <c r="AJ60" s="487"/>
      <c r="AK60" s="487"/>
      <c r="AL60" s="487"/>
      <c r="AM60" s="487"/>
      <c r="AN60" s="487"/>
      <c r="AO60" s="487"/>
      <c r="AP60" s="487"/>
      <c r="AQ60" s="487"/>
      <c r="AR60" s="503"/>
      <c r="AS60" s="502"/>
      <c r="AT60" s="487"/>
      <c r="AU60" s="487"/>
      <c r="AV60" s="487"/>
      <c r="AW60" s="487"/>
      <c r="AX60" s="487"/>
      <c r="AY60" s="487"/>
      <c r="AZ60" s="487"/>
      <c r="BA60" s="487"/>
      <c r="BB60" s="503"/>
      <c r="BC60" s="468"/>
      <c r="BD60" s="468"/>
      <c r="BE60" s="468"/>
      <c r="BF60" s="468"/>
      <c r="BG60" s="468"/>
      <c r="BH60" s="468"/>
      <c r="BI60" s="468"/>
      <c r="BJ60" s="468"/>
      <c r="BK60" s="468"/>
      <c r="BL60" s="468"/>
      <c r="BM60" s="468"/>
      <c r="BN60" s="468"/>
      <c r="BO60" s="468"/>
      <c r="BP60" s="468"/>
      <c r="BQ60" s="468"/>
      <c r="BR60" s="468"/>
      <c r="BS60" s="468"/>
      <c r="BT60" s="468"/>
      <c r="BU60" s="468"/>
      <c r="BV60" s="468"/>
    </row>
    <row r="61" spans="1:74" ht="15.75" customHeight="1" x14ac:dyDescent="0.25">
      <c r="A61" s="773"/>
      <c r="B61" s="761" t="s">
        <v>533</v>
      </c>
      <c r="C61" s="584"/>
      <c r="D61" s="584"/>
      <c r="E61" s="379"/>
      <c r="F61" s="379"/>
      <c r="G61" s="379"/>
      <c r="H61" s="379"/>
      <c r="I61" s="379"/>
      <c r="J61" s="584"/>
      <c r="K61" s="584"/>
      <c r="L61" s="584"/>
      <c r="M61" s="584"/>
      <c r="N61" s="584"/>
      <c r="O61" s="500"/>
      <c r="P61" s="379"/>
      <c r="Q61" s="379"/>
      <c r="R61" s="379"/>
      <c r="S61" s="379"/>
      <c r="T61" s="584"/>
      <c r="U61" s="584"/>
      <c r="V61" s="584"/>
      <c r="W61" s="584"/>
      <c r="X61" s="585"/>
      <c r="Y61" s="500"/>
      <c r="Z61" s="379"/>
      <c r="AA61" s="379"/>
      <c r="AB61" s="379"/>
      <c r="AC61" s="379"/>
      <c r="AD61" s="584"/>
      <c r="AE61" s="584"/>
      <c r="AF61" s="584"/>
      <c r="AG61" s="584"/>
      <c r="AH61" s="585"/>
      <c r="AI61" s="500"/>
      <c r="AJ61" s="379"/>
      <c r="AK61" s="379"/>
      <c r="AL61" s="379"/>
      <c r="AM61" s="379"/>
      <c r="AN61" s="584"/>
      <c r="AO61" s="584"/>
      <c r="AP61" s="584"/>
      <c r="AQ61" s="584"/>
      <c r="AR61" s="585"/>
      <c r="AS61" s="500"/>
      <c r="AT61" s="379"/>
      <c r="AU61" s="379"/>
      <c r="AV61" s="379"/>
      <c r="AW61" s="379"/>
      <c r="AX61" s="584"/>
      <c r="AY61" s="584"/>
      <c r="AZ61" s="584"/>
      <c r="BA61" s="584"/>
      <c r="BB61" s="585"/>
    </row>
    <row r="62" spans="1:74" ht="15.75" customHeight="1" thickBot="1" x14ac:dyDescent="0.3">
      <c r="A62" s="773"/>
      <c r="B62" s="771"/>
      <c r="C62" s="586"/>
      <c r="D62" s="586"/>
      <c r="E62" s="381"/>
      <c r="F62" s="381"/>
      <c r="G62" s="381"/>
      <c r="H62" s="381"/>
      <c r="I62" s="381"/>
      <c r="J62" s="586"/>
      <c r="K62" s="586"/>
      <c r="L62" s="586"/>
      <c r="M62" s="586"/>
      <c r="N62" s="586"/>
      <c r="O62" s="501"/>
      <c r="P62" s="381"/>
      <c r="Q62" s="381"/>
      <c r="R62" s="381"/>
      <c r="S62" s="381"/>
      <c r="T62" s="586"/>
      <c r="U62" s="586"/>
      <c r="V62" s="586"/>
      <c r="W62" s="586"/>
      <c r="X62" s="401"/>
      <c r="Y62" s="501"/>
      <c r="Z62" s="381"/>
      <c r="AA62" s="381"/>
      <c r="AB62" s="381"/>
      <c r="AC62" s="381"/>
      <c r="AD62" s="586"/>
      <c r="AE62" s="586"/>
      <c r="AF62" s="586"/>
      <c r="AG62" s="586"/>
      <c r="AH62" s="401"/>
      <c r="AI62" s="501"/>
      <c r="AJ62" s="381"/>
      <c r="AK62" s="381"/>
      <c r="AL62" s="381"/>
      <c r="AM62" s="381"/>
      <c r="AN62" s="586"/>
      <c r="AO62" s="586"/>
      <c r="AP62" s="586"/>
      <c r="AQ62" s="586"/>
      <c r="AR62" s="401"/>
      <c r="AS62" s="501"/>
      <c r="AT62" s="381"/>
      <c r="AU62" s="381"/>
      <c r="AV62" s="381"/>
      <c r="AW62" s="381"/>
      <c r="AX62" s="586"/>
      <c r="AY62" s="586"/>
      <c r="AZ62" s="586"/>
      <c r="BA62" s="586"/>
      <c r="BB62" s="401"/>
    </row>
    <row r="63" spans="1:74" ht="15.75" customHeight="1" outlineLevel="1" x14ac:dyDescent="0.25">
      <c r="A63" s="773"/>
      <c r="B63" s="478" t="s">
        <v>522</v>
      </c>
      <c r="C63" s="375" t="s">
        <v>735</v>
      </c>
      <c r="D63" s="375" t="s">
        <v>277</v>
      </c>
      <c r="E63" s="375"/>
      <c r="F63" s="375"/>
      <c r="G63" s="375"/>
      <c r="H63" s="375"/>
      <c r="I63" s="375"/>
      <c r="J63" s="375"/>
      <c r="K63" s="375"/>
      <c r="L63" s="375"/>
      <c r="M63" s="375"/>
      <c r="N63" s="375"/>
      <c r="O63" s="510"/>
      <c r="P63" s="375"/>
      <c r="Q63" s="375"/>
      <c r="R63" s="375"/>
      <c r="S63" s="375"/>
      <c r="T63" s="375"/>
      <c r="U63" s="375"/>
      <c r="V63" s="375"/>
      <c r="W63" s="375"/>
      <c r="X63" s="511"/>
      <c r="Y63" s="510"/>
      <c r="Z63" s="375"/>
      <c r="AA63" s="375"/>
      <c r="AB63" s="375"/>
      <c r="AC63" s="375"/>
      <c r="AD63" s="375"/>
      <c r="AE63" s="375"/>
      <c r="AF63" s="375"/>
      <c r="AG63" s="375"/>
      <c r="AH63" s="511"/>
      <c r="AI63" s="510"/>
      <c r="AJ63" s="375"/>
      <c r="AK63" s="375"/>
      <c r="AL63" s="375"/>
      <c r="AM63" s="375"/>
      <c r="AN63" s="375"/>
      <c r="AO63" s="375"/>
      <c r="AP63" s="375"/>
      <c r="AQ63" s="375"/>
      <c r="AR63" s="511"/>
      <c r="AS63" s="510"/>
      <c r="AT63" s="375"/>
      <c r="AU63" s="375"/>
      <c r="AV63" s="375"/>
      <c r="AW63" s="375"/>
      <c r="AX63" s="375"/>
      <c r="AY63" s="375"/>
      <c r="AZ63" s="375"/>
      <c r="BA63" s="375"/>
      <c r="BB63" s="511"/>
    </row>
    <row r="64" spans="1:74" s="488" customFormat="1" ht="15.75" customHeight="1" outlineLevel="1" x14ac:dyDescent="0.25">
      <c r="A64" s="773"/>
      <c r="B64" s="521" t="s">
        <v>523</v>
      </c>
      <c r="C64" s="522" t="s">
        <v>736</v>
      </c>
      <c r="D64" s="522" t="s">
        <v>277</v>
      </c>
      <c r="E64" s="523"/>
      <c r="F64" s="523"/>
      <c r="G64" s="523"/>
      <c r="H64" s="523"/>
      <c r="I64" s="523"/>
      <c r="J64" s="523"/>
      <c r="K64" s="523"/>
      <c r="L64" s="523"/>
      <c r="M64" s="523"/>
      <c r="N64" s="523"/>
      <c r="O64" s="524"/>
      <c r="P64" s="523"/>
      <c r="Q64" s="523"/>
      <c r="R64" s="523"/>
      <c r="S64" s="523"/>
      <c r="T64" s="523"/>
      <c r="U64" s="523"/>
      <c r="V64" s="523"/>
      <c r="W64" s="523"/>
      <c r="X64" s="525"/>
      <c r="Y64" s="524"/>
      <c r="Z64" s="523"/>
      <c r="AA64" s="523"/>
      <c r="AB64" s="523"/>
      <c r="AC64" s="523"/>
      <c r="AD64" s="523"/>
      <c r="AE64" s="523"/>
      <c r="AF64" s="523"/>
      <c r="AG64" s="523"/>
      <c r="AH64" s="525"/>
      <c r="AI64" s="524"/>
      <c r="AJ64" s="523"/>
      <c r="AK64" s="523"/>
      <c r="AL64" s="523"/>
      <c r="AM64" s="523"/>
      <c r="AN64" s="523"/>
      <c r="AO64" s="523"/>
      <c r="AP64" s="523"/>
      <c r="AQ64" s="523"/>
      <c r="AR64" s="525"/>
      <c r="AS64" s="524"/>
      <c r="AT64" s="523"/>
      <c r="AU64" s="523"/>
      <c r="AV64" s="523"/>
      <c r="AW64" s="523"/>
      <c r="AX64" s="523"/>
      <c r="AY64" s="523"/>
      <c r="AZ64" s="523"/>
      <c r="BA64" s="523"/>
      <c r="BB64" s="525"/>
      <c r="BC64" s="468"/>
      <c r="BD64" s="468"/>
      <c r="BE64" s="468"/>
      <c r="BF64" s="468"/>
      <c r="BG64" s="468"/>
      <c r="BH64" s="468"/>
      <c r="BI64" s="468"/>
      <c r="BJ64" s="468"/>
      <c r="BK64" s="468"/>
      <c r="BL64" s="468"/>
      <c r="BM64" s="468"/>
      <c r="BN64" s="468"/>
      <c r="BO64" s="468"/>
      <c r="BP64" s="468"/>
      <c r="BQ64" s="468"/>
      <c r="BR64" s="468"/>
      <c r="BS64" s="468"/>
      <c r="BT64" s="468"/>
      <c r="BU64" s="468"/>
      <c r="BV64" s="468"/>
    </row>
    <row r="65" spans="1:74" ht="15.75" customHeight="1" outlineLevel="1" x14ac:dyDescent="0.25">
      <c r="A65" s="773"/>
      <c r="B65" s="478" t="s">
        <v>525</v>
      </c>
      <c r="C65" s="375" t="s">
        <v>737</v>
      </c>
      <c r="D65" s="517" t="s">
        <v>277</v>
      </c>
      <c r="E65" s="375"/>
      <c r="F65" s="375"/>
      <c r="G65" s="375"/>
      <c r="H65" s="375"/>
      <c r="I65" s="375"/>
      <c r="J65" s="375"/>
      <c r="K65" s="375"/>
      <c r="L65" s="375"/>
      <c r="M65" s="375"/>
      <c r="N65" s="375"/>
      <c r="O65" s="510"/>
      <c r="P65" s="375"/>
      <c r="Q65" s="375"/>
      <c r="R65" s="375"/>
      <c r="S65" s="375"/>
      <c r="T65" s="375"/>
      <c r="U65" s="375"/>
      <c r="V65" s="375"/>
      <c r="W65" s="375"/>
      <c r="X65" s="511"/>
      <c r="Y65" s="510"/>
      <c r="Z65" s="375"/>
      <c r="AA65" s="375"/>
      <c r="AB65" s="375"/>
      <c r="AC65" s="375"/>
      <c r="AD65" s="375"/>
      <c r="AE65" s="375"/>
      <c r="AF65" s="375"/>
      <c r="AG65" s="375"/>
      <c r="AH65" s="511"/>
      <c r="AI65" s="510"/>
      <c r="AJ65" s="375"/>
      <c r="AK65" s="375"/>
      <c r="AL65" s="375"/>
      <c r="AM65" s="375"/>
      <c r="AN65" s="375"/>
      <c r="AO65" s="375"/>
      <c r="AP65" s="375"/>
      <c r="AQ65" s="375"/>
      <c r="AR65" s="511"/>
      <c r="AS65" s="510"/>
      <c r="AT65" s="375"/>
      <c r="AU65" s="375"/>
      <c r="AV65" s="375"/>
      <c r="AW65" s="375"/>
      <c r="AX65" s="375"/>
      <c r="AY65" s="375"/>
      <c r="AZ65" s="375"/>
      <c r="BA65" s="375"/>
      <c r="BB65" s="511"/>
    </row>
    <row r="66" spans="1:74" ht="15.75" customHeight="1" outlineLevel="1" x14ac:dyDescent="0.25">
      <c r="A66" s="773"/>
      <c r="B66" s="478"/>
      <c r="C66" s="375"/>
      <c r="D66" s="517"/>
      <c r="E66" s="375"/>
      <c r="F66" s="375"/>
      <c r="G66" s="375"/>
      <c r="H66" s="375"/>
      <c r="I66" s="375"/>
      <c r="J66" s="375"/>
      <c r="K66" s="375"/>
      <c r="L66" s="375"/>
      <c r="M66" s="375"/>
      <c r="N66" s="375"/>
      <c r="O66" s="505"/>
      <c r="P66" s="504"/>
      <c r="Q66" s="504"/>
      <c r="R66" s="504"/>
      <c r="S66" s="504"/>
      <c r="T66" s="504"/>
      <c r="U66" s="504"/>
      <c r="V66" s="504"/>
      <c r="W66" s="504"/>
      <c r="X66" s="506"/>
      <c r="Y66" s="510"/>
      <c r="Z66" s="375"/>
      <c r="AA66" s="375"/>
      <c r="AB66" s="375"/>
      <c r="AC66" s="375"/>
      <c r="AD66" s="375"/>
      <c r="AE66" s="375"/>
      <c r="AF66" s="375"/>
      <c r="AG66" s="375"/>
      <c r="AH66" s="511"/>
      <c r="AI66" s="510"/>
      <c r="AJ66" s="375"/>
      <c r="AK66" s="375"/>
      <c r="AL66" s="375"/>
      <c r="AM66" s="375"/>
      <c r="AN66" s="375"/>
      <c r="AO66" s="375"/>
      <c r="AP66" s="375"/>
      <c r="AQ66" s="375"/>
      <c r="AR66" s="511"/>
      <c r="AS66" s="510"/>
      <c r="AT66" s="375"/>
      <c r="AU66" s="375"/>
      <c r="AV66" s="375"/>
      <c r="AW66" s="375"/>
      <c r="AX66" s="375"/>
      <c r="AY66" s="375"/>
      <c r="AZ66" s="375"/>
      <c r="BA66" s="375"/>
      <c r="BB66" s="511"/>
    </row>
    <row r="67" spans="1:74" s="488" customFormat="1" ht="15.75" customHeight="1" outlineLevel="1" x14ac:dyDescent="0.25">
      <c r="A67" s="773"/>
      <c r="B67" s="485" t="s">
        <v>526</v>
      </c>
      <c r="C67" s="486" t="s">
        <v>738</v>
      </c>
      <c r="D67" s="518" t="s">
        <v>517</v>
      </c>
      <c r="E67" s="526">
        <v>75.140420939999998</v>
      </c>
      <c r="F67" s="526">
        <v>70.90072533</v>
      </c>
      <c r="G67" s="526">
        <v>64.704248640000003</v>
      </c>
      <c r="H67" s="526">
        <v>59.649229214999991</v>
      </c>
      <c r="I67" s="526">
        <v>54.594209790000001</v>
      </c>
      <c r="J67" s="526"/>
      <c r="K67" s="526"/>
      <c r="L67" s="526"/>
      <c r="M67" s="526"/>
      <c r="N67" s="526"/>
      <c r="O67" s="502">
        <f t="shared" ref="O67:S69" si="23">E67+(Y67-E67)*((O$5-E$5)/(Y$5-E$5))</f>
        <v>87.464793548347828</v>
      </c>
      <c r="P67" s="487">
        <f t="shared" si="23"/>
        <v>83.724734530316212</v>
      </c>
      <c r="Q67" s="487">
        <f t="shared" si="23"/>
        <v>77.861352241422935</v>
      </c>
      <c r="R67" s="487">
        <f t="shared" si="23"/>
        <v>70.724512848272724</v>
      </c>
      <c r="S67" s="487">
        <f t="shared" si="23"/>
        <v>63.254579054015814</v>
      </c>
      <c r="T67" s="487"/>
      <c r="U67" s="487"/>
      <c r="V67" s="487"/>
      <c r="W67" s="487"/>
      <c r="X67" s="503"/>
      <c r="Y67" s="528">
        <v>99.274060800000001</v>
      </c>
      <c r="Z67" s="526">
        <v>96.012755730000009</v>
      </c>
      <c r="AA67" s="526">
        <v>90.468545940000013</v>
      </c>
      <c r="AB67" s="526">
        <v>81.33689763000001</v>
      </c>
      <c r="AC67" s="526">
        <v>71.552982420000006</v>
      </c>
      <c r="AD67" s="526"/>
      <c r="AE67" s="526"/>
      <c r="AF67" s="526"/>
      <c r="AG67" s="526"/>
      <c r="AH67" s="527"/>
      <c r="AI67" s="528">
        <v>126.3428919</v>
      </c>
      <c r="AJ67" s="526">
        <v>124.38609120000001</v>
      </c>
      <c r="AK67" s="526">
        <v>120.14640540000001</v>
      </c>
      <c r="AL67" s="526">
        <v>113.29765200000001</v>
      </c>
      <c r="AM67" s="526">
        <v>90.468545940000013</v>
      </c>
      <c r="AN67" s="526"/>
      <c r="AO67" s="526"/>
      <c r="AP67" s="526"/>
      <c r="AQ67" s="526"/>
      <c r="AR67" s="527"/>
      <c r="AS67" s="528">
        <v>154.39007430000001</v>
      </c>
      <c r="AT67" s="526">
        <v>151.78100670000001</v>
      </c>
      <c r="AU67" s="526">
        <v>146.5629696</v>
      </c>
      <c r="AV67" s="526">
        <v>136.12679729999999</v>
      </c>
      <c r="AW67" s="526">
        <v>107.75343240000002</v>
      </c>
      <c r="AX67" s="526"/>
      <c r="AY67" s="526"/>
      <c r="AZ67" s="526"/>
      <c r="BA67" s="526"/>
      <c r="BB67" s="527"/>
      <c r="BC67" s="468"/>
      <c r="BD67" s="468"/>
      <c r="BE67" s="468"/>
      <c r="BF67" s="468"/>
      <c r="BG67" s="468"/>
      <c r="BH67" s="468"/>
      <c r="BI67" s="468"/>
      <c r="BJ67" s="468"/>
      <c r="BK67" s="468"/>
      <c r="BL67" s="468"/>
      <c r="BM67" s="468"/>
      <c r="BN67" s="468"/>
      <c r="BO67" s="468"/>
      <c r="BP67" s="468"/>
      <c r="BQ67" s="468"/>
      <c r="BR67" s="468"/>
      <c r="BS67" s="468"/>
      <c r="BT67" s="468"/>
      <c r="BU67" s="468"/>
      <c r="BV67" s="468"/>
    </row>
    <row r="68" spans="1:74" ht="15.75" customHeight="1" outlineLevel="1" x14ac:dyDescent="0.25">
      <c r="A68" s="773"/>
      <c r="B68" s="478" t="s">
        <v>659</v>
      </c>
      <c r="C68" s="375" t="s">
        <v>739</v>
      </c>
      <c r="D68" s="517" t="s">
        <v>532</v>
      </c>
      <c r="E68" s="375"/>
      <c r="F68" s="375"/>
      <c r="G68" s="375"/>
      <c r="H68" s="375"/>
      <c r="I68" s="375"/>
      <c r="J68" s="375"/>
      <c r="K68" s="375"/>
      <c r="L68" s="375"/>
      <c r="M68" s="375"/>
      <c r="N68" s="375"/>
      <c r="O68" s="480"/>
      <c r="P68" s="479"/>
      <c r="Q68" s="479"/>
      <c r="R68" s="479"/>
      <c r="S68" s="479"/>
      <c r="T68" s="479"/>
      <c r="U68" s="479"/>
      <c r="V68" s="479"/>
      <c r="W68" s="479"/>
      <c r="X68" s="481"/>
      <c r="Y68" s="510"/>
      <c r="Z68" s="375"/>
      <c r="AA68" s="375"/>
      <c r="AB68" s="375"/>
      <c r="AC68" s="375"/>
      <c r="AD68" s="375"/>
      <c r="AE68" s="375"/>
      <c r="AF68" s="375"/>
      <c r="AG68" s="375"/>
      <c r="AH68" s="511"/>
      <c r="AI68" s="510"/>
      <c r="AJ68" s="375"/>
      <c r="AK68" s="375"/>
      <c r="AL68" s="375"/>
      <c r="AM68" s="375"/>
      <c r="AN68" s="375"/>
      <c r="AO68" s="375"/>
      <c r="AP68" s="375"/>
      <c r="AQ68" s="375"/>
      <c r="AR68" s="511"/>
      <c r="AS68" s="510"/>
      <c r="AT68" s="375"/>
      <c r="AU68" s="375"/>
      <c r="AV68" s="375"/>
      <c r="AW68" s="375"/>
      <c r="AX68" s="375"/>
      <c r="AY68" s="375"/>
      <c r="AZ68" s="375"/>
      <c r="BA68" s="375"/>
      <c r="BB68" s="511"/>
    </row>
    <row r="69" spans="1:74" s="488" customFormat="1" ht="15.75" customHeight="1" outlineLevel="1" x14ac:dyDescent="0.25">
      <c r="A69" s="773"/>
      <c r="B69" s="485" t="s">
        <v>528</v>
      </c>
      <c r="C69" s="486" t="s">
        <v>740</v>
      </c>
      <c r="D69" s="518" t="s">
        <v>277</v>
      </c>
      <c r="E69" s="526">
        <v>0.78215190000000012</v>
      </c>
      <c r="F69" s="526">
        <v>0.78708849999999997</v>
      </c>
      <c r="G69" s="526">
        <v>0.76734179999999996</v>
      </c>
      <c r="H69" s="526">
        <v>0.73582274999999997</v>
      </c>
      <c r="I69" s="526">
        <v>0.70430369999999998</v>
      </c>
      <c r="J69" s="526"/>
      <c r="K69" s="526"/>
      <c r="L69" s="526"/>
      <c r="M69" s="526"/>
      <c r="N69" s="526"/>
      <c r="O69" s="502">
        <f t="shared" si="23"/>
        <v>0.77943691264822135</v>
      </c>
      <c r="P69" s="487">
        <f t="shared" si="23"/>
        <v>0.7882521170750989</v>
      </c>
      <c r="Q69" s="487">
        <f t="shared" si="23"/>
        <v>0.77568061312252967</v>
      </c>
      <c r="R69" s="487">
        <f t="shared" si="23"/>
        <v>0.74435549079051377</v>
      </c>
      <c r="S69" s="487">
        <f t="shared" si="23"/>
        <v>0.70410979786561267</v>
      </c>
      <c r="T69" s="487"/>
      <c r="U69" s="487"/>
      <c r="V69" s="487"/>
      <c r="W69" s="487"/>
      <c r="X69" s="503"/>
      <c r="Y69" s="528">
        <v>0.77683539999999995</v>
      </c>
      <c r="Z69" s="526">
        <v>0.7893671000000001</v>
      </c>
      <c r="AA69" s="526">
        <v>0.78367090000000006</v>
      </c>
      <c r="AB69" s="526">
        <v>0.75253159999999997</v>
      </c>
      <c r="AC69" s="526">
        <v>0.70392399999999999</v>
      </c>
      <c r="AD69" s="526"/>
      <c r="AE69" s="526"/>
      <c r="AF69" s="526"/>
      <c r="AG69" s="526"/>
      <c r="AH69" s="527"/>
      <c r="AI69" s="528">
        <v>0.76658230000000005</v>
      </c>
      <c r="AJ69" s="526">
        <v>0.78367090000000006</v>
      </c>
      <c r="AK69" s="526">
        <v>0.79012660000000001</v>
      </c>
      <c r="AL69" s="526">
        <v>0.78063289999999996</v>
      </c>
      <c r="AM69" s="526">
        <v>0.6959493000000001</v>
      </c>
      <c r="AN69" s="526"/>
      <c r="AO69" s="526"/>
      <c r="AP69" s="526"/>
      <c r="AQ69" s="526"/>
      <c r="AR69" s="527"/>
      <c r="AS69" s="528">
        <v>0.76354429999999995</v>
      </c>
      <c r="AT69" s="526">
        <v>0.7783544</v>
      </c>
      <c r="AU69" s="526">
        <v>0.78215190000000012</v>
      </c>
      <c r="AV69" s="526">
        <v>0.76354429999999995</v>
      </c>
      <c r="AW69" s="526">
        <v>0.6693671000000001</v>
      </c>
      <c r="AX69" s="526"/>
      <c r="AY69" s="526"/>
      <c r="AZ69" s="526"/>
      <c r="BA69" s="526"/>
      <c r="BB69" s="527"/>
      <c r="BC69" s="468"/>
      <c r="BD69" s="468"/>
      <c r="BE69" s="468"/>
      <c r="BF69" s="468"/>
      <c r="BG69" s="468"/>
      <c r="BH69" s="468"/>
      <c r="BI69" s="468"/>
      <c r="BJ69" s="468"/>
      <c r="BK69" s="468"/>
      <c r="BL69" s="468"/>
      <c r="BM69" s="468"/>
      <c r="BN69" s="468"/>
      <c r="BO69" s="468"/>
      <c r="BP69" s="468"/>
      <c r="BQ69" s="468"/>
      <c r="BR69" s="468"/>
      <c r="BS69" s="468"/>
      <c r="BT69" s="468"/>
      <c r="BU69" s="468"/>
      <c r="BV69" s="468"/>
    </row>
    <row r="70" spans="1:74" ht="15.75" customHeight="1" outlineLevel="1" x14ac:dyDescent="0.25">
      <c r="A70" s="773"/>
      <c r="B70" s="478" t="s">
        <v>530</v>
      </c>
      <c r="C70" s="375" t="s">
        <v>741</v>
      </c>
      <c r="D70" s="517" t="s">
        <v>532</v>
      </c>
      <c r="E70" s="486">
        <f>IF(E34="","",E67*E34/(3600*E69))</f>
        <v>1105.6177088676268</v>
      </c>
      <c r="F70" s="486">
        <f t="shared" ref="F70:BB70" si="24">IF(F34="","",F67*F34/(3600*F69))</f>
        <v>1207.7140307771156</v>
      </c>
      <c r="G70" s="486">
        <f t="shared" si="24"/>
        <v>1292.5955699259537</v>
      </c>
      <c r="H70" s="486">
        <f t="shared" si="24"/>
        <v>1319.6077174495956</v>
      </c>
      <c r="I70" s="486">
        <f t="shared" si="24"/>
        <v>1335.4109226173657</v>
      </c>
      <c r="J70" s="486" t="str">
        <f t="shared" si="24"/>
        <v/>
      </c>
      <c r="K70" s="486" t="str">
        <f t="shared" si="24"/>
        <v/>
      </c>
      <c r="L70" s="486" t="str">
        <f t="shared" si="24"/>
        <v/>
      </c>
      <c r="M70" s="486" t="str">
        <f t="shared" si="24"/>
        <v/>
      </c>
      <c r="N70" s="486" t="str">
        <f t="shared" si="24"/>
        <v/>
      </c>
      <c r="O70" s="480">
        <f t="shared" ref="O70:S70" si="25">E70+(Y70-E70)*((O$5-E$5)/(Y$5-E$5))</f>
        <v>1417.4945324301459</v>
      </c>
      <c r="P70" s="479">
        <f t="shared" si="25"/>
        <v>1543.1298894644947</v>
      </c>
      <c r="Q70" s="479">
        <f t="shared" si="25"/>
        <v>1649.5119915593882</v>
      </c>
      <c r="R70" s="479">
        <f t="shared" si="25"/>
        <v>1703.9975401099437</v>
      </c>
      <c r="S70" s="479">
        <f t="shared" si="25"/>
        <v>1714.4202538104885</v>
      </c>
      <c r="T70" s="479"/>
      <c r="U70" s="479"/>
      <c r="V70" s="479"/>
      <c r="W70" s="479"/>
      <c r="X70" s="481"/>
      <c r="Y70" s="486">
        <f t="shared" si="24"/>
        <v>1716.3362565558414</v>
      </c>
      <c r="Z70" s="486">
        <f t="shared" si="24"/>
        <v>1864.5268190736087</v>
      </c>
      <c r="AA70" s="486">
        <f t="shared" si="24"/>
        <v>1991.5108537747071</v>
      </c>
      <c r="AB70" s="486">
        <f t="shared" si="24"/>
        <v>2072.3215342690078</v>
      </c>
      <c r="AC70" s="486">
        <f t="shared" si="24"/>
        <v>2077.5886377246416</v>
      </c>
      <c r="AD70" s="486" t="str">
        <f t="shared" si="24"/>
        <v/>
      </c>
      <c r="AE70" s="486" t="str">
        <f t="shared" si="24"/>
        <v/>
      </c>
      <c r="AF70" s="486" t="str">
        <f t="shared" si="24"/>
        <v/>
      </c>
      <c r="AG70" s="486" t="str">
        <f t="shared" si="24"/>
        <v/>
      </c>
      <c r="AH70" s="486" t="str">
        <f t="shared" si="24"/>
        <v/>
      </c>
      <c r="AI70" s="486">
        <f t="shared" si="24"/>
        <v>2545.7656949727375</v>
      </c>
      <c r="AJ70" s="486">
        <f t="shared" si="24"/>
        <v>2738.1478071693496</v>
      </c>
      <c r="AK70" s="486">
        <f t="shared" si="24"/>
        <v>2915.4686578653345</v>
      </c>
      <c r="AL70" s="486">
        <f t="shared" si="24"/>
        <v>3061.6654987398338</v>
      </c>
      <c r="AM70" s="486">
        <f t="shared" si="24"/>
        <v>3107.8584875070151</v>
      </c>
      <c r="AN70" s="486" t="str">
        <f t="shared" si="24"/>
        <v/>
      </c>
      <c r="AO70" s="486" t="str">
        <f t="shared" si="24"/>
        <v/>
      </c>
      <c r="AP70" s="486" t="str">
        <f t="shared" si="24"/>
        <v/>
      </c>
      <c r="AQ70" s="486" t="str">
        <f t="shared" si="24"/>
        <v/>
      </c>
      <c r="AR70" s="486" t="str">
        <f t="shared" si="24"/>
        <v/>
      </c>
      <c r="AS70" s="486">
        <f t="shared" si="24"/>
        <v>3758.3677658300367</v>
      </c>
      <c r="AT70" s="486">
        <f t="shared" si="24"/>
        <v>4113.6157838299969</v>
      </c>
      <c r="AU70" s="486">
        <f t="shared" si="24"/>
        <v>4308.6707912614329</v>
      </c>
      <c r="AV70" s="486">
        <f t="shared" si="24"/>
        <v>4442.0518682837228</v>
      </c>
      <c r="AW70" s="486">
        <f t="shared" si="24"/>
        <v>4395.755564938514</v>
      </c>
      <c r="AX70" s="486" t="str">
        <f t="shared" si="24"/>
        <v/>
      </c>
      <c r="AY70" s="486" t="str">
        <f t="shared" si="24"/>
        <v/>
      </c>
      <c r="AZ70" s="486" t="str">
        <f t="shared" si="24"/>
        <v/>
      </c>
      <c r="BA70" s="486" t="str">
        <f t="shared" si="24"/>
        <v/>
      </c>
      <c r="BB70" s="486" t="str">
        <f t="shared" si="24"/>
        <v/>
      </c>
    </row>
    <row r="71" spans="1:74" s="488" customFormat="1" ht="15.75" customHeight="1" outlineLevel="1" x14ac:dyDescent="0.25">
      <c r="A71" s="773"/>
      <c r="B71" s="485" t="s">
        <v>679</v>
      </c>
      <c r="C71" s="486" t="s">
        <v>680</v>
      </c>
      <c r="D71" s="518" t="s">
        <v>277</v>
      </c>
      <c r="E71" s="486"/>
      <c r="F71" s="486"/>
      <c r="G71" s="486"/>
      <c r="H71" s="486"/>
      <c r="I71" s="486"/>
      <c r="J71" s="486"/>
      <c r="K71" s="486"/>
      <c r="L71" s="486"/>
      <c r="M71" s="486"/>
      <c r="N71" s="486"/>
      <c r="O71" s="507"/>
      <c r="P71" s="486"/>
      <c r="Q71" s="486"/>
      <c r="R71" s="486"/>
      <c r="S71" s="486"/>
      <c r="T71" s="486"/>
      <c r="U71" s="486"/>
      <c r="V71" s="486"/>
      <c r="W71" s="486"/>
      <c r="X71" s="508"/>
      <c r="Y71" s="507"/>
      <c r="Z71" s="486"/>
      <c r="AA71" s="486"/>
      <c r="AB71" s="486"/>
      <c r="AC71" s="486"/>
      <c r="AD71" s="486"/>
      <c r="AE71" s="486"/>
      <c r="AF71" s="486"/>
      <c r="AG71" s="486"/>
      <c r="AH71" s="508"/>
      <c r="AI71" s="507"/>
      <c r="AJ71" s="486"/>
      <c r="AK71" s="486"/>
      <c r="AL71" s="486"/>
      <c r="AM71" s="486"/>
      <c r="AN71" s="486"/>
      <c r="AO71" s="486"/>
      <c r="AP71" s="486"/>
      <c r="AQ71" s="486"/>
      <c r="AR71" s="508"/>
      <c r="AS71" s="507"/>
      <c r="AT71" s="486"/>
      <c r="AU71" s="486"/>
      <c r="AV71" s="486"/>
      <c r="AW71" s="486"/>
      <c r="AX71" s="486"/>
      <c r="AY71" s="486"/>
      <c r="AZ71" s="486"/>
      <c r="BA71" s="486"/>
      <c r="BB71" s="508"/>
      <c r="BC71" s="468"/>
      <c r="BD71" s="468"/>
      <c r="BE71" s="468"/>
      <c r="BF71" s="468"/>
      <c r="BG71" s="468"/>
      <c r="BH71" s="468"/>
      <c r="BI71" s="468"/>
      <c r="BJ71" s="468"/>
      <c r="BK71" s="468"/>
      <c r="BL71" s="468"/>
      <c r="BM71" s="468"/>
      <c r="BN71" s="468"/>
      <c r="BO71" s="468"/>
      <c r="BP71" s="468"/>
      <c r="BQ71" s="468"/>
      <c r="BR71" s="468"/>
      <c r="BS71" s="468"/>
      <c r="BT71" s="468"/>
      <c r="BU71" s="468"/>
      <c r="BV71" s="468"/>
    </row>
    <row r="72" spans="1:74" ht="15.75" customHeight="1" outlineLevel="1" x14ac:dyDescent="0.25">
      <c r="A72" s="773"/>
      <c r="B72" s="478" t="s">
        <v>681</v>
      </c>
      <c r="C72" s="375" t="s">
        <v>742</v>
      </c>
      <c r="D72" s="517" t="s">
        <v>277</v>
      </c>
      <c r="E72" s="375"/>
      <c r="F72" s="375"/>
      <c r="G72" s="375"/>
      <c r="H72" s="375"/>
      <c r="I72" s="375"/>
      <c r="J72" s="375"/>
      <c r="K72" s="375"/>
      <c r="L72" s="375"/>
      <c r="M72" s="375"/>
      <c r="N72" s="375"/>
      <c r="O72" s="510"/>
      <c r="P72" s="375"/>
      <c r="Q72" s="375"/>
      <c r="R72" s="375"/>
      <c r="S72" s="375"/>
      <c r="T72" s="375"/>
      <c r="U72" s="375"/>
      <c r="V72" s="375"/>
      <c r="W72" s="375"/>
      <c r="X72" s="511"/>
      <c r="Y72" s="510"/>
      <c r="Z72" s="375"/>
      <c r="AA72" s="375"/>
      <c r="AB72" s="375"/>
      <c r="AC72" s="375"/>
      <c r="AD72" s="375"/>
      <c r="AE72" s="375"/>
      <c r="AF72" s="375"/>
      <c r="AG72" s="375"/>
      <c r="AH72" s="511"/>
      <c r="AI72" s="510"/>
      <c r="AJ72" s="375"/>
      <c r="AK72" s="375"/>
      <c r="AL72" s="375"/>
      <c r="AM72" s="375"/>
      <c r="AN72" s="375"/>
      <c r="AO72" s="375"/>
      <c r="AP72" s="375"/>
      <c r="AQ72" s="375"/>
      <c r="AR72" s="511"/>
      <c r="AS72" s="510"/>
      <c r="AT72" s="375"/>
      <c r="AU72" s="375"/>
      <c r="AV72" s="375"/>
      <c r="AW72" s="375"/>
      <c r="AX72" s="375"/>
      <c r="AY72" s="375"/>
      <c r="AZ72" s="375"/>
      <c r="BA72" s="375"/>
      <c r="BB72" s="511"/>
    </row>
    <row r="73" spans="1:74" s="488" customFormat="1" ht="15.75" customHeight="1" outlineLevel="1" x14ac:dyDescent="0.25">
      <c r="A73" s="773"/>
      <c r="B73" s="485" t="s">
        <v>682</v>
      </c>
      <c r="C73" s="486" t="s">
        <v>683</v>
      </c>
      <c r="D73" s="518" t="s">
        <v>277</v>
      </c>
      <c r="E73" s="486"/>
      <c r="F73" s="486"/>
      <c r="G73" s="486"/>
      <c r="H73" s="486"/>
      <c r="I73" s="486"/>
      <c r="J73" s="486"/>
      <c r="K73" s="486"/>
      <c r="L73" s="486"/>
      <c r="M73" s="486"/>
      <c r="N73" s="486"/>
      <c r="O73" s="507"/>
      <c r="P73" s="486"/>
      <c r="Q73" s="486"/>
      <c r="R73" s="486"/>
      <c r="S73" s="486"/>
      <c r="T73" s="486"/>
      <c r="U73" s="486"/>
      <c r="V73" s="486"/>
      <c r="W73" s="486"/>
      <c r="X73" s="508"/>
      <c r="Y73" s="507"/>
      <c r="Z73" s="486"/>
      <c r="AA73" s="486"/>
      <c r="AB73" s="486"/>
      <c r="AC73" s="486"/>
      <c r="AD73" s="486"/>
      <c r="AE73" s="486"/>
      <c r="AF73" s="486"/>
      <c r="AG73" s="486"/>
      <c r="AH73" s="508"/>
      <c r="AI73" s="507"/>
      <c r="AJ73" s="486"/>
      <c r="AK73" s="486"/>
      <c r="AL73" s="486"/>
      <c r="AM73" s="486"/>
      <c r="AN73" s="486"/>
      <c r="AO73" s="486"/>
      <c r="AP73" s="486"/>
      <c r="AQ73" s="486"/>
      <c r="AR73" s="508"/>
      <c r="AS73" s="507"/>
      <c r="AT73" s="486"/>
      <c r="AU73" s="486"/>
      <c r="AV73" s="486"/>
      <c r="AW73" s="486"/>
      <c r="AX73" s="486"/>
      <c r="AY73" s="486"/>
      <c r="AZ73" s="486"/>
      <c r="BA73" s="486"/>
      <c r="BB73" s="508"/>
      <c r="BC73" s="468"/>
      <c r="BD73" s="468"/>
      <c r="BE73" s="468"/>
      <c r="BF73" s="468"/>
      <c r="BG73" s="468"/>
      <c r="BH73" s="468"/>
      <c r="BI73" s="468"/>
      <c r="BJ73" s="468"/>
      <c r="BK73" s="468"/>
      <c r="BL73" s="468"/>
      <c r="BM73" s="468"/>
      <c r="BN73" s="468"/>
      <c r="BO73" s="468"/>
      <c r="BP73" s="468"/>
      <c r="BQ73" s="468"/>
      <c r="BR73" s="468"/>
      <c r="BS73" s="468"/>
      <c r="BT73" s="468"/>
      <c r="BU73" s="468"/>
      <c r="BV73" s="468"/>
    </row>
    <row r="74" spans="1:74" ht="15.75" customHeight="1" outlineLevel="1" x14ac:dyDescent="0.25">
      <c r="A74" s="773"/>
      <c r="B74" s="478" t="s">
        <v>684</v>
      </c>
      <c r="C74" s="375" t="s">
        <v>743</v>
      </c>
      <c r="D74" s="517" t="s">
        <v>277</v>
      </c>
      <c r="E74" s="375"/>
      <c r="F74" s="375"/>
      <c r="G74" s="375"/>
      <c r="H74" s="375"/>
      <c r="I74" s="375"/>
      <c r="J74" s="375"/>
      <c r="K74" s="375"/>
      <c r="L74" s="375"/>
      <c r="M74" s="375"/>
      <c r="N74" s="375"/>
      <c r="O74" s="510"/>
      <c r="P74" s="375"/>
      <c r="Q74" s="375"/>
      <c r="R74" s="375"/>
      <c r="S74" s="375"/>
      <c r="T74" s="375"/>
      <c r="U74" s="375"/>
      <c r="V74" s="375"/>
      <c r="W74" s="375"/>
      <c r="X74" s="511"/>
      <c r="Y74" s="510"/>
      <c r="Z74" s="375"/>
      <c r="AA74" s="375"/>
      <c r="AB74" s="375"/>
      <c r="AC74" s="375"/>
      <c r="AD74" s="375"/>
      <c r="AE74" s="375"/>
      <c r="AF74" s="375"/>
      <c r="AG74" s="375"/>
      <c r="AH74" s="511"/>
      <c r="AI74" s="510"/>
      <c r="AJ74" s="375"/>
      <c r="AK74" s="375"/>
      <c r="AL74" s="375"/>
      <c r="AM74" s="375"/>
      <c r="AN74" s="375"/>
      <c r="AO74" s="375"/>
      <c r="AP74" s="375"/>
      <c r="AQ74" s="375"/>
      <c r="AR74" s="511"/>
      <c r="AS74" s="510"/>
      <c r="AT74" s="375"/>
      <c r="AU74" s="375"/>
      <c r="AV74" s="375"/>
      <c r="AW74" s="375"/>
      <c r="AX74" s="375"/>
      <c r="AY74" s="375"/>
      <c r="AZ74" s="375"/>
      <c r="BA74" s="375"/>
      <c r="BB74" s="511"/>
    </row>
    <row r="75" spans="1:74" s="488" customFormat="1" ht="15.75" customHeight="1" outlineLevel="1" x14ac:dyDescent="0.25">
      <c r="A75" s="773"/>
      <c r="B75" s="485" t="s">
        <v>685</v>
      </c>
      <c r="C75" s="486" t="s">
        <v>686</v>
      </c>
      <c r="D75" s="518" t="s">
        <v>277</v>
      </c>
      <c r="E75" s="486"/>
      <c r="F75" s="486"/>
      <c r="G75" s="486"/>
      <c r="H75" s="486"/>
      <c r="I75" s="486"/>
      <c r="J75" s="486"/>
      <c r="K75" s="486"/>
      <c r="L75" s="486"/>
      <c r="M75" s="486"/>
      <c r="N75" s="486"/>
      <c r="O75" s="507"/>
      <c r="P75" s="486"/>
      <c r="Q75" s="486"/>
      <c r="R75" s="486"/>
      <c r="S75" s="486"/>
      <c r="T75" s="486"/>
      <c r="U75" s="486"/>
      <c r="V75" s="486"/>
      <c r="W75" s="486"/>
      <c r="X75" s="508"/>
      <c r="Y75" s="507"/>
      <c r="Z75" s="486"/>
      <c r="AA75" s="486"/>
      <c r="AB75" s="486"/>
      <c r="AC75" s="486"/>
      <c r="AD75" s="486"/>
      <c r="AE75" s="486"/>
      <c r="AF75" s="486"/>
      <c r="AG75" s="486"/>
      <c r="AH75" s="508"/>
      <c r="AI75" s="507"/>
      <c r="AJ75" s="486"/>
      <c r="AK75" s="486"/>
      <c r="AL75" s="486"/>
      <c r="AM75" s="486"/>
      <c r="AN75" s="486"/>
      <c r="AO75" s="486"/>
      <c r="AP75" s="486"/>
      <c r="AQ75" s="486"/>
      <c r="AR75" s="508"/>
      <c r="AS75" s="507"/>
      <c r="AT75" s="486"/>
      <c r="AU75" s="486"/>
      <c r="AV75" s="486"/>
      <c r="AW75" s="486"/>
      <c r="AX75" s="486"/>
      <c r="AY75" s="486"/>
      <c r="AZ75" s="486"/>
      <c r="BA75" s="486"/>
      <c r="BB75" s="508"/>
      <c r="BC75" s="468"/>
      <c r="BD75" s="468"/>
      <c r="BE75" s="468"/>
      <c r="BF75" s="468"/>
      <c r="BG75" s="468"/>
      <c r="BH75" s="468"/>
      <c r="BI75" s="468"/>
      <c r="BJ75" s="468"/>
      <c r="BK75" s="468"/>
      <c r="BL75" s="468"/>
      <c r="BM75" s="468"/>
      <c r="BN75" s="468"/>
      <c r="BO75" s="468"/>
      <c r="BP75" s="468"/>
      <c r="BQ75" s="468"/>
      <c r="BR75" s="468"/>
      <c r="BS75" s="468"/>
      <c r="BT75" s="468"/>
      <c r="BU75" s="468"/>
      <c r="BV75" s="468"/>
    </row>
    <row r="76" spans="1:74" ht="15.75" customHeight="1" outlineLevel="1" x14ac:dyDescent="0.25">
      <c r="A76" s="773"/>
      <c r="B76" s="478" t="s">
        <v>687</v>
      </c>
      <c r="C76" s="375" t="s">
        <v>744</v>
      </c>
      <c r="D76" s="517" t="s">
        <v>277</v>
      </c>
      <c r="E76" s="375"/>
      <c r="F76" s="375"/>
      <c r="G76" s="375"/>
      <c r="H76" s="375"/>
      <c r="I76" s="375"/>
      <c r="J76" s="375"/>
      <c r="K76" s="375"/>
      <c r="L76" s="375"/>
      <c r="M76" s="375"/>
      <c r="N76" s="375"/>
      <c r="O76" s="510"/>
      <c r="P76" s="375"/>
      <c r="Q76" s="375"/>
      <c r="R76" s="375"/>
      <c r="S76" s="375"/>
      <c r="T76" s="375"/>
      <c r="U76" s="375"/>
      <c r="V76" s="375"/>
      <c r="W76" s="375"/>
      <c r="X76" s="511"/>
      <c r="Y76" s="510"/>
      <c r="Z76" s="375"/>
      <c r="AA76" s="375"/>
      <c r="AB76" s="375"/>
      <c r="AC76" s="375"/>
      <c r="AD76" s="375"/>
      <c r="AE76" s="375"/>
      <c r="AF76" s="375"/>
      <c r="AG76" s="375"/>
      <c r="AH76" s="511"/>
      <c r="AI76" s="510"/>
      <c r="AJ76" s="375"/>
      <c r="AK76" s="375"/>
      <c r="AL76" s="375"/>
      <c r="AM76" s="375"/>
      <c r="AN76" s="375"/>
      <c r="AO76" s="375"/>
      <c r="AP76" s="375"/>
      <c r="AQ76" s="375"/>
      <c r="AR76" s="511"/>
      <c r="AS76" s="510"/>
      <c r="AT76" s="375"/>
      <c r="AU76" s="375"/>
      <c r="AV76" s="375"/>
      <c r="AW76" s="375"/>
      <c r="AX76" s="375"/>
      <c r="AY76" s="375"/>
      <c r="AZ76" s="375"/>
      <c r="BA76" s="375"/>
      <c r="BB76" s="511"/>
    </row>
    <row r="77" spans="1:74" s="488" customFormat="1" ht="15.75" customHeight="1" outlineLevel="1" x14ac:dyDescent="0.25">
      <c r="A77" s="773"/>
      <c r="B77" s="485" t="s">
        <v>688</v>
      </c>
      <c r="C77" s="486" t="s">
        <v>740</v>
      </c>
      <c r="D77" s="518" t="s">
        <v>277</v>
      </c>
      <c r="E77" s="486"/>
      <c r="F77" s="486"/>
      <c r="G77" s="486"/>
      <c r="H77" s="486"/>
      <c r="I77" s="486"/>
      <c r="J77" s="486"/>
      <c r="K77" s="486"/>
      <c r="L77" s="486"/>
      <c r="M77" s="486"/>
      <c r="N77" s="486"/>
      <c r="O77" s="507"/>
      <c r="P77" s="486"/>
      <c r="Q77" s="486"/>
      <c r="R77" s="486"/>
      <c r="S77" s="486"/>
      <c r="T77" s="486"/>
      <c r="U77" s="486"/>
      <c r="V77" s="486"/>
      <c r="W77" s="486"/>
      <c r="X77" s="508"/>
      <c r="Y77" s="507"/>
      <c r="Z77" s="486"/>
      <c r="AA77" s="486"/>
      <c r="AB77" s="486"/>
      <c r="AC77" s="486"/>
      <c r="AD77" s="486"/>
      <c r="AE77" s="486"/>
      <c r="AF77" s="486"/>
      <c r="AG77" s="486"/>
      <c r="AH77" s="508"/>
      <c r="AI77" s="507"/>
      <c r="AJ77" s="486"/>
      <c r="AK77" s="486"/>
      <c r="AL77" s="486"/>
      <c r="AM77" s="486"/>
      <c r="AN77" s="486"/>
      <c r="AO77" s="486"/>
      <c r="AP77" s="486"/>
      <c r="AQ77" s="486"/>
      <c r="AR77" s="508"/>
      <c r="AS77" s="507"/>
      <c r="AT77" s="486"/>
      <c r="AU77" s="486"/>
      <c r="AV77" s="486"/>
      <c r="AW77" s="486"/>
      <c r="AX77" s="486"/>
      <c r="AY77" s="486"/>
      <c r="AZ77" s="486"/>
      <c r="BA77" s="486"/>
      <c r="BB77" s="508"/>
      <c r="BC77" s="468"/>
      <c r="BD77" s="468"/>
      <c r="BE77" s="468"/>
      <c r="BF77" s="468"/>
      <c r="BG77" s="468"/>
      <c r="BH77" s="468"/>
      <c r="BI77" s="468"/>
      <c r="BJ77" s="468"/>
      <c r="BK77" s="468"/>
      <c r="BL77" s="468"/>
      <c r="BM77" s="468"/>
      <c r="BN77" s="468"/>
      <c r="BO77" s="468"/>
      <c r="BP77" s="468"/>
      <c r="BQ77" s="468"/>
      <c r="BR77" s="468"/>
      <c r="BS77" s="468"/>
      <c r="BT77" s="468"/>
      <c r="BU77" s="468"/>
      <c r="BV77" s="468"/>
    </row>
    <row r="78" spans="1:74" ht="15.75" customHeight="1" outlineLevel="1" thickBot="1" x14ac:dyDescent="0.3">
      <c r="A78" s="773"/>
      <c r="B78" s="478" t="s">
        <v>689</v>
      </c>
      <c r="C78" s="375" t="s">
        <v>738</v>
      </c>
      <c r="D78" s="517" t="s">
        <v>517</v>
      </c>
      <c r="E78" s="375"/>
      <c r="F78" s="375"/>
      <c r="G78" s="375"/>
      <c r="H78" s="375"/>
      <c r="I78" s="375"/>
      <c r="J78" s="375"/>
      <c r="K78" s="375"/>
      <c r="L78" s="375"/>
      <c r="M78" s="375"/>
      <c r="N78" s="375"/>
      <c r="O78" s="510"/>
      <c r="P78" s="375"/>
      <c r="Q78" s="375"/>
      <c r="R78" s="375"/>
      <c r="S78" s="375"/>
      <c r="T78" s="375"/>
      <c r="U78" s="375"/>
      <c r="V78" s="375"/>
      <c r="W78" s="375"/>
      <c r="X78" s="511"/>
      <c r="Y78" s="510"/>
      <c r="Z78" s="375"/>
      <c r="AA78" s="375"/>
      <c r="AB78" s="375"/>
      <c r="AC78" s="375"/>
      <c r="AD78" s="375"/>
      <c r="AE78" s="375"/>
      <c r="AF78" s="375"/>
      <c r="AG78" s="375"/>
      <c r="AH78" s="511"/>
      <c r="AI78" s="510"/>
      <c r="AJ78" s="375"/>
      <c r="AK78" s="375"/>
      <c r="AL78" s="375"/>
      <c r="AM78" s="375"/>
      <c r="AN78" s="375"/>
      <c r="AO78" s="375"/>
      <c r="AP78" s="375"/>
      <c r="AQ78" s="375"/>
      <c r="AR78" s="511"/>
      <c r="AS78" s="510"/>
      <c r="AT78" s="375"/>
      <c r="AU78" s="375"/>
      <c r="AV78" s="375"/>
      <c r="AW78" s="375"/>
      <c r="AX78" s="375"/>
      <c r="AY78" s="375"/>
      <c r="AZ78" s="375"/>
      <c r="BA78" s="375"/>
      <c r="BB78" s="511"/>
    </row>
    <row r="79" spans="1:74" ht="15" customHeight="1" x14ac:dyDescent="0.25">
      <c r="A79" s="773"/>
      <c r="B79" s="583" t="s">
        <v>690</v>
      </c>
      <c r="C79" s="584"/>
      <c r="D79" s="584"/>
      <c r="E79" s="379"/>
      <c r="F79" s="379"/>
      <c r="G79" s="379"/>
      <c r="H79" s="379"/>
      <c r="I79" s="379"/>
      <c r="J79" s="379"/>
      <c r="K79" s="379"/>
      <c r="L79" s="379"/>
      <c r="M79" s="379"/>
      <c r="N79" s="379"/>
      <c r="O79" s="500"/>
      <c r="P79" s="379"/>
      <c r="Q79" s="379"/>
      <c r="R79" s="379"/>
      <c r="S79" s="379"/>
      <c r="T79" s="379"/>
      <c r="U79" s="379"/>
      <c r="V79" s="379"/>
      <c r="W79" s="379"/>
      <c r="X79" s="380"/>
      <c r="Y79" s="500"/>
      <c r="Z79" s="379"/>
      <c r="AA79" s="379"/>
      <c r="AB79" s="379"/>
      <c r="AC79" s="379"/>
      <c r="AD79" s="379"/>
      <c r="AE79" s="379"/>
      <c r="AF79" s="379"/>
      <c r="AG79" s="379"/>
      <c r="AH79" s="380"/>
      <c r="AI79" s="500"/>
      <c r="AJ79" s="379"/>
      <c r="AK79" s="379"/>
      <c r="AL79" s="379"/>
      <c r="AM79" s="379"/>
      <c r="AN79" s="379"/>
      <c r="AO79" s="379"/>
      <c r="AP79" s="379"/>
      <c r="AQ79" s="379"/>
      <c r="AR79" s="380"/>
      <c r="AS79" s="500"/>
      <c r="AT79" s="379"/>
      <c r="AU79" s="379"/>
      <c r="AV79" s="379"/>
      <c r="AW79" s="379"/>
      <c r="AX79" s="379"/>
      <c r="AY79" s="379"/>
      <c r="AZ79" s="379"/>
      <c r="BA79" s="379"/>
      <c r="BB79" s="380"/>
    </row>
    <row r="80" spans="1:74" ht="15.75" customHeight="1" collapsed="1" thickBot="1" x14ac:dyDescent="0.3">
      <c r="A80" s="773"/>
      <c r="B80" s="587"/>
      <c r="C80" s="586"/>
      <c r="D80" s="586"/>
      <c r="E80" s="381"/>
      <c r="F80" s="381"/>
      <c r="G80" s="381"/>
      <c r="H80" s="381"/>
      <c r="I80" s="381"/>
      <c r="J80" s="381"/>
      <c r="K80" s="381"/>
      <c r="L80" s="381"/>
      <c r="M80" s="381"/>
      <c r="N80" s="381"/>
      <c r="O80" s="501"/>
      <c r="P80" s="381"/>
      <c r="Q80" s="381"/>
      <c r="R80" s="381"/>
      <c r="S80" s="381"/>
      <c r="T80" s="381"/>
      <c r="U80" s="381"/>
      <c r="V80" s="381"/>
      <c r="W80" s="381"/>
      <c r="X80" s="382"/>
      <c r="Y80" s="501"/>
      <c r="Z80" s="381"/>
      <c r="AA80" s="381"/>
      <c r="AB80" s="381"/>
      <c r="AC80" s="381"/>
      <c r="AD80" s="381"/>
      <c r="AE80" s="381"/>
      <c r="AF80" s="381"/>
      <c r="AG80" s="381"/>
      <c r="AH80" s="382"/>
      <c r="AI80" s="501"/>
      <c r="AJ80" s="381"/>
      <c r="AK80" s="381"/>
      <c r="AL80" s="381"/>
      <c r="AM80" s="381"/>
      <c r="AN80" s="381"/>
      <c r="AO80" s="381"/>
      <c r="AP80" s="381"/>
      <c r="AQ80" s="381"/>
      <c r="AR80" s="382"/>
      <c r="AS80" s="501"/>
      <c r="AT80" s="381"/>
      <c r="AU80" s="381"/>
      <c r="AV80" s="381"/>
      <c r="AW80" s="381"/>
      <c r="AX80" s="381"/>
      <c r="AY80" s="381"/>
      <c r="AZ80" s="381"/>
      <c r="BA80" s="381"/>
      <c r="BB80" s="382"/>
    </row>
    <row r="81" spans="1:74" ht="15.75" hidden="1" customHeight="1" outlineLevel="1" x14ac:dyDescent="0.25">
      <c r="A81" s="773"/>
      <c r="B81" s="530" t="s">
        <v>560</v>
      </c>
      <c r="C81" s="531" t="s">
        <v>745</v>
      </c>
      <c r="D81" s="531" t="s">
        <v>283</v>
      </c>
      <c r="E81" s="532"/>
      <c r="F81" s="532"/>
      <c r="G81" s="532"/>
      <c r="H81" s="532"/>
      <c r="I81" s="532"/>
      <c r="J81" s="532"/>
      <c r="K81" s="532"/>
      <c r="L81" s="532"/>
      <c r="M81" s="532"/>
      <c r="N81" s="532"/>
      <c r="O81" s="533"/>
      <c r="P81" s="532"/>
      <c r="Q81" s="532"/>
      <c r="R81" s="532"/>
      <c r="S81" s="532"/>
      <c r="T81" s="532"/>
      <c r="U81" s="532"/>
      <c r="V81" s="532"/>
      <c r="W81" s="532"/>
      <c r="X81" s="534"/>
      <c r="Y81" s="533"/>
      <c r="Z81" s="532"/>
      <c r="AA81" s="532"/>
      <c r="AB81" s="532"/>
      <c r="AC81" s="532"/>
      <c r="AD81" s="532"/>
      <c r="AE81" s="532"/>
      <c r="AF81" s="532"/>
      <c r="AG81" s="532"/>
      <c r="AH81" s="534"/>
      <c r="AI81" s="533"/>
      <c r="AJ81" s="532"/>
      <c r="AK81" s="532"/>
      <c r="AL81" s="532"/>
      <c r="AM81" s="532"/>
      <c r="AN81" s="532"/>
      <c r="AO81" s="532"/>
      <c r="AP81" s="532"/>
      <c r="AQ81" s="532"/>
      <c r="AR81" s="534"/>
      <c r="AS81" s="533"/>
      <c r="AT81" s="532"/>
      <c r="AU81" s="532"/>
      <c r="AV81" s="532"/>
      <c r="AW81" s="532"/>
      <c r="AX81" s="532"/>
      <c r="AY81" s="532"/>
      <c r="AZ81" s="532"/>
      <c r="BA81" s="532"/>
      <c r="BB81" s="534"/>
    </row>
    <row r="82" spans="1:74" s="488" customFormat="1" ht="15.75" hidden="1" customHeight="1" outlineLevel="1" x14ac:dyDescent="0.25">
      <c r="A82" s="773"/>
      <c r="B82" s="485" t="s">
        <v>691</v>
      </c>
      <c r="C82" s="486" t="s">
        <v>746</v>
      </c>
      <c r="D82" s="518" t="s">
        <v>290</v>
      </c>
      <c r="E82" s="523"/>
      <c r="F82" s="523"/>
      <c r="G82" s="523"/>
      <c r="H82" s="523"/>
      <c r="I82" s="523"/>
      <c r="J82" s="523"/>
      <c r="K82" s="523"/>
      <c r="L82" s="523"/>
      <c r="M82" s="523"/>
      <c r="N82" s="523"/>
      <c r="O82" s="524"/>
      <c r="P82" s="523"/>
      <c r="Q82" s="523"/>
      <c r="R82" s="523"/>
      <c r="S82" s="523"/>
      <c r="T82" s="523"/>
      <c r="U82" s="523"/>
      <c r="V82" s="523"/>
      <c r="W82" s="523"/>
      <c r="X82" s="525"/>
      <c r="Y82" s="524"/>
      <c r="Z82" s="523"/>
      <c r="AA82" s="523"/>
      <c r="AB82" s="523"/>
      <c r="AC82" s="523"/>
      <c r="AD82" s="523"/>
      <c r="AE82" s="523"/>
      <c r="AF82" s="523"/>
      <c r="AG82" s="523"/>
      <c r="AH82" s="525"/>
      <c r="AI82" s="524"/>
      <c r="AJ82" s="523"/>
      <c r="AK82" s="523"/>
      <c r="AL82" s="523"/>
      <c r="AM82" s="523"/>
      <c r="AN82" s="523"/>
      <c r="AO82" s="523"/>
      <c r="AP82" s="523"/>
      <c r="AQ82" s="523"/>
      <c r="AR82" s="525"/>
      <c r="AS82" s="524"/>
      <c r="AT82" s="523"/>
      <c r="AU82" s="523"/>
      <c r="AV82" s="523"/>
      <c r="AW82" s="523"/>
      <c r="AX82" s="523"/>
      <c r="AY82" s="523"/>
      <c r="AZ82" s="523"/>
      <c r="BA82" s="523"/>
      <c r="BB82" s="525"/>
      <c r="BC82" s="468"/>
      <c r="BD82" s="468"/>
      <c r="BE82" s="468"/>
      <c r="BF82" s="468"/>
      <c r="BG82" s="468"/>
      <c r="BH82" s="468"/>
      <c r="BI82" s="468"/>
      <c r="BJ82" s="468"/>
      <c r="BK82" s="468"/>
      <c r="BL82" s="468"/>
      <c r="BM82" s="468"/>
      <c r="BN82" s="468"/>
      <c r="BO82" s="468"/>
      <c r="BP82" s="468"/>
      <c r="BQ82" s="468"/>
      <c r="BR82" s="468"/>
      <c r="BS82" s="468"/>
      <c r="BT82" s="468"/>
      <c r="BU82" s="468"/>
      <c r="BV82" s="468"/>
    </row>
    <row r="83" spans="1:74" ht="15.75" hidden="1" customHeight="1" outlineLevel="1" x14ac:dyDescent="0.25">
      <c r="A83" s="773"/>
      <c r="B83" s="478" t="s">
        <v>692</v>
      </c>
      <c r="C83" s="375" t="s">
        <v>747</v>
      </c>
      <c r="D83" s="517" t="s">
        <v>505</v>
      </c>
      <c r="E83" s="532"/>
      <c r="F83" s="532"/>
      <c r="G83" s="532"/>
      <c r="H83" s="532"/>
      <c r="I83" s="532"/>
      <c r="J83" s="532"/>
      <c r="K83" s="532"/>
      <c r="L83" s="532"/>
      <c r="M83" s="532"/>
      <c r="N83" s="532"/>
      <c r="O83" s="533"/>
      <c r="P83" s="532"/>
      <c r="Q83" s="532"/>
      <c r="R83" s="532"/>
      <c r="S83" s="532"/>
      <c r="T83" s="532"/>
      <c r="U83" s="532"/>
      <c r="V83" s="532"/>
      <c r="W83" s="532"/>
      <c r="X83" s="534"/>
      <c r="Y83" s="533"/>
      <c r="Z83" s="532"/>
      <c r="AA83" s="532"/>
      <c r="AB83" s="532"/>
      <c r="AC83" s="532"/>
      <c r="AD83" s="532"/>
      <c r="AE83" s="532"/>
      <c r="AF83" s="532"/>
      <c r="AG83" s="532"/>
      <c r="AH83" s="534"/>
      <c r="AI83" s="533"/>
      <c r="AJ83" s="532"/>
      <c r="AK83" s="532"/>
      <c r="AL83" s="532"/>
      <c r="AM83" s="532"/>
      <c r="AN83" s="532"/>
      <c r="AO83" s="532"/>
      <c r="AP83" s="532"/>
      <c r="AQ83" s="532"/>
      <c r="AR83" s="534"/>
      <c r="AS83" s="533"/>
      <c r="AT83" s="532"/>
      <c r="AU83" s="532"/>
      <c r="AV83" s="532"/>
      <c r="AW83" s="532"/>
      <c r="AX83" s="532"/>
      <c r="AY83" s="532"/>
      <c r="AZ83" s="532"/>
      <c r="BA83" s="532"/>
      <c r="BB83" s="534"/>
    </row>
    <row r="84" spans="1:74" s="488" customFormat="1" ht="15.75" hidden="1" customHeight="1" outlineLevel="1" x14ac:dyDescent="0.25">
      <c r="A84" s="773"/>
      <c r="B84" s="485" t="s">
        <v>693</v>
      </c>
      <c r="C84" s="486" t="s">
        <v>748</v>
      </c>
      <c r="D84" s="518" t="s">
        <v>277</v>
      </c>
      <c r="E84" s="523"/>
      <c r="F84" s="523"/>
      <c r="G84" s="523"/>
      <c r="H84" s="523"/>
      <c r="I84" s="523"/>
      <c r="J84" s="523"/>
      <c r="K84" s="523"/>
      <c r="L84" s="523"/>
      <c r="M84" s="523"/>
      <c r="N84" s="523"/>
      <c r="O84" s="524"/>
      <c r="P84" s="523"/>
      <c r="Q84" s="523"/>
      <c r="R84" s="523"/>
      <c r="S84" s="523"/>
      <c r="T84" s="523"/>
      <c r="U84" s="523"/>
      <c r="V84" s="523"/>
      <c r="W84" s="523"/>
      <c r="X84" s="525"/>
      <c r="Y84" s="524"/>
      <c r="Z84" s="523"/>
      <c r="AA84" s="523"/>
      <c r="AB84" s="523"/>
      <c r="AC84" s="523"/>
      <c r="AD84" s="523"/>
      <c r="AE84" s="523"/>
      <c r="AF84" s="523"/>
      <c r="AG84" s="523"/>
      <c r="AH84" s="525"/>
      <c r="AI84" s="524"/>
      <c r="AJ84" s="523"/>
      <c r="AK84" s="523"/>
      <c r="AL84" s="523"/>
      <c r="AM84" s="523"/>
      <c r="AN84" s="523"/>
      <c r="AO84" s="523"/>
      <c r="AP84" s="523"/>
      <c r="AQ84" s="523"/>
      <c r="AR84" s="525"/>
      <c r="AS84" s="524"/>
      <c r="AT84" s="523"/>
      <c r="AU84" s="523"/>
      <c r="AV84" s="523"/>
      <c r="AW84" s="523"/>
      <c r="AX84" s="523"/>
      <c r="AY84" s="523"/>
      <c r="AZ84" s="523"/>
      <c r="BA84" s="523"/>
      <c r="BB84" s="525"/>
      <c r="BC84" s="468"/>
      <c r="BD84" s="468"/>
      <c r="BE84" s="468"/>
      <c r="BF84" s="468"/>
      <c r="BG84" s="468"/>
      <c r="BH84" s="468"/>
      <c r="BI84" s="468"/>
      <c r="BJ84" s="468"/>
      <c r="BK84" s="468"/>
      <c r="BL84" s="468"/>
      <c r="BM84" s="468"/>
      <c r="BN84" s="468"/>
      <c r="BO84" s="468"/>
      <c r="BP84" s="468"/>
      <c r="BQ84" s="468"/>
      <c r="BR84" s="468"/>
      <c r="BS84" s="468"/>
      <c r="BT84" s="468"/>
      <c r="BU84" s="468"/>
      <c r="BV84" s="468"/>
    </row>
    <row r="85" spans="1:74" ht="15.75" hidden="1" customHeight="1" outlineLevel="1" x14ac:dyDescent="0.25">
      <c r="A85" s="773"/>
      <c r="B85" s="478" t="s">
        <v>514</v>
      </c>
      <c r="C85" s="375" t="s">
        <v>749</v>
      </c>
      <c r="D85" s="517" t="s">
        <v>517</v>
      </c>
      <c r="E85" s="532"/>
      <c r="F85" s="532"/>
      <c r="G85" s="532"/>
      <c r="H85" s="532"/>
      <c r="I85" s="532"/>
      <c r="J85" s="532"/>
      <c r="K85" s="532"/>
      <c r="L85" s="532"/>
      <c r="M85" s="532"/>
      <c r="N85" s="532"/>
      <c r="O85" s="533"/>
      <c r="P85" s="532"/>
      <c r="Q85" s="532"/>
      <c r="R85" s="532"/>
      <c r="S85" s="532"/>
      <c r="T85" s="532"/>
      <c r="U85" s="532"/>
      <c r="V85" s="532"/>
      <c r="W85" s="532"/>
      <c r="X85" s="534"/>
      <c r="Y85" s="533"/>
      <c r="Z85" s="532"/>
      <c r="AA85" s="532"/>
      <c r="AB85" s="532"/>
      <c r="AC85" s="532"/>
      <c r="AD85" s="532"/>
      <c r="AE85" s="532"/>
      <c r="AF85" s="532"/>
      <c r="AG85" s="532"/>
      <c r="AH85" s="534"/>
      <c r="AI85" s="533"/>
      <c r="AJ85" s="532"/>
      <c r="AK85" s="532"/>
      <c r="AL85" s="532"/>
      <c r="AM85" s="532"/>
      <c r="AN85" s="532"/>
      <c r="AO85" s="532"/>
      <c r="AP85" s="532"/>
      <c r="AQ85" s="532"/>
      <c r="AR85" s="534"/>
      <c r="AS85" s="533"/>
      <c r="AT85" s="532"/>
      <c r="AU85" s="532"/>
      <c r="AV85" s="532"/>
      <c r="AW85" s="532"/>
      <c r="AX85" s="532"/>
      <c r="AY85" s="532"/>
      <c r="AZ85" s="532"/>
      <c r="BA85" s="532"/>
      <c r="BB85" s="534"/>
    </row>
    <row r="86" spans="1:74" s="488" customFormat="1" ht="15.75" hidden="1" customHeight="1" outlineLevel="1" x14ac:dyDescent="0.25">
      <c r="A86" s="773"/>
      <c r="B86" s="485" t="s">
        <v>694</v>
      </c>
      <c r="C86" s="486" t="s">
        <v>750</v>
      </c>
      <c r="D86" s="518" t="s">
        <v>290</v>
      </c>
      <c r="E86" s="523"/>
      <c r="F86" s="523"/>
      <c r="G86" s="523"/>
      <c r="H86" s="523"/>
      <c r="I86" s="523"/>
      <c r="J86" s="523"/>
      <c r="K86" s="523"/>
      <c r="L86" s="523"/>
      <c r="M86" s="523"/>
      <c r="N86" s="523"/>
      <c r="O86" s="524"/>
      <c r="P86" s="523"/>
      <c r="Q86" s="523"/>
      <c r="R86" s="523"/>
      <c r="S86" s="523"/>
      <c r="T86" s="523"/>
      <c r="U86" s="523"/>
      <c r="V86" s="523"/>
      <c r="W86" s="523"/>
      <c r="X86" s="525"/>
      <c r="Y86" s="524"/>
      <c r="Z86" s="523"/>
      <c r="AA86" s="523"/>
      <c r="AB86" s="523"/>
      <c r="AC86" s="523"/>
      <c r="AD86" s="523"/>
      <c r="AE86" s="523"/>
      <c r="AF86" s="523"/>
      <c r="AG86" s="523"/>
      <c r="AH86" s="525"/>
      <c r="AI86" s="524"/>
      <c r="AJ86" s="523"/>
      <c r="AK86" s="523"/>
      <c r="AL86" s="523"/>
      <c r="AM86" s="523"/>
      <c r="AN86" s="523"/>
      <c r="AO86" s="523"/>
      <c r="AP86" s="523"/>
      <c r="AQ86" s="523"/>
      <c r="AR86" s="525"/>
      <c r="AS86" s="524"/>
      <c r="AT86" s="523"/>
      <c r="AU86" s="523"/>
      <c r="AV86" s="523"/>
      <c r="AW86" s="523"/>
      <c r="AX86" s="523"/>
      <c r="AY86" s="523"/>
      <c r="AZ86" s="523"/>
      <c r="BA86" s="523"/>
      <c r="BB86" s="525"/>
      <c r="BC86" s="468"/>
      <c r="BD86" s="468"/>
      <c r="BE86" s="468"/>
      <c r="BF86" s="468"/>
      <c r="BG86" s="468"/>
      <c r="BH86" s="468"/>
      <c r="BI86" s="468"/>
      <c r="BJ86" s="468"/>
      <c r="BK86" s="468"/>
      <c r="BL86" s="468"/>
      <c r="BM86" s="468"/>
      <c r="BN86" s="468"/>
      <c r="BO86" s="468"/>
      <c r="BP86" s="468"/>
      <c r="BQ86" s="468"/>
      <c r="BR86" s="468"/>
      <c r="BS86" s="468"/>
      <c r="BT86" s="468"/>
      <c r="BU86" s="468"/>
      <c r="BV86" s="468"/>
    </row>
    <row r="87" spans="1:74" ht="15.75" hidden="1" customHeight="1" outlineLevel="1" x14ac:dyDescent="0.25">
      <c r="A87" s="773"/>
      <c r="B87" s="478" t="s">
        <v>695</v>
      </c>
      <c r="C87" s="375" t="s">
        <v>712</v>
      </c>
      <c r="D87" s="517" t="s">
        <v>505</v>
      </c>
      <c r="E87" s="532"/>
      <c r="F87" s="532"/>
      <c r="G87" s="532"/>
      <c r="H87" s="532"/>
      <c r="I87" s="532"/>
      <c r="J87" s="532"/>
      <c r="K87" s="532"/>
      <c r="L87" s="532"/>
      <c r="M87" s="532"/>
      <c r="N87" s="532"/>
      <c r="O87" s="533"/>
      <c r="P87" s="532"/>
      <c r="Q87" s="532"/>
      <c r="R87" s="532"/>
      <c r="S87" s="532"/>
      <c r="T87" s="532"/>
      <c r="U87" s="532"/>
      <c r="V87" s="532"/>
      <c r="W87" s="532"/>
      <c r="X87" s="534"/>
      <c r="Y87" s="533"/>
      <c r="Z87" s="532"/>
      <c r="AA87" s="532"/>
      <c r="AB87" s="532"/>
      <c r="AC87" s="532"/>
      <c r="AD87" s="532"/>
      <c r="AE87" s="532"/>
      <c r="AF87" s="532"/>
      <c r="AG87" s="532"/>
      <c r="AH87" s="534"/>
      <c r="AI87" s="533"/>
      <c r="AJ87" s="532"/>
      <c r="AK87" s="532"/>
      <c r="AL87" s="532"/>
      <c r="AM87" s="532"/>
      <c r="AN87" s="532"/>
      <c r="AO87" s="532"/>
      <c r="AP87" s="532"/>
      <c r="AQ87" s="532"/>
      <c r="AR87" s="534"/>
      <c r="AS87" s="533"/>
      <c r="AT87" s="532"/>
      <c r="AU87" s="532"/>
      <c r="AV87" s="532"/>
      <c r="AW87" s="532"/>
      <c r="AX87" s="532"/>
      <c r="AY87" s="532"/>
      <c r="AZ87" s="532"/>
      <c r="BA87" s="532"/>
      <c r="BB87" s="534"/>
    </row>
    <row r="88" spans="1:74" s="488" customFormat="1" ht="15.75" hidden="1" customHeight="1" outlineLevel="1" thickBot="1" x14ac:dyDescent="0.3">
      <c r="A88" s="773"/>
      <c r="B88" s="485" t="s">
        <v>578</v>
      </c>
      <c r="C88" s="486" t="s">
        <v>751</v>
      </c>
      <c r="D88" s="518" t="s">
        <v>277</v>
      </c>
      <c r="E88" s="523"/>
      <c r="F88" s="523"/>
      <c r="G88" s="523"/>
      <c r="H88" s="523"/>
      <c r="I88" s="523"/>
      <c r="J88" s="523"/>
      <c r="K88" s="523"/>
      <c r="L88" s="523"/>
      <c r="M88" s="523"/>
      <c r="N88" s="523"/>
      <c r="O88" s="524"/>
      <c r="P88" s="523"/>
      <c r="Q88" s="523"/>
      <c r="R88" s="523"/>
      <c r="S88" s="523"/>
      <c r="T88" s="523"/>
      <c r="U88" s="523"/>
      <c r="V88" s="523"/>
      <c r="W88" s="523"/>
      <c r="X88" s="525"/>
      <c r="Y88" s="524"/>
      <c r="Z88" s="523"/>
      <c r="AA88" s="523"/>
      <c r="AB88" s="523"/>
      <c r="AC88" s="523"/>
      <c r="AD88" s="523"/>
      <c r="AE88" s="523"/>
      <c r="AF88" s="523"/>
      <c r="AG88" s="523"/>
      <c r="AH88" s="525"/>
      <c r="AI88" s="524"/>
      <c r="AJ88" s="523"/>
      <c r="AK88" s="523"/>
      <c r="AL88" s="523"/>
      <c r="AM88" s="523"/>
      <c r="AN88" s="523"/>
      <c r="AO88" s="523"/>
      <c r="AP88" s="523"/>
      <c r="AQ88" s="523"/>
      <c r="AR88" s="525"/>
      <c r="AS88" s="524"/>
      <c r="AT88" s="523"/>
      <c r="AU88" s="523"/>
      <c r="AV88" s="523"/>
      <c r="AW88" s="523"/>
      <c r="AX88" s="523"/>
      <c r="AY88" s="523"/>
      <c r="AZ88" s="523"/>
      <c r="BA88" s="523"/>
      <c r="BB88" s="525"/>
      <c r="BC88" s="468"/>
      <c r="BD88" s="468"/>
      <c r="BE88" s="468"/>
      <c r="BF88" s="468"/>
      <c r="BG88" s="468"/>
      <c r="BH88" s="468"/>
      <c r="BI88" s="468"/>
      <c r="BJ88" s="468"/>
      <c r="BK88" s="468"/>
      <c r="BL88" s="468"/>
      <c r="BM88" s="468"/>
      <c r="BN88" s="468"/>
      <c r="BO88" s="468"/>
      <c r="BP88" s="468"/>
      <c r="BQ88" s="468"/>
      <c r="BR88" s="468"/>
      <c r="BS88" s="468"/>
      <c r="BT88" s="468"/>
      <c r="BU88" s="468"/>
      <c r="BV88" s="468"/>
    </row>
    <row r="89" spans="1:74" ht="15" customHeight="1" x14ac:dyDescent="0.25">
      <c r="A89" s="773"/>
      <c r="B89" s="583" t="s">
        <v>696</v>
      </c>
      <c r="C89" s="584"/>
      <c r="D89" s="584"/>
      <c r="E89" s="379"/>
      <c r="F89" s="379"/>
      <c r="G89" s="379"/>
      <c r="H89" s="379"/>
      <c r="I89" s="379"/>
      <c r="J89" s="379"/>
      <c r="K89" s="379"/>
      <c r="L89" s="379"/>
      <c r="M89" s="379"/>
      <c r="N89" s="379"/>
      <c r="O89" s="500"/>
      <c r="P89" s="379"/>
      <c r="Q89" s="379"/>
      <c r="R89" s="379"/>
      <c r="S89" s="379"/>
      <c r="T89" s="379"/>
      <c r="U89" s="379"/>
      <c r="V89" s="379"/>
      <c r="W89" s="379"/>
      <c r="X89" s="380"/>
      <c r="Y89" s="500"/>
      <c r="Z89" s="379"/>
      <c r="AA89" s="379"/>
      <c r="AB89" s="379"/>
      <c r="AC89" s="379"/>
      <c r="AD89" s="379"/>
      <c r="AE89" s="379"/>
      <c r="AF89" s="379"/>
      <c r="AG89" s="379"/>
      <c r="AH89" s="380"/>
      <c r="AI89" s="500"/>
      <c r="AJ89" s="379"/>
      <c r="AK89" s="379"/>
      <c r="AL89" s="379"/>
      <c r="AM89" s="379"/>
      <c r="AN89" s="379"/>
      <c r="AO89" s="379"/>
      <c r="AP89" s="379"/>
      <c r="AQ89" s="379"/>
      <c r="AR89" s="380"/>
      <c r="AS89" s="500"/>
      <c r="AT89" s="379"/>
      <c r="AU89" s="379"/>
      <c r="AV89" s="379"/>
      <c r="AW89" s="379"/>
      <c r="AX89" s="379"/>
      <c r="AY89" s="379"/>
      <c r="AZ89" s="379"/>
      <c r="BA89" s="379"/>
      <c r="BB89" s="380"/>
    </row>
    <row r="90" spans="1:74" ht="15.75" customHeight="1" collapsed="1" thickBot="1" x14ac:dyDescent="0.3">
      <c r="A90" s="773"/>
      <c r="B90" s="587"/>
      <c r="C90" s="586"/>
      <c r="D90" s="586"/>
      <c r="E90" s="381"/>
      <c r="F90" s="381"/>
      <c r="G90" s="381"/>
      <c r="H90" s="381"/>
      <c r="I90" s="381"/>
      <c r="J90" s="381"/>
      <c r="K90" s="381"/>
      <c r="L90" s="381"/>
      <c r="M90" s="381"/>
      <c r="N90" s="381"/>
      <c r="O90" s="501"/>
      <c r="P90" s="381"/>
      <c r="Q90" s="381"/>
      <c r="R90" s="381"/>
      <c r="S90" s="381"/>
      <c r="T90" s="381"/>
      <c r="U90" s="381"/>
      <c r="V90" s="381"/>
      <c r="W90" s="381"/>
      <c r="X90" s="382"/>
      <c r="Y90" s="501"/>
      <c r="Z90" s="381"/>
      <c r="AA90" s="381"/>
      <c r="AB90" s="381"/>
      <c r="AC90" s="381"/>
      <c r="AD90" s="381"/>
      <c r="AE90" s="381"/>
      <c r="AF90" s="381"/>
      <c r="AG90" s="381"/>
      <c r="AH90" s="382"/>
      <c r="AI90" s="501"/>
      <c r="AJ90" s="381"/>
      <c r="AK90" s="381"/>
      <c r="AL90" s="381"/>
      <c r="AM90" s="381"/>
      <c r="AN90" s="381"/>
      <c r="AO90" s="381"/>
      <c r="AP90" s="381"/>
      <c r="AQ90" s="381"/>
      <c r="AR90" s="382"/>
      <c r="AS90" s="501"/>
      <c r="AT90" s="381"/>
      <c r="AU90" s="381"/>
      <c r="AV90" s="381"/>
      <c r="AW90" s="381"/>
      <c r="AX90" s="381"/>
      <c r="AY90" s="381"/>
      <c r="AZ90" s="381"/>
      <c r="BA90" s="381"/>
      <c r="BB90" s="382"/>
    </row>
    <row r="91" spans="1:74" ht="15.75" hidden="1" customHeight="1" outlineLevel="1" x14ac:dyDescent="0.25">
      <c r="A91" s="773"/>
      <c r="B91" s="530" t="s">
        <v>560</v>
      </c>
      <c r="C91" s="531" t="s">
        <v>752</v>
      </c>
      <c r="D91" s="531" t="s">
        <v>283</v>
      </c>
      <c r="E91" s="532"/>
      <c r="F91" s="532"/>
      <c r="G91" s="532"/>
      <c r="H91" s="532"/>
      <c r="I91" s="532"/>
      <c r="J91" s="532"/>
      <c r="K91" s="532"/>
      <c r="L91" s="532"/>
      <c r="M91" s="532"/>
      <c r="N91" s="532"/>
      <c r="O91" s="533"/>
      <c r="P91" s="532"/>
      <c r="Q91" s="532"/>
      <c r="R91" s="532"/>
      <c r="S91" s="532"/>
      <c r="T91" s="532"/>
      <c r="U91" s="532"/>
      <c r="V91" s="532"/>
      <c r="W91" s="532"/>
      <c r="X91" s="534"/>
      <c r="Y91" s="533"/>
      <c r="Z91" s="532"/>
      <c r="AA91" s="532"/>
      <c r="AB91" s="532"/>
      <c r="AC91" s="532"/>
      <c r="AD91" s="532"/>
      <c r="AE91" s="532"/>
      <c r="AF91" s="532"/>
      <c r="AG91" s="532"/>
      <c r="AH91" s="534"/>
      <c r="AI91" s="533"/>
      <c r="AJ91" s="532"/>
      <c r="AK91" s="532"/>
      <c r="AL91" s="532"/>
      <c r="AM91" s="532"/>
      <c r="AN91" s="532"/>
      <c r="AO91" s="532"/>
      <c r="AP91" s="532"/>
      <c r="AQ91" s="532"/>
      <c r="AR91" s="534"/>
      <c r="AS91" s="533"/>
      <c r="AT91" s="532"/>
      <c r="AU91" s="532"/>
      <c r="AV91" s="532"/>
      <c r="AW91" s="532"/>
      <c r="AX91" s="532"/>
      <c r="AY91" s="532"/>
      <c r="AZ91" s="532"/>
      <c r="BA91" s="532"/>
      <c r="BB91" s="534"/>
    </row>
    <row r="92" spans="1:74" s="488" customFormat="1" ht="15.75" hidden="1" customHeight="1" outlineLevel="1" x14ac:dyDescent="0.25">
      <c r="A92" s="773"/>
      <c r="B92" s="485" t="s">
        <v>697</v>
      </c>
      <c r="C92" s="486" t="s">
        <v>753</v>
      </c>
      <c r="D92" s="518" t="s">
        <v>290</v>
      </c>
      <c r="E92" s="487"/>
      <c r="F92" s="487"/>
      <c r="G92" s="487"/>
      <c r="H92" s="487"/>
      <c r="I92" s="487"/>
      <c r="J92" s="487"/>
      <c r="K92" s="487"/>
      <c r="L92" s="487"/>
      <c r="M92" s="487"/>
      <c r="N92" s="487"/>
      <c r="O92" s="502"/>
      <c r="P92" s="487"/>
      <c r="Q92" s="487"/>
      <c r="R92" s="487"/>
      <c r="S92" s="487"/>
      <c r="T92" s="487"/>
      <c r="U92" s="487"/>
      <c r="V92" s="487"/>
      <c r="W92" s="487"/>
      <c r="X92" s="503"/>
      <c r="Y92" s="502"/>
      <c r="Z92" s="487"/>
      <c r="AA92" s="487"/>
      <c r="AB92" s="487"/>
      <c r="AC92" s="487"/>
      <c r="AD92" s="487"/>
      <c r="AE92" s="487"/>
      <c r="AF92" s="487"/>
      <c r="AG92" s="487"/>
      <c r="AH92" s="503"/>
      <c r="AI92" s="502"/>
      <c r="AJ92" s="487"/>
      <c r="AK92" s="487"/>
      <c r="AL92" s="487"/>
      <c r="AM92" s="487"/>
      <c r="AN92" s="487"/>
      <c r="AO92" s="487"/>
      <c r="AP92" s="487"/>
      <c r="AQ92" s="487"/>
      <c r="AR92" s="503"/>
      <c r="AS92" s="502"/>
      <c r="AT92" s="487"/>
      <c r="AU92" s="487"/>
      <c r="AV92" s="487"/>
      <c r="AW92" s="487"/>
      <c r="AX92" s="487"/>
      <c r="AY92" s="487"/>
      <c r="AZ92" s="487"/>
      <c r="BA92" s="487"/>
      <c r="BB92" s="503"/>
      <c r="BC92" s="468"/>
      <c r="BD92" s="468"/>
      <c r="BE92" s="468"/>
      <c r="BF92" s="468"/>
      <c r="BG92" s="468"/>
      <c r="BH92" s="468"/>
      <c r="BI92" s="468"/>
      <c r="BJ92" s="468"/>
      <c r="BK92" s="468"/>
      <c r="BL92" s="468"/>
      <c r="BM92" s="468"/>
      <c r="BN92" s="468"/>
      <c r="BO92" s="468"/>
      <c r="BP92" s="468"/>
      <c r="BQ92" s="468"/>
      <c r="BR92" s="468"/>
      <c r="BS92" s="468"/>
      <c r="BT92" s="468"/>
      <c r="BU92" s="468"/>
      <c r="BV92" s="468"/>
    </row>
    <row r="93" spans="1:74" ht="15.75" hidden="1" customHeight="1" outlineLevel="1" x14ac:dyDescent="0.25">
      <c r="A93" s="773"/>
      <c r="B93" s="478" t="s">
        <v>698</v>
      </c>
      <c r="C93" s="375" t="s">
        <v>754</v>
      </c>
      <c r="D93" s="517" t="s">
        <v>505</v>
      </c>
      <c r="E93" s="479"/>
      <c r="F93" s="479"/>
      <c r="G93" s="479"/>
      <c r="H93" s="479"/>
      <c r="I93" s="479"/>
      <c r="J93" s="479"/>
      <c r="K93" s="479"/>
      <c r="L93" s="479"/>
      <c r="M93" s="479"/>
      <c r="N93" s="479"/>
      <c r="O93" s="480"/>
      <c r="P93" s="479"/>
      <c r="Q93" s="479"/>
      <c r="R93" s="479"/>
      <c r="S93" s="479"/>
      <c r="T93" s="479"/>
      <c r="U93" s="479"/>
      <c r="V93" s="479"/>
      <c r="W93" s="479"/>
      <c r="X93" s="481"/>
      <c r="Y93" s="480"/>
      <c r="Z93" s="479"/>
      <c r="AA93" s="479"/>
      <c r="AB93" s="479"/>
      <c r="AC93" s="479"/>
      <c r="AD93" s="479"/>
      <c r="AE93" s="479"/>
      <c r="AF93" s="479"/>
      <c r="AG93" s="479"/>
      <c r="AH93" s="481"/>
      <c r="AI93" s="480"/>
      <c r="AJ93" s="479"/>
      <c r="AK93" s="479"/>
      <c r="AL93" s="479"/>
      <c r="AM93" s="479"/>
      <c r="AN93" s="479"/>
      <c r="AO93" s="479"/>
      <c r="AP93" s="479"/>
      <c r="AQ93" s="479"/>
      <c r="AR93" s="481"/>
      <c r="AS93" s="480"/>
      <c r="AT93" s="479"/>
      <c r="AU93" s="479"/>
      <c r="AV93" s="479"/>
      <c r="AW93" s="479"/>
      <c r="AX93" s="479"/>
      <c r="AY93" s="479"/>
      <c r="AZ93" s="479"/>
      <c r="BA93" s="479"/>
      <c r="BB93" s="481"/>
    </row>
    <row r="94" spans="1:74" s="488" customFormat="1" ht="15.75" hidden="1" customHeight="1" outlineLevel="1" x14ac:dyDescent="0.25">
      <c r="A94" s="773"/>
      <c r="B94" s="485" t="s">
        <v>699</v>
      </c>
      <c r="C94" s="486" t="s">
        <v>755</v>
      </c>
      <c r="D94" s="518" t="s">
        <v>277</v>
      </c>
      <c r="E94" s="523"/>
      <c r="F94" s="523"/>
      <c r="G94" s="523"/>
      <c r="H94" s="523"/>
      <c r="I94" s="523"/>
      <c r="J94" s="523"/>
      <c r="K94" s="523"/>
      <c r="L94" s="523"/>
      <c r="M94" s="523"/>
      <c r="N94" s="523"/>
      <c r="O94" s="524"/>
      <c r="P94" s="523"/>
      <c r="Q94" s="523"/>
      <c r="R94" s="523"/>
      <c r="S94" s="523"/>
      <c r="T94" s="523"/>
      <c r="U94" s="523"/>
      <c r="V94" s="523"/>
      <c r="W94" s="523"/>
      <c r="X94" s="525"/>
      <c r="Y94" s="524"/>
      <c r="Z94" s="523"/>
      <c r="AA94" s="523"/>
      <c r="AB94" s="523"/>
      <c r="AC94" s="523"/>
      <c r="AD94" s="523"/>
      <c r="AE94" s="523"/>
      <c r="AF94" s="523"/>
      <c r="AG94" s="523"/>
      <c r="AH94" s="525"/>
      <c r="AI94" s="524"/>
      <c r="AJ94" s="523"/>
      <c r="AK94" s="523"/>
      <c r="AL94" s="523"/>
      <c r="AM94" s="523"/>
      <c r="AN94" s="523"/>
      <c r="AO94" s="523"/>
      <c r="AP94" s="523"/>
      <c r="AQ94" s="523"/>
      <c r="AR94" s="525"/>
      <c r="AS94" s="524"/>
      <c r="AT94" s="523"/>
      <c r="AU94" s="523"/>
      <c r="AV94" s="523"/>
      <c r="AW94" s="523"/>
      <c r="AX94" s="523"/>
      <c r="AY94" s="523"/>
      <c r="AZ94" s="523"/>
      <c r="BA94" s="523"/>
      <c r="BB94" s="525"/>
      <c r="BC94" s="468"/>
      <c r="BD94" s="468"/>
      <c r="BE94" s="468"/>
      <c r="BF94" s="468"/>
      <c r="BG94" s="468"/>
      <c r="BH94" s="468"/>
      <c r="BI94" s="468"/>
      <c r="BJ94" s="468"/>
      <c r="BK94" s="468"/>
      <c r="BL94" s="468"/>
      <c r="BM94" s="468"/>
      <c r="BN94" s="468"/>
      <c r="BO94" s="468"/>
      <c r="BP94" s="468"/>
      <c r="BQ94" s="468"/>
      <c r="BR94" s="468"/>
      <c r="BS94" s="468"/>
      <c r="BT94" s="468"/>
      <c r="BU94" s="468"/>
      <c r="BV94" s="468"/>
    </row>
    <row r="95" spans="1:74" ht="15.75" hidden="1" customHeight="1" outlineLevel="1" x14ac:dyDescent="0.25">
      <c r="A95" s="773"/>
      <c r="B95" s="478" t="s">
        <v>514</v>
      </c>
      <c r="C95" s="375" t="s">
        <v>756</v>
      </c>
      <c r="D95" s="517" t="s">
        <v>517</v>
      </c>
      <c r="E95" s="479"/>
      <c r="F95" s="479"/>
      <c r="G95" s="479"/>
      <c r="H95" s="479"/>
      <c r="I95" s="479"/>
      <c r="J95" s="479"/>
      <c r="K95" s="479"/>
      <c r="L95" s="479"/>
      <c r="M95" s="479"/>
      <c r="N95" s="479"/>
      <c r="O95" s="480"/>
      <c r="P95" s="479"/>
      <c r="Q95" s="479"/>
      <c r="R95" s="479"/>
      <c r="S95" s="479"/>
      <c r="T95" s="479"/>
      <c r="U95" s="479"/>
      <c r="V95" s="479"/>
      <c r="W95" s="479"/>
      <c r="X95" s="481"/>
      <c r="Y95" s="480"/>
      <c r="Z95" s="479"/>
      <c r="AA95" s="479"/>
      <c r="AB95" s="479"/>
      <c r="AC95" s="479"/>
      <c r="AD95" s="479"/>
      <c r="AE95" s="479"/>
      <c r="AF95" s="479"/>
      <c r="AG95" s="479"/>
      <c r="AH95" s="481"/>
      <c r="AI95" s="480"/>
      <c r="AJ95" s="479"/>
      <c r="AK95" s="479"/>
      <c r="AL95" s="479"/>
      <c r="AM95" s="479"/>
      <c r="AN95" s="479"/>
      <c r="AO95" s="479"/>
      <c r="AP95" s="479"/>
      <c r="AQ95" s="479"/>
      <c r="AR95" s="481"/>
      <c r="AS95" s="480"/>
      <c r="AT95" s="479"/>
      <c r="AU95" s="479"/>
      <c r="AV95" s="479"/>
      <c r="AW95" s="479"/>
      <c r="AX95" s="479"/>
      <c r="AY95" s="479"/>
      <c r="AZ95" s="479"/>
      <c r="BA95" s="479"/>
      <c r="BB95" s="481"/>
    </row>
    <row r="96" spans="1:74" s="488" customFormat="1" ht="15.75" hidden="1" customHeight="1" outlineLevel="1" x14ac:dyDescent="0.25">
      <c r="A96" s="773"/>
      <c r="B96" s="485" t="s">
        <v>694</v>
      </c>
      <c r="C96" s="486" t="s">
        <v>757</v>
      </c>
      <c r="D96" s="518" t="s">
        <v>290</v>
      </c>
      <c r="E96" s="487"/>
      <c r="F96" s="487"/>
      <c r="G96" s="487"/>
      <c r="H96" s="487"/>
      <c r="I96" s="487"/>
      <c r="J96" s="487"/>
      <c r="K96" s="487"/>
      <c r="L96" s="487"/>
      <c r="M96" s="487"/>
      <c r="N96" s="487"/>
      <c r="O96" s="502"/>
      <c r="P96" s="487"/>
      <c r="Q96" s="487"/>
      <c r="R96" s="487"/>
      <c r="S96" s="487"/>
      <c r="T96" s="487"/>
      <c r="U96" s="487"/>
      <c r="V96" s="487"/>
      <c r="W96" s="487"/>
      <c r="X96" s="503"/>
      <c r="Y96" s="502"/>
      <c r="Z96" s="487"/>
      <c r="AA96" s="487"/>
      <c r="AB96" s="487"/>
      <c r="AC96" s="487"/>
      <c r="AD96" s="487"/>
      <c r="AE96" s="487"/>
      <c r="AF96" s="487"/>
      <c r="AG96" s="487"/>
      <c r="AH96" s="503"/>
      <c r="AI96" s="502"/>
      <c r="AJ96" s="487"/>
      <c r="AK96" s="487"/>
      <c r="AL96" s="487"/>
      <c r="AM96" s="487"/>
      <c r="AN96" s="487"/>
      <c r="AO96" s="487"/>
      <c r="AP96" s="487"/>
      <c r="AQ96" s="487"/>
      <c r="AR96" s="503"/>
      <c r="AS96" s="502"/>
      <c r="AT96" s="487"/>
      <c r="AU96" s="487"/>
      <c r="AV96" s="487"/>
      <c r="AW96" s="487"/>
      <c r="AX96" s="487"/>
      <c r="AY96" s="487"/>
      <c r="AZ96" s="487"/>
      <c r="BA96" s="487"/>
      <c r="BB96" s="503"/>
      <c r="BC96" s="468"/>
      <c r="BD96" s="468"/>
      <c r="BE96" s="468"/>
      <c r="BF96" s="468"/>
      <c r="BG96" s="468"/>
      <c r="BH96" s="468"/>
      <c r="BI96" s="468"/>
      <c r="BJ96" s="468"/>
      <c r="BK96" s="468"/>
      <c r="BL96" s="468"/>
      <c r="BM96" s="468"/>
      <c r="BN96" s="468"/>
      <c r="BO96" s="468"/>
      <c r="BP96" s="468"/>
      <c r="BQ96" s="468"/>
      <c r="BR96" s="468"/>
      <c r="BS96" s="468"/>
      <c r="BT96" s="468"/>
      <c r="BU96" s="468"/>
      <c r="BV96" s="468"/>
    </row>
    <row r="97" spans="1:74" ht="15.75" hidden="1" customHeight="1" outlineLevel="1" x14ac:dyDescent="0.25">
      <c r="A97" s="773"/>
      <c r="B97" s="478" t="s">
        <v>695</v>
      </c>
      <c r="C97" s="375" t="s">
        <v>727</v>
      </c>
      <c r="D97" s="517" t="s">
        <v>505</v>
      </c>
      <c r="E97" s="479"/>
      <c r="F97" s="479"/>
      <c r="G97" s="479"/>
      <c r="H97" s="479"/>
      <c r="I97" s="479"/>
      <c r="J97" s="479"/>
      <c r="K97" s="479"/>
      <c r="L97" s="479"/>
      <c r="M97" s="479"/>
      <c r="N97" s="479"/>
      <c r="O97" s="480"/>
      <c r="P97" s="479"/>
      <c r="Q97" s="479"/>
      <c r="R97" s="479"/>
      <c r="S97" s="479"/>
      <c r="T97" s="479"/>
      <c r="U97" s="479"/>
      <c r="V97" s="479"/>
      <c r="W97" s="479"/>
      <c r="X97" s="481"/>
      <c r="Y97" s="480"/>
      <c r="Z97" s="479"/>
      <c r="AA97" s="479"/>
      <c r="AB97" s="479"/>
      <c r="AC97" s="479"/>
      <c r="AD97" s="479"/>
      <c r="AE97" s="479"/>
      <c r="AF97" s="479"/>
      <c r="AG97" s="479"/>
      <c r="AH97" s="481"/>
      <c r="AI97" s="480"/>
      <c r="AJ97" s="479"/>
      <c r="AK97" s="479"/>
      <c r="AL97" s="479"/>
      <c r="AM97" s="479"/>
      <c r="AN97" s="479"/>
      <c r="AO97" s="479"/>
      <c r="AP97" s="479"/>
      <c r="AQ97" s="479"/>
      <c r="AR97" s="481"/>
      <c r="AS97" s="480"/>
      <c r="AT97" s="479"/>
      <c r="AU97" s="479"/>
      <c r="AV97" s="479"/>
      <c r="AW97" s="479"/>
      <c r="AX97" s="479"/>
      <c r="AY97" s="479"/>
      <c r="AZ97" s="479"/>
      <c r="BA97" s="479"/>
      <c r="BB97" s="481"/>
    </row>
    <row r="98" spans="1:74" s="488" customFormat="1" ht="15.75" hidden="1" customHeight="1" outlineLevel="1" thickBot="1" x14ac:dyDescent="0.3">
      <c r="A98" s="773"/>
      <c r="B98" s="485" t="s">
        <v>578</v>
      </c>
      <c r="C98" s="486" t="s">
        <v>758</v>
      </c>
      <c r="D98" s="518" t="s">
        <v>277</v>
      </c>
      <c r="E98" s="487"/>
      <c r="F98" s="487"/>
      <c r="G98" s="487"/>
      <c r="H98" s="487"/>
      <c r="I98" s="487"/>
      <c r="J98" s="487"/>
      <c r="K98" s="487"/>
      <c r="L98" s="487"/>
      <c r="M98" s="487"/>
      <c r="N98" s="487"/>
      <c r="O98" s="502"/>
      <c r="P98" s="487"/>
      <c r="Q98" s="487"/>
      <c r="R98" s="487"/>
      <c r="S98" s="487"/>
      <c r="T98" s="487"/>
      <c r="U98" s="487"/>
      <c r="V98" s="487"/>
      <c r="W98" s="487"/>
      <c r="X98" s="503"/>
      <c r="Y98" s="502"/>
      <c r="Z98" s="487"/>
      <c r="AA98" s="487"/>
      <c r="AB98" s="487"/>
      <c r="AC98" s="487"/>
      <c r="AD98" s="487"/>
      <c r="AE98" s="487"/>
      <c r="AF98" s="487"/>
      <c r="AG98" s="487"/>
      <c r="AH98" s="503"/>
      <c r="AI98" s="502"/>
      <c r="AJ98" s="487"/>
      <c r="AK98" s="487"/>
      <c r="AL98" s="487"/>
      <c r="AM98" s="487"/>
      <c r="AN98" s="487"/>
      <c r="AO98" s="487"/>
      <c r="AP98" s="487"/>
      <c r="AQ98" s="487"/>
      <c r="AR98" s="503"/>
      <c r="AS98" s="502"/>
      <c r="AT98" s="487"/>
      <c r="AU98" s="487"/>
      <c r="AV98" s="487"/>
      <c r="AW98" s="487"/>
      <c r="AX98" s="487"/>
      <c r="AY98" s="487"/>
      <c r="AZ98" s="487"/>
      <c r="BA98" s="487"/>
      <c r="BB98" s="503"/>
      <c r="BC98" s="468"/>
      <c r="BD98" s="468"/>
      <c r="BE98" s="468"/>
      <c r="BF98" s="468"/>
      <c r="BG98" s="468"/>
      <c r="BH98" s="468"/>
      <c r="BI98" s="468"/>
      <c r="BJ98" s="468"/>
      <c r="BK98" s="468"/>
      <c r="BL98" s="468"/>
      <c r="BM98" s="468"/>
      <c r="BN98" s="468"/>
      <c r="BO98" s="468"/>
      <c r="BP98" s="468"/>
      <c r="BQ98" s="468"/>
      <c r="BR98" s="468"/>
      <c r="BS98" s="468"/>
      <c r="BT98" s="468"/>
      <c r="BU98" s="468"/>
      <c r="BV98" s="468"/>
    </row>
    <row r="99" spans="1:74" ht="15" customHeight="1" x14ac:dyDescent="0.25">
      <c r="A99" s="773"/>
      <c r="B99" s="583" t="s">
        <v>700</v>
      </c>
      <c r="C99" s="584"/>
      <c r="D99" s="584"/>
      <c r="E99" s="379"/>
      <c r="F99" s="379"/>
      <c r="G99" s="379"/>
      <c r="H99" s="379"/>
      <c r="I99" s="379"/>
      <c r="J99" s="379"/>
      <c r="K99" s="379"/>
      <c r="L99" s="379"/>
      <c r="M99" s="379"/>
      <c r="N99" s="379"/>
      <c r="O99" s="500"/>
      <c r="P99" s="379"/>
      <c r="Q99" s="379"/>
      <c r="R99" s="379"/>
      <c r="S99" s="379"/>
      <c r="T99" s="379"/>
      <c r="U99" s="379"/>
      <c r="V99" s="379"/>
      <c r="W99" s="379"/>
      <c r="X99" s="380"/>
      <c r="Y99" s="500"/>
      <c r="Z99" s="379"/>
      <c r="AA99" s="379"/>
      <c r="AB99" s="379"/>
      <c r="AC99" s="379"/>
      <c r="AD99" s="379"/>
      <c r="AE99" s="379"/>
      <c r="AF99" s="379"/>
      <c r="AG99" s="379"/>
      <c r="AH99" s="380"/>
      <c r="AI99" s="500"/>
      <c r="AJ99" s="379"/>
      <c r="AK99" s="379"/>
      <c r="AL99" s="379"/>
      <c r="AM99" s="379"/>
      <c r="AN99" s="379"/>
      <c r="AO99" s="379"/>
      <c r="AP99" s="379"/>
      <c r="AQ99" s="379"/>
      <c r="AR99" s="380"/>
      <c r="AS99" s="500"/>
      <c r="AT99" s="379"/>
      <c r="AU99" s="379"/>
      <c r="AV99" s="379"/>
      <c r="AW99" s="379"/>
      <c r="AX99" s="379"/>
      <c r="AY99" s="379"/>
      <c r="AZ99" s="379"/>
      <c r="BA99" s="379"/>
      <c r="BB99" s="380"/>
    </row>
    <row r="100" spans="1:74" ht="15.75" customHeight="1" thickBot="1" x14ac:dyDescent="0.3">
      <c r="A100" s="773"/>
      <c r="B100" s="587"/>
      <c r="C100" s="586"/>
      <c r="D100" s="586"/>
      <c r="E100" s="381"/>
      <c r="F100" s="381"/>
      <c r="G100" s="381"/>
      <c r="H100" s="381"/>
      <c r="I100" s="381"/>
      <c r="J100" s="381"/>
      <c r="K100" s="381"/>
      <c r="L100" s="381"/>
      <c r="M100" s="381"/>
      <c r="N100" s="381"/>
      <c r="O100" s="501"/>
      <c r="P100" s="381"/>
      <c r="Q100" s="381"/>
      <c r="R100" s="381"/>
      <c r="S100" s="381"/>
      <c r="T100" s="381"/>
      <c r="U100" s="381"/>
      <c r="V100" s="381"/>
      <c r="W100" s="381"/>
      <c r="X100" s="382"/>
      <c r="Y100" s="501"/>
      <c r="Z100" s="381"/>
      <c r="AA100" s="381"/>
      <c r="AB100" s="381"/>
      <c r="AC100" s="381"/>
      <c r="AD100" s="381"/>
      <c r="AE100" s="381"/>
      <c r="AF100" s="381"/>
      <c r="AG100" s="381"/>
      <c r="AH100" s="382"/>
      <c r="AI100" s="501"/>
      <c r="AJ100" s="381"/>
      <c r="AK100" s="381"/>
      <c r="AL100" s="381"/>
      <c r="AM100" s="381"/>
      <c r="AN100" s="381"/>
      <c r="AO100" s="381"/>
      <c r="AP100" s="381"/>
      <c r="AQ100" s="381"/>
      <c r="AR100" s="382"/>
      <c r="AS100" s="501"/>
      <c r="AT100" s="381"/>
      <c r="AU100" s="381"/>
      <c r="AV100" s="381"/>
      <c r="AW100" s="381"/>
      <c r="AX100" s="381"/>
      <c r="AY100" s="381"/>
      <c r="AZ100" s="381"/>
      <c r="BA100" s="381"/>
      <c r="BB100" s="382"/>
    </row>
    <row r="101" spans="1:74" ht="15.75" customHeight="1" collapsed="1" thickBot="1" x14ac:dyDescent="0.3">
      <c r="A101" s="773"/>
      <c r="B101" s="500" t="s">
        <v>701</v>
      </c>
      <c r="C101" s="379"/>
      <c r="D101" s="584"/>
      <c r="E101" s="379"/>
      <c r="F101" s="379"/>
      <c r="G101" s="379"/>
      <c r="H101" s="379"/>
      <c r="I101" s="379"/>
      <c r="J101" s="379"/>
      <c r="K101" s="379"/>
      <c r="L101" s="379"/>
      <c r="M101" s="379"/>
      <c r="N101" s="379"/>
      <c r="O101" s="500"/>
      <c r="P101" s="379"/>
      <c r="Q101" s="379"/>
      <c r="R101" s="379"/>
      <c r="S101" s="379"/>
      <c r="T101" s="379"/>
      <c r="U101" s="379"/>
      <c r="V101" s="379"/>
      <c r="W101" s="379"/>
      <c r="X101" s="380"/>
      <c r="Y101" s="500"/>
      <c r="Z101" s="379"/>
      <c r="AA101" s="379"/>
      <c r="AB101" s="379"/>
      <c r="AC101" s="379"/>
      <c r="AD101" s="379"/>
      <c r="AE101" s="379"/>
      <c r="AF101" s="379"/>
      <c r="AG101" s="379"/>
      <c r="AH101" s="380"/>
      <c r="AI101" s="500"/>
      <c r="AJ101" s="379"/>
      <c r="AK101" s="379"/>
      <c r="AL101" s="379"/>
      <c r="AM101" s="379"/>
      <c r="AN101" s="379"/>
      <c r="AO101" s="379"/>
      <c r="AP101" s="379"/>
      <c r="AQ101" s="379"/>
      <c r="AR101" s="380"/>
      <c r="AS101" s="500"/>
      <c r="AT101" s="379"/>
      <c r="AU101" s="379"/>
      <c r="AV101" s="379"/>
      <c r="AW101" s="379"/>
      <c r="AX101" s="379"/>
      <c r="AY101" s="379"/>
      <c r="AZ101" s="379"/>
      <c r="BA101" s="379"/>
      <c r="BB101" s="380"/>
    </row>
    <row r="102" spans="1:74" ht="15.75" hidden="1" customHeight="1" outlineLevel="1" x14ac:dyDescent="0.25">
      <c r="A102" s="773"/>
      <c r="B102" s="478" t="s">
        <v>282</v>
      </c>
      <c r="C102" s="375" t="s">
        <v>759</v>
      </c>
      <c r="D102" s="479" t="s">
        <v>283</v>
      </c>
      <c r="E102" s="479"/>
      <c r="F102" s="479"/>
      <c r="G102" s="479"/>
      <c r="H102" s="479"/>
      <c r="I102" s="479"/>
      <c r="J102" s="479"/>
      <c r="K102" s="479"/>
      <c r="L102" s="479"/>
      <c r="M102" s="479"/>
      <c r="N102" s="479"/>
      <c r="O102" s="480"/>
      <c r="P102" s="479"/>
      <c r="Q102" s="479"/>
      <c r="R102" s="479"/>
      <c r="S102" s="479"/>
      <c r="T102" s="479"/>
      <c r="U102" s="479"/>
      <c r="V102" s="479"/>
      <c r="W102" s="479"/>
      <c r="X102" s="481"/>
      <c r="Y102" s="480"/>
      <c r="Z102" s="479"/>
      <c r="AA102" s="479"/>
      <c r="AB102" s="479"/>
      <c r="AC102" s="479"/>
      <c r="AD102" s="479"/>
      <c r="AE102" s="479"/>
      <c r="AF102" s="479"/>
      <c r="AG102" s="479"/>
      <c r="AH102" s="481"/>
      <c r="AI102" s="480"/>
      <c r="AJ102" s="479"/>
      <c r="AK102" s="479"/>
      <c r="AL102" s="479"/>
      <c r="AM102" s="479"/>
      <c r="AN102" s="479"/>
      <c r="AO102" s="479"/>
      <c r="AP102" s="479"/>
      <c r="AQ102" s="479"/>
      <c r="AR102" s="481"/>
      <c r="AS102" s="480"/>
      <c r="AT102" s="479"/>
      <c r="AU102" s="479"/>
      <c r="AV102" s="479"/>
      <c r="AW102" s="479"/>
      <c r="AX102" s="479"/>
      <c r="AY102" s="479"/>
      <c r="AZ102" s="479"/>
      <c r="BA102" s="479"/>
      <c r="BB102" s="481"/>
    </row>
    <row r="103" spans="1:74" ht="15.75" hidden="1" customHeight="1" outlineLevel="1" thickBot="1" x14ac:dyDescent="0.3">
      <c r="A103" s="773"/>
      <c r="B103" s="478" t="s">
        <v>676</v>
      </c>
      <c r="C103" s="375" t="s">
        <v>710</v>
      </c>
      <c r="D103" s="479" t="s">
        <v>555</v>
      </c>
      <c r="E103" s="479"/>
      <c r="F103" s="479"/>
      <c r="G103" s="479"/>
      <c r="H103" s="479"/>
      <c r="I103" s="479"/>
      <c r="J103" s="479"/>
      <c r="K103" s="479"/>
      <c r="L103" s="479"/>
      <c r="M103" s="479"/>
      <c r="N103" s="479"/>
      <c r="O103" s="480"/>
      <c r="P103" s="479"/>
      <c r="Q103" s="479"/>
      <c r="R103" s="479"/>
      <c r="S103" s="479"/>
      <c r="T103" s="479"/>
      <c r="U103" s="479"/>
      <c r="V103" s="479"/>
      <c r="W103" s="479"/>
      <c r="X103" s="481"/>
      <c r="Y103" s="480"/>
      <c r="Z103" s="479"/>
      <c r="AA103" s="479"/>
      <c r="AB103" s="479"/>
      <c r="AC103" s="479"/>
      <c r="AD103" s="479"/>
      <c r="AE103" s="479"/>
      <c r="AF103" s="479"/>
      <c r="AG103" s="479"/>
      <c r="AH103" s="481"/>
      <c r="AI103" s="480"/>
      <c r="AJ103" s="479"/>
      <c r="AK103" s="479"/>
      <c r="AL103" s="479"/>
      <c r="AM103" s="479"/>
      <c r="AN103" s="479"/>
      <c r="AO103" s="479"/>
      <c r="AP103" s="479"/>
      <c r="AQ103" s="479"/>
      <c r="AR103" s="481"/>
      <c r="AS103" s="480"/>
      <c r="AT103" s="479"/>
      <c r="AU103" s="479"/>
      <c r="AV103" s="479"/>
      <c r="AW103" s="479"/>
      <c r="AX103" s="479"/>
      <c r="AY103" s="479"/>
      <c r="AZ103" s="479"/>
      <c r="BA103" s="479"/>
      <c r="BB103" s="481"/>
    </row>
    <row r="104" spans="1:74" s="488" customFormat="1" ht="15.75" hidden="1" customHeight="1" outlineLevel="1" x14ac:dyDescent="0.25">
      <c r="A104" s="773"/>
      <c r="B104" s="485" t="s">
        <v>509</v>
      </c>
      <c r="C104" s="486" t="s">
        <v>760</v>
      </c>
      <c r="D104" s="487" t="s">
        <v>290</v>
      </c>
      <c r="E104" s="487"/>
      <c r="F104" s="487"/>
      <c r="G104" s="487"/>
      <c r="H104" s="487"/>
      <c r="I104" s="487"/>
      <c r="J104" s="487"/>
      <c r="K104" s="487"/>
      <c r="L104" s="487"/>
      <c r="M104" s="487"/>
      <c r="N104" s="487"/>
      <c r="O104" s="502"/>
      <c r="P104" s="487"/>
      <c r="Q104" s="487"/>
      <c r="R104" s="487"/>
      <c r="S104" s="487"/>
      <c r="T104" s="487"/>
      <c r="U104" s="487"/>
      <c r="V104" s="487"/>
      <c r="W104" s="487"/>
      <c r="X104" s="503"/>
      <c r="Y104" s="502"/>
      <c r="Z104" s="487"/>
      <c r="AA104" s="487"/>
      <c r="AB104" s="487"/>
      <c r="AC104" s="487"/>
      <c r="AD104" s="487"/>
      <c r="AE104" s="487"/>
      <c r="AF104" s="487"/>
      <c r="AG104" s="487"/>
      <c r="AH104" s="503"/>
      <c r="AI104" s="502"/>
      <c r="AJ104" s="487"/>
      <c r="AK104" s="487"/>
      <c r="AL104" s="487"/>
      <c r="AM104" s="487"/>
      <c r="AN104" s="487"/>
      <c r="AO104" s="487"/>
      <c r="AP104" s="487"/>
      <c r="AQ104" s="487"/>
      <c r="AR104" s="503"/>
      <c r="AS104" s="502"/>
      <c r="AT104" s="487"/>
      <c r="AU104" s="487"/>
      <c r="AV104" s="487"/>
      <c r="AW104" s="487"/>
      <c r="AX104" s="487"/>
      <c r="AY104" s="487"/>
      <c r="AZ104" s="487"/>
      <c r="BA104" s="487"/>
      <c r="BB104" s="503"/>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row>
    <row r="105" spans="1:74" ht="15.75" hidden="1" customHeight="1" outlineLevel="1" x14ac:dyDescent="0.25">
      <c r="A105" s="773"/>
      <c r="B105" s="478" t="s">
        <v>510</v>
      </c>
      <c r="C105" s="375" t="s">
        <v>761</v>
      </c>
      <c r="D105" s="479" t="s">
        <v>505</v>
      </c>
      <c r="E105" s="479"/>
      <c r="F105" s="479"/>
      <c r="G105" s="479"/>
      <c r="H105" s="479"/>
      <c r="I105" s="479"/>
      <c r="J105" s="479"/>
      <c r="K105" s="479"/>
      <c r="L105" s="479"/>
      <c r="M105" s="479"/>
      <c r="N105" s="479"/>
      <c r="O105" s="480"/>
      <c r="P105" s="479"/>
      <c r="Q105" s="479"/>
      <c r="R105" s="479"/>
      <c r="S105" s="479"/>
      <c r="T105" s="479"/>
      <c r="U105" s="479"/>
      <c r="V105" s="479"/>
      <c r="W105" s="479"/>
      <c r="X105" s="481"/>
      <c r="Y105" s="480"/>
      <c r="Z105" s="479"/>
      <c r="AA105" s="479"/>
      <c r="AB105" s="479"/>
      <c r="AC105" s="479"/>
      <c r="AD105" s="479"/>
      <c r="AE105" s="479"/>
      <c r="AF105" s="479"/>
      <c r="AG105" s="479"/>
      <c r="AH105" s="481"/>
      <c r="AI105" s="480"/>
      <c r="AJ105" s="479"/>
      <c r="AK105" s="479"/>
      <c r="AL105" s="479"/>
      <c r="AM105" s="479"/>
      <c r="AN105" s="479"/>
      <c r="AO105" s="479"/>
      <c r="AP105" s="479"/>
      <c r="AQ105" s="479"/>
      <c r="AR105" s="481"/>
      <c r="AS105" s="480"/>
      <c r="AT105" s="479"/>
      <c r="AU105" s="479"/>
      <c r="AV105" s="479"/>
      <c r="AW105" s="479"/>
      <c r="AX105" s="479"/>
      <c r="AY105" s="479"/>
      <c r="AZ105" s="479"/>
      <c r="BA105" s="479"/>
      <c r="BB105" s="481"/>
    </row>
    <row r="106" spans="1:74" s="488" customFormat="1" ht="15.75" hidden="1" customHeight="1" outlineLevel="1" x14ac:dyDescent="0.25">
      <c r="A106" s="773"/>
      <c r="B106" s="485" t="s">
        <v>511</v>
      </c>
      <c r="C106" s="486" t="s">
        <v>762</v>
      </c>
      <c r="D106" s="487" t="s">
        <v>507</v>
      </c>
      <c r="E106" s="487"/>
      <c r="F106" s="487"/>
      <c r="G106" s="487"/>
      <c r="H106" s="487"/>
      <c r="I106" s="487"/>
      <c r="J106" s="487"/>
      <c r="K106" s="487"/>
      <c r="L106" s="487"/>
      <c r="M106" s="487"/>
      <c r="N106" s="487"/>
      <c r="O106" s="502"/>
      <c r="P106" s="487"/>
      <c r="Q106" s="487"/>
      <c r="R106" s="487"/>
      <c r="S106" s="487"/>
      <c r="T106" s="487"/>
      <c r="U106" s="487"/>
      <c r="V106" s="487"/>
      <c r="W106" s="487"/>
      <c r="X106" s="503"/>
      <c r="Y106" s="502"/>
      <c r="Z106" s="487"/>
      <c r="AA106" s="487"/>
      <c r="AB106" s="487"/>
      <c r="AC106" s="487"/>
      <c r="AD106" s="487"/>
      <c r="AE106" s="487"/>
      <c r="AF106" s="487"/>
      <c r="AG106" s="487"/>
      <c r="AH106" s="503"/>
      <c r="AI106" s="502"/>
      <c r="AJ106" s="487"/>
      <c r="AK106" s="487"/>
      <c r="AL106" s="487"/>
      <c r="AM106" s="487"/>
      <c r="AN106" s="487"/>
      <c r="AO106" s="487"/>
      <c r="AP106" s="487"/>
      <c r="AQ106" s="487"/>
      <c r="AR106" s="503"/>
      <c r="AS106" s="502"/>
      <c r="AT106" s="487"/>
      <c r="AU106" s="487"/>
      <c r="AV106" s="487"/>
      <c r="AW106" s="487"/>
      <c r="AX106" s="487"/>
      <c r="AY106" s="487"/>
      <c r="AZ106" s="487"/>
      <c r="BA106" s="487"/>
      <c r="BB106" s="503"/>
      <c r="BC106" s="468"/>
      <c r="BD106" s="468"/>
      <c r="BE106" s="468"/>
      <c r="BF106" s="468"/>
      <c r="BG106" s="468"/>
      <c r="BH106" s="468"/>
      <c r="BI106" s="468"/>
      <c r="BJ106" s="468"/>
      <c r="BK106" s="468"/>
      <c r="BL106" s="468"/>
      <c r="BM106" s="468"/>
      <c r="BN106" s="468"/>
      <c r="BO106" s="468"/>
      <c r="BP106" s="468"/>
      <c r="BQ106" s="468"/>
      <c r="BR106" s="468"/>
      <c r="BS106" s="468"/>
      <c r="BT106" s="468"/>
      <c r="BU106" s="468"/>
      <c r="BV106" s="468"/>
    </row>
    <row r="107" spans="1:74" ht="15.75" hidden="1" customHeight="1" outlineLevel="1" x14ac:dyDescent="0.25">
      <c r="A107" s="773"/>
      <c r="B107" s="478" t="s">
        <v>515</v>
      </c>
      <c r="C107" s="375" t="s">
        <v>763</v>
      </c>
      <c r="D107" s="479" t="s">
        <v>277</v>
      </c>
      <c r="E107" s="504"/>
      <c r="F107" s="504"/>
      <c r="G107" s="504"/>
      <c r="H107" s="504"/>
      <c r="I107" s="504"/>
      <c r="J107" s="504"/>
      <c r="K107" s="504"/>
      <c r="L107" s="504"/>
      <c r="M107" s="504"/>
      <c r="N107" s="504"/>
      <c r="O107" s="505"/>
      <c r="P107" s="504"/>
      <c r="Q107" s="504"/>
      <c r="R107" s="504"/>
      <c r="S107" s="504"/>
      <c r="T107" s="504"/>
      <c r="U107" s="504"/>
      <c r="V107" s="504"/>
      <c r="W107" s="504"/>
      <c r="X107" s="506"/>
      <c r="Y107" s="505"/>
      <c r="Z107" s="504"/>
      <c r="AA107" s="504"/>
      <c r="AB107" s="504"/>
      <c r="AC107" s="504"/>
      <c r="AD107" s="504"/>
      <c r="AE107" s="504"/>
      <c r="AF107" s="504"/>
      <c r="AG107" s="504"/>
      <c r="AH107" s="506"/>
      <c r="AI107" s="505"/>
      <c r="AJ107" s="504"/>
      <c r="AK107" s="504"/>
      <c r="AL107" s="504"/>
      <c r="AM107" s="504"/>
      <c r="AN107" s="504"/>
      <c r="AO107" s="504"/>
      <c r="AP107" s="504"/>
      <c r="AQ107" s="504"/>
      <c r="AR107" s="506"/>
      <c r="AS107" s="505"/>
      <c r="AT107" s="504"/>
      <c r="AU107" s="504"/>
      <c r="AV107" s="504"/>
      <c r="AW107" s="504"/>
      <c r="AX107" s="504"/>
      <c r="AY107" s="504"/>
      <c r="AZ107" s="504"/>
      <c r="BA107" s="504"/>
      <c r="BB107" s="506"/>
    </row>
    <row r="108" spans="1:74" s="488" customFormat="1" ht="15.75" hidden="1" customHeight="1" outlineLevel="1" x14ac:dyDescent="0.25">
      <c r="A108" s="773"/>
      <c r="B108" s="485" t="s">
        <v>514</v>
      </c>
      <c r="C108" s="486" t="s">
        <v>764</v>
      </c>
      <c r="D108" s="487" t="s">
        <v>517</v>
      </c>
      <c r="E108" s="487"/>
      <c r="F108" s="487"/>
      <c r="G108" s="487"/>
      <c r="H108" s="487"/>
      <c r="I108" s="487"/>
      <c r="J108" s="487"/>
      <c r="K108" s="487"/>
      <c r="L108" s="487"/>
      <c r="M108" s="487"/>
      <c r="N108" s="487"/>
      <c r="O108" s="502"/>
      <c r="P108" s="487"/>
      <c r="Q108" s="487"/>
      <c r="R108" s="487"/>
      <c r="S108" s="487"/>
      <c r="T108" s="487"/>
      <c r="U108" s="487"/>
      <c r="V108" s="487"/>
      <c r="W108" s="487"/>
      <c r="X108" s="503"/>
      <c r="Y108" s="502"/>
      <c r="Z108" s="487"/>
      <c r="AA108" s="487"/>
      <c r="AB108" s="487"/>
      <c r="AC108" s="487"/>
      <c r="AD108" s="487"/>
      <c r="AE108" s="487"/>
      <c r="AF108" s="487"/>
      <c r="AG108" s="487"/>
      <c r="AH108" s="503"/>
      <c r="AI108" s="502"/>
      <c r="AJ108" s="487"/>
      <c r="AK108" s="487"/>
      <c r="AL108" s="487"/>
      <c r="AM108" s="487"/>
      <c r="AN108" s="487"/>
      <c r="AO108" s="487"/>
      <c r="AP108" s="487"/>
      <c r="AQ108" s="487"/>
      <c r="AR108" s="503"/>
      <c r="AS108" s="502"/>
      <c r="AT108" s="487"/>
      <c r="AU108" s="487"/>
      <c r="AV108" s="487"/>
      <c r="AW108" s="487"/>
      <c r="AX108" s="487"/>
      <c r="AY108" s="487"/>
      <c r="AZ108" s="487"/>
      <c r="BA108" s="487"/>
      <c r="BB108" s="503"/>
      <c r="BC108" s="468"/>
      <c r="BD108" s="468"/>
      <c r="BE108" s="468"/>
      <c r="BF108" s="468"/>
      <c r="BG108" s="468"/>
      <c r="BH108" s="468"/>
      <c r="BI108" s="468"/>
      <c r="BJ108" s="468"/>
      <c r="BK108" s="468"/>
      <c r="BL108" s="468"/>
      <c r="BM108" s="468"/>
      <c r="BN108" s="468"/>
      <c r="BO108" s="468"/>
      <c r="BP108" s="468"/>
      <c r="BQ108" s="468"/>
      <c r="BR108" s="468"/>
      <c r="BS108" s="468"/>
      <c r="BT108" s="468"/>
      <c r="BU108" s="468"/>
      <c r="BV108" s="468"/>
    </row>
    <row r="109" spans="1:74" ht="15.75" hidden="1" customHeight="1" outlineLevel="1" x14ac:dyDescent="0.25">
      <c r="A109" s="773"/>
      <c r="B109" s="478" t="s">
        <v>516</v>
      </c>
      <c r="C109" s="375" t="s">
        <v>765</v>
      </c>
      <c r="D109" s="479" t="s">
        <v>518</v>
      </c>
      <c r="E109" s="479"/>
      <c r="F109" s="479"/>
      <c r="G109" s="479"/>
      <c r="H109" s="479"/>
      <c r="I109" s="479"/>
      <c r="J109" s="479"/>
      <c r="K109" s="479"/>
      <c r="L109" s="479"/>
      <c r="M109" s="479"/>
      <c r="N109" s="479"/>
      <c r="O109" s="480"/>
      <c r="P109" s="479"/>
      <c r="Q109" s="479"/>
      <c r="R109" s="479"/>
      <c r="S109" s="479"/>
      <c r="T109" s="479"/>
      <c r="U109" s="479"/>
      <c r="V109" s="479"/>
      <c r="W109" s="479"/>
      <c r="X109" s="481"/>
      <c r="Y109" s="480"/>
      <c r="Z109" s="479"/>
      <c r="AA109" s="479"/>
      <c r="AB109" s="479"/>
      <c r="AC109" s="479"/>
      <c r="AD109" s="479"/>
      <c r="AE109" s="479"/>
      <c r="AF109" s="479"/>
      <c r="AG109" s="479"/>
      <c r="AH109" s="481"/>
      <c r="AI109" s="480"/>
      <c r="AJ109" s="479"/>
      <c r="AK109" s="479"/>
      <c r="AL109" s="479"/>
      <c r="AM109" s="479"/>
      <c r="AN109" s="479"/>
      <c r="AO109" s="479"/>
      <c r="AP109" s="479"/>
      <c r="AQ109" s="479"/>
      <c r="AR109" s="481"/>
      <c r="AS109" s="480"/>
      <c r="AT109" s="479"/>
      <c r="AU109" s="479"/>
      <c r="AV109" s="479"/>
      <c r="AW109" s="479"/>
      <c r="AX109" s="479"/>
      <c r="AY109" s="479"/>
      <c r="AZ109" s="479"/>
      <c r="BA109" s="479"/>
      <c r="BB109" s="481"/>
    </row>
    <row r="110" spans="1:74" s="488" customFormat="1" ht="15.75" hidden="1" customHeight="1" outlineLevel="1" x14ac:dyDescent="0.25">
      <c r="A110" s="773"/>
      <c r="B110" s="485" t="s">
        <v>540</v>
      </c>
      <c r="C110" s="486" t="s">
        <v>766</v>
      </c>
      <c r="D110" s="487" t="s">
        <v>542</v>
      </c>
      <c r="E110" s="486"/>
      <c r="F110" s="486"/>
      <c r="G110" s="486"/>
      <c r="H110" s="486"/>
      <c r="I110" s="486"/>
      <c r="J110" s="486"/>
      <c r="K110" s="486"/>
      <c r="L110" s="486"/>
      <c r="M110" s="486"/>
      <c r="N110" s="486"/>
      <c r="O110" s="507"/>
      <c r="P110" s="486"/>
      <c r="Q110" s="486"/>
      <c r="R110" s="486"/>
      <c r="S110" s="486"/>
      <c r="T110" s="486"/>
      <c r="U110" s="486"/>
      <c r="V110" s="486"/>
      <c r="W110" s="486"/>
      <c r="X110" s="508"/>
      <c r="Y110" s="507"/>
      <c r="Z110" s="486"/>
      <c r="AA110" s="486"/>
      <c r="AB110" s="486"/>
      <c r="AC110" s="486"/>
      <c r="AD110" s="486"/>
      <c r="AE110" s="486"/>
      <c r="AF110" s="486"/>
      <c r="AG110" s="486"/>
      <c r="AH110" s="508"/>
      <c r="AI110" s="507"/>
      <c r="AJ110" s="486"/>
      <c r="AK110" s="486"/>
      <c r="AL110" s="486"/>
      <c r="AM110" s="486"/>
      <c r="AN110" s="486"/>
      <c r="AO110" s="486"/>
      <c r="AP110" s="486"/>
      <c r="AQ110" s="486"/>
      <c r="AR110" s="508"/>
      <c r="AS110" s="507"/>
      <c r="AT110" s="486"/>
      <c r="AU110" s="486"/>
      <c r="AV110" s="486"/>
      <c r="AW110" s="486"/>
      <c r="AX110" s="486"/>
      <c r="AY110" s="486"/>
      <c r="AZ110" s="486"/>
      <c r="BA110" s="486"/>
      <c r="BB110" s="508"/>
      <c r="BC110" s="468"/>
      <c r="BD110" s="468"/>
      <c r="BE110" s="468"/>
      <c r="BF110" s="468"/>
      <c r="BG110" s="468"/>
      <c r="BH110" s="468"/>
      <c r="BI110" s="468"/>
      <c r="BJ110" s="468"/>
      <c r="BK110" s="468"/>
      <c r="BL110" s="468"/>
      <c r="BM110" s="468"/>
      <c r="BN110" s="468"/>
      <c r="BO110" s="468"/>
      <c r="BP110" s="468"/>
      <c r="BQ110" s="468"/>
      <c r="BR110" s="468"/>
      <c r="BS110" s="468"/>
      <c r="BT110" s="468"/>
      <c r="BU110" s="468"/>
      <c r="BV110" s="468"/>
    </row>
    <row r="111" spans="1:74" ht="15.75" hidden="1" customHeight="1" outlineLevel="1" x14ac:dyDescent="0.25">
      <c r="A111" s="773"/>
      <c r="B111" s="478" t="s">
        <v>541</v>
      </c>
      <c r="C111" s="509" t="s">
        <v>767</v>
      </c>
      <c r="D111" s="479" t="s">
        <v>543</v>
      </c>
      <c r="E111" s="375"/>
      <c r="F111" s="375"/>
      <c r="G111" s="375"/>
      <c r="H111" s="375"/>
      <c r="I111" s="375"/>
      <c r="J111" s="375"/>
      <c r="K111" s="375"/>
      <c r="L111" s="375"/>
      <c r="M111" s="375"/>
      <c r="N111" s="375"/>
      <c r="O111" s="510"/>
      <c r="P111" s="375"/>
      <c r="Q111" s="375"/>
      <c r="R111" s="375"/>
      <c r="S111" s="375"/>
      <c r="T111" s="375"/>
      <c r="U111" s="375"/>
      <c r="V111" s="375"/>
      <c r="W111" s="375"/>
      <c r="X111" s="511"/>
      <c r="Y111" s="510"/>
      <c r="Z111" s="375"/>
      <c r="AA111" s="375"/>
      <c r="AB111" s="375"/>
      <c r="AC111" s="375"/>
      <c r="AD111" s="375"/>
      <c r="AE111" s="375"/>
      <c r="AF111" s="375"/>
      <c r="AG111" s="375"/>
      <c r="AH111" s="511"/>
      <c r="AI111" s="510"/>
      <c r="AJ111" s="375"/>
      <c r="AK111" s="375"/>
      <c r="AL111" s="375"/>
      <c r="AM111" s="375"/>
      <c r="AN111" s="375"/>
      <c r="AO111" s="375"/>
      <c r="AP111" s="375"/>
      <c r="AQ111" s="375"/>
      <c r="AR111" s="511"/>
      <c r="AS111" s="510"/>
      <c r="AT111" s="375"/>
      <c r="AU111" s="375"/>
      <c r="AV111" s="375"/>
      <c r="AW111" s="375"/>
      <c r="AX111" s="375"/>
      <c r="AY111" s="375"/>
      <c r="AZ111" s="375"/>
      <c r="BA111" s="375"/>
      <c r="BB111" s="511"/>
    </row>
    <row r="112" spans="1:74" s="488" customFormat="1" ht="15.75" hidden="1" customHeight="1" outlineLevel="1" x14ac:dyDescent="0.25">
      <c r="A112" s="773"/>
      <c r="B112" s="485" t="s">
        <v>534</v>
      </c>
      <c r="C112" s="489" t="s">
        <v>768</v>
      </c>
      <c r="D112" s="486" t="s">
        <v>277</v>
      </c>
      <c r="E112" s="486"/>
      <c r="F112" s="486"/>
      <c r="G112" s="486"/>
      <c r="H112" s="486"/>
      <c r="I112" s="486"/>
      <c r="J112" s="486"/>
      <c r="K112" s="486"/>
      <c r="L112" s="486"/>
      <c r="M112" s="486"/>
      <c r="N112" s="486"/>
      <c r="O112" s="507"/>
      <c r="P112" s="486"/>
      <c r="Q112" s="486"/>
      <c r="R112" s="486"/>
      <c r="S112" s="486"/>
      <c r="T112" s="486"/>
      <c r="U112" s="486"/>
      <c r="V112" s="486"/>
      <c r="W112" s="486"/>
      <c r="X112" s="508"/>
      <c r="Y112" s="507"/>
      <c r="Z112" s="486"/>
      <c r="AA112" s="486"/>
      <c r="AB112" s="486"/>
      <c r="AC112" s="486"/>
      <c r="AD112" s="486"/>
      <c r="AE112" s="486"/>
      <c r="AF112" s="486"/>
      <c r="AG112" s="486"/>
      <c r="AH112" s="508"/>
      <c r="AI112" s="507"/>
      <c r="AJ112" s="486"/>
      <c r="AK112" s="486"/>
      <c r="AL112" s="486"/>
      <c r="AM112" s="486"/>
      <c r="AN112" s="486"/>
      <c r="AO112" s="486"/>
      <c r="AP112" s="486"/>
      <c r="AQ112" s="486"/>
      <c r="AR112" s="508"/>
      <c r="AS112" s="507"/>
      <c r="AT112" s="486"/>
      <c r="AU112" s="486"/>
      <c r="AV112" s="486"/>
      <c r="AW112" s="486"/>
      <c r="AX112" s="486"/>
      <c r="AY112" s="486"/>
      <c r="AZ112" s="486"/>
      <c r="BA112" s="486"/>
      <c r="BB112" s="508"/>
      <c r="BC112" s="468"/>
      <c r="BD112" s="468"/>
      <c r="BE112" s="468"/>
      <c r="BF112" s="468"/>
      <c r="BG112" s="468"/>
      <c r="BH112" s="468"/>
      <c r="BI112" s="468"/>
      <c r="BJ112" s="468"/>
      <c r="BK112" s="468"/>
      <c r="BL112" s="468"/>
      <c r="BM112" s="468"/>
      <c r="BN112" s="468"/>
      <c r="BO112" s="468"/>
      <c r="BP112" s="468"/>
      <c r="BQ112" s="468"/>
      <c r="BR112" s="468"/>
      <c r="BS112" s="468"/>
      <c r="BT112" s="468"/>
      <c r="BU112" s="468"/>
      <c r="BV112" s="468"/>
    </row>
    <row r="113" spans="1:74" ht="15.75" hidden="1" customHeight="1" outlineLevel="1" x14ac:dyDescent="0.25">
      <c r="A113" s="773"/>
      <c r="B113" s="478" t="s">
        <v>535</v>
      </c>
      <c r="C113" s="512" t="s">
        <v>769</v>
      </c>
      <c r="D113" s="375" t="s">
        <v>277</v>
      </c>
      <c r="E113" s="375"/>
      <c r="F113" s="375"/>
      <c r="G113" s="375"/>
      <c r="H113" s="375"/>
      <c r="I113" s="375"/>
      <c r="J113" s="375"/>
      <c r="K113" s="375"/>
      <c r="L113" s="375"/>
      <c r="M113" s="375"/>
      <c r="N113" s="375"/>
      <c r="O113" s="510"/>
      <c r="P113" s="375"/>
      <c r="Q113" s="375"/>
      <c r="R113" s="375"/>
      <c r="S113" s="375"/>
      <c r="T113" s="375"/>
      <c r="U113" s="375"/>
      <c r="V113" s="375"/>
      <c r="W113" s="375"/>
      <c r="X113" s="511"/>
      <c r="Y113" s="510"/>
      <c r="Z113" s="375"/>
      <c r="AA113" s="375"/>
      <c r="AB113" s="375"/>
      <c r="AC113" s="375"/>
      <c r="AD113" s="375"/>
      <c r="AE113" s="375"/>
      <c r="AF113" s="375"/>
      <c r="AG113" s="375"/>
      <c r="AH113" s="511"/>
      <c r="AI113" s="510"/>
      <c r="AJ113" s="375"/>
      <c r="AK113" s="375"/>
      <c r="AL113" s="375"/>
      <c r="AM113" s="375"/>
      <c r="AN113" s="375"/>
      <c r="AO113" s="375"/>
      <c r="AP113" s="375"/>
      <c r="AQ113" s="375"/>
      <c r="AR113" s="511"/>
      <c r="AS113" s="510"/>
      <c r="AT113" s="375"/>
      <c r="AU113" s="375"/>
      <c r="AV113" s="375"/>
      <c r="AW113" s="375"/>
      <c r="AX113" s="375"/>
      <c r="AY113" s="375"/>
      <c r="AZ113" s="375"/>
      <c r="BA113" s="375"/>
      <c r="BB113" s="511"/>
    </row>
    <row r="114" spans="1:74" s="488" customFormat="1" ht="15.75" hidden="1" customHeight="1" outlineLevel="1" x14ac:dyDescent="0.25">
      <c r="A114" s="773"/>
      <c r="B114" s="485" t="s">
        <v>536</v>
      </c>
      <c r="C114" s="486" t="s">
        <v>770</v>
      </c>
      <c r="D114" s="486" t="s">
        <v>277</v>
      </c>
      <c r="E114" s="487"/>
      <c r="F114" s="487"/>
      <c r="G114" s="487"/>
      <c r="H114" s="487"/>
      <c r="I114" s="487"/>
      <c r="J114" s="487"/>
      <c r="K114" s="487"/>
      <c r="L114" s="487"/>
      <c r="M114" s="487"/>
      <c r="N114" s="487"/>
      <c r="O114" s="502"/>
      <c r="P114" s="487"/>
      <c r="Q114" s="487"/>
      <c r="R114" s="487"/>
      <c r="S114" s="487"/>
      <c r="T114" s="487"/>
      <c r="U114" s="487"/>
      <c r="V114" s="487"/>
      <c r="W114" s="487"/>
      <c r="X114" s="503"/>
      <c r="Y114" s="502"/>
      <c r="Z114" s="487"/>
      <c r="AA114" s="487"/>
      <c r="AB114" s="487"/>
      <c r="AC114" s="487"/>
      <c r="AD114" s="487"/>
      <c r="AE114" s="487"/>
      <c r="AF114" s="487"/>
      <c r="AG114" s="487"/>
      <c r="AH114" s="503"/>
      <c r="AI114" s="502"/>
      <c r="AJ114" s="487"/>
      <c r="AK114" s="487"/>
      <c r="AL114" s="487"/>
      <c r="AM114" s="487"/>
      <c r="AN114" s="487"/>
      <c r="AO114" s="487"/>
      <c r="AP114" s="487"/>
      <c r="AQ114" s="487"/>
      <c r="AR114" s="503"/>
      <c r="AS114" s="502"/>
      <c r="AT114" s="487"/>
      <c r="AU114" s="487"/>
      <c r="AV114" s="487"/>
      <c r="AW114" s="487"/>
      <c r="AX114" s="487"/>
      <c r="AY114" s="487"/>
      <c r="AZ114" s="487"/>
      <c r="BA114" s="487"/>
      <c r="BB114" s="503"/>
      <c r="BC114" s="468"/>
      <c r="BD114" s="468"/>
      <c r="BE114" s="468"/>
      <c r="BF114" s="468"/>
      <c r="BG114" s="468"/>
      <c r="BH114" s="468"/>
      <c r="BI114" s="468"/>
      <c r="BJ114" s="468"/>
      <c r="BK114" s="468"/>
      <c r="BL114" s="468"/>
      <c r="BM114" s="468"/>
      <c r="BN114" s="468"/>
      <c r="BO114" s="468"/>
      <c r="BP114" s="468"/>
      <c r="BQ114" s="468"/>
      <c r="BR114" s="468"/>
      <c r="BS114" s="468"/>
      <c r="BT114" s="468"/>
      <c r="BU114" s="468"/>
      <c r="BV114" s="468"/>
    </row>
    <row r="115" spans="1:74" ht="15.75" hidden="1" customHeight="1" outlineLevel="1" x14ac:dyDescent="0.25">
      <c r="A115" s="773"/>
      <c r="B115" s="478" t="s">
        <v>537</v>
      </c>
      <c r="C115" s="375" t="s">
        <v>771</v>
      </c>
      <c r="D115" s="375" t="s">
        <v>277</v>
      </c>
      <c r="E115" s="375"/>
      <c r="F115" s="375"/>
      <c r="G115" s="375"/>
      <c r="H115" s="375"/>
      <c r="I115" s="375"/>
      <c r="J115" s="375"/>
      <c r="K115" s="375"/>
      <c r="L115" s="375"/>
      <c r="M115" s="375"/>
      <c r="N115" s="375"/>
      <c r="O115" s="510"/>
      <c r="P115" s="375"/>
      <c r="Q115" s="375"/>
      <c r="R115" s="375"/>
      <c r="S115" s="375"/>
      <c r="T115" s="375"/>
      <c r="U115" s="375"/>
      <c r="V115" s="375"/>
      <c r="W115" s="375"/>
      <c r="X115" s="511"/>
      <c r="Y115" s="510"/>
      <c r="Z115" s="375"/>
      <c r="AA115" s="375"/>
      <c r="AB115" s="375"/>
      <c r="AC115" s="375"/>
      <c r="AD115" s="375"/>
      <c r="AE115" s="375"/>
      <c r="AF115" s="375"/>
      <c r="AG115" s="375"/>
      <c r="AH115" s="511"/>
      <c r="AI115" s="510"/>
      <c r="AJ115" s="375"/>
      <c r="AK115" s="375"/>
      <c r="AL115" s="375"/>
      <c r="AM115" s="375"/>
      <c r="AN115" s="375"/>
      <c r="AO115" s="375"/>
      <c r="AP115" s="375"/>
      <c r="AQ115" s="375"/>
      <c r="AR115" s="511"/>
      <c r="AS115" s="510"/>
      <c r="AT115" s="375"/>
      <c r="AU115" s="375"/>
      <c r="AV115" s="375"/>
      <c r="AW115" s="375"/>
      <c r="AX115" s="375"/>
      <c r="AY115" s="375"/>
      <c r="AZ115" s="375"/>
      <c r="BA115" s="375"/>
      <c r="BB115" s="511"/>
    </row>
    <row r="116" spans="1:74" s="488" customFormat="1" ht="15.75" hidden="1" customHeight="1" outlineLevel="1" thickBot="1" x14ac:dyDescent="0.3">
      <c r="A116" s="773"/>
      <c r="B116" s="485" t="s">
        <v>556</v>
      </c>
      <c r="C116" s="486" t="s">
        <v>723</v>
      </c>
      <c r="D116" s="486" t="s">
        <v>557</v>
      </c>
      <c r="E116" s="486"/>
      <c r="F116" s="486"/>
      <c r="G116" s="486"/>
      <c r="H116" s="486"/>
      <c r="I116" s="486"/>
      <c r="J116" s="486"/>
      <c r="K116" s="486"/>
      <c r="L116" s="486"/>
      <c r="M116" s="486"/>
      <c r="N116" s="486"/>
      <c r="O116" s="507"/>
      <c r="P116" s="486"/>
      <c r="Q116" s="486"/>
      <c r="R116" s="486"/>
      <c r="S116" s="486"/>
      <c r="T116" s="486"/>
      <c r="U116" s="486"/>
      <c r="V116" s="486"/>
      <c r="W116" s="486"/>
      <c r="X116" s="508"/>
      <c r="Y116" s="507"/>
      <c r="Z116" s="486"/>
      <c r="AA116" s="486"/>
      <c r="AB116" s="486"/>
      <c r="AC116" s="486"/>
      <c r="AD116" s="486"/>
      <c r="AE116" s="486"/>
      <c r="AF116" s="486"/>
      <c r="AG116" s="486"/>
      <c r="AH116" s="508"/>
      <c r="AI116" s="507"/>
      <c r="AJ116" s="486"/>
      <c r="AK116" s="486"/>
      <c r="AL116" s="486"/>
      <c r="AM116" s="486"/>
      <c r="AN116" s="486"/>
      <c r="AO116" s="486"/>
      <c r="AP116" s="486"/>
      <c r="AQ116" s="486"/>
      <c r="AR116" s="508"/>
      <c r="AS116" s="507"/>
      <c r="AT116" s="486"/>
      <c r="AU116" s="486"/>
      <c r="AV116" s="486"/>
      <c r="AW116" s="486"/>
      <c r="AX116" s="486"/>
      <c r="AY116" s="486"/>
      <c r="AZ116" s="486"/>
      <c r="BA116" s="486"/>
      <c r="BB116" s="508"/>
      <c r="BC116" s="468"/>
      <c r="BD116" s="468"/>
      <c r="BE116" s="468"/>
      <c r="BF116" s="468"/>
      <c r="BG116" s="468"/>
      <c r="BH116" s="468"/>
      <c r="BI116" s="468"/>
      <c r="BJ116" s="468"/>
      <c r="BK116" s="468"/>
      <c r="BL116" s="468"/>
      <c r="BM116" s="468"/>
      <c r="BN116" s="468"/>
      <c r="BO116" s="468"/>
      <c r="BP116" s="468"/>
      <c r="BQ116" s="468"/>
      <c r="BR116" s="468"/>
      <c r="BS116" s="468"/>
      <c r="BT116" s="468"/>
      <c r="BU116" s="468"/>
      <c r="BV116" s="468"/>
    </row>
    <row r="117" spans="1:74" ht="15.75" customHeight="1" collapsed="1" thickBot="1" x14ac:dyDescent="0.3">
      <c r="A117" s="773"/>
      <c r="B117" s="500" t="s">
        <v>702</v>
      </c>
      <c r="C117" s="379"/>
      <c r="D117" s="584"/>
      <c r="E117" s="379"/>
      <c r="F117" s="379"/>
      <c r="G117" s="379"/>
      <c r="H117" s="379"/>
      <c r="I117" s="379"/>
      <c r="J117" s="379"/>
      <c r="K117" s="379"/>
      <c r="L117" s="379"/>
      <c r="M117" s="379"/>
      <c r="N117" s="379"/>
      <c r="O117" s="500"/>
      <c r="P117" s="379"/>
      <c r="Q117" s="379"/>
      <c r="R117" s="379"/>
      <c r="S117" s="379"/>
      <c r="T117" s="379"/>
      <c r="U117" s="379"/>
      <c r="V117" s="379"/>
      <c r="W117" s="379"/>
      <c r="X117" s="380"/>
      <c r="Y117" s="500"/>
      <c r="Z117" s="379"/>
      <c r="AA117" s="379"/>
      <c r="AB117" s="379"/>
      <c r="AC117" s="379"/>
      <c r="AD117" s="379"/>
      <c r="AE117" s="379"/>
      <c r="AF117" s="379"/>
      <c r="AG117" s="379"/>
      <c r="AH117" s="380"/>
      <c r="AI117" s="500"/>
      <c r="AJ117" s="379"/>
      <c r="AK117" s="379"/>
      <c r="AL117" s="379"/>
      <c r="AM117" s="379"/>
      <c r="AN117" s="379"/>
      <c r="AO117" s="379"/>
      <c r="AP117" s="379"/>
      <c r="AQ117" s="379"/>
      <c r="AR117" s="380"/>
      <c r="AS117" s="500"/>
      <c r="AT117" s="379"/>
      <c r="AU117" s="379"/>
      <c r="AV117" s="379"/>
      <c r="AW117" s="379"/>
      <c r="AX117" s="379"/>
      <c r="AY117" s="379"/>
      <c r="AZ117" s="379"/>
      <c r="BA117" s="379"/>
      <c r="BB117" s="380"/>
    </row>
    <row r="118" spans="1:74" ht="15.75" hidden="1" customHeight="1" outlineLevel="1" x14ac:dyDescent="0.25">
      <c r="A118" s="773"/>
      <c r="B118" s="478" t="s">
        <v>282</v>
      </c>
      <c r="C118" s="375" t="s">
        <v>772</v>
      </c>
      <c r="D118" s="517" t="s">
        <v>283</v>
      </c>
      <c r="E118" s="479"/>
      <c r="F118" s="479"/>
      <c r="G118" s="479"/>
      <c r="H118" s="479"/>
      <c r="I118" s="479"/>
      <c r="J118" s="479"/>
      <c r="K118" s="479"/>
      <c r="L118" s="479"/>
      <c r="M118" s="479"/>
      <c r="N118" s="479"/>
      <c r="O118" s="480"/>
      <c r="P118" s="479"/>
      <c r="Q118" s="479"/>
      <c r="R118" s="479"/>
      <c r="S118" s="479"/>
      <c r="T118" s="479"/>
      <c r="U118" s="479"/>
      <c r="V118" s="479"/>
      <c r="W118" s="479"/>
      <c r="X118" s="481"/>
      <c r="Y118" s="480"/>
      <c r="Z118" s="479"/>
      <c r="AA118" s="479"/>
      <c r="AB118" s="479"/>
      <c r="AC118" s="479"/>
      <c r="AD118" s="479"/>
      <c r="AE118" s="479"/>
      <c r="AF118" s="479"/>
      <c r="AG118" s="479"/>
      <c r="AH118" s="481"/>
      <c r="AI118" s="480"/>
      <c r="AJ118" s="479"/>
      <c r="AK118" s="479"/>
      <c r="AL118" s="479"/>
      <c r="AM118" s="479"/>
      <c r="AN118" s="479"/>
      <c r="AO118" s="479"/>
      <c r="AP118" s="479"/>
      <c r="AQ118" s="479"/>
      <c r="AR118" s="481"/>
      <c r="AS118" s="480"/>
      <c r="AT118" s="479"/>
      <c r="AU118" s="479"/>
      <c r="AV118" s="479"/>
      <c r="AW118" s="479"/>
      <c r="AX118" s="479"/>
      <c r="AY118" s="479"/>
      <c r="AZ118" s="479"/>
      <c r="BA118" s="479"/>
      <c r="BB118" s="481"/>
    </row>
    <row r="119" spans="1:74" ht="15.75" hidden="1" customHeight="1" outlineLevel="1" thickBot="1" x14ac:dyDescent="0.3">
      <c r="A119" s="773"/>
      <c r="B119" s="478" t="s">
        <v>676</v>
      </c>
      <c r="C119" s="375" t="s">
        <v>710</v>
      </c>
      <c r="D119" s="479" t="s">
        <v>555</v>
      </c>
      <c r="E119" s="479"/>
      <c r="F119" s="479"/>
      <c r="G119" s="479"/>
      <c r="H119" s="479"/>
      <c r="I119" s="479"/>
      <c r="J119" s="479"/>
      <c r="K119" s="479"/>
      <c r="L119" s="479"/>
      <c r="M119" s="479"/>
      <c r="N119" s="479"/>
      <c r="O119" s="480"/>
      <c r="P119" s="479"/>
      <c r="Q119" s="479"/>
      <c r="R119" s="479"/>
      <c r="S119" s="479"/>
      <c r="T119" s="479"/>
      <c r="U119" s="479"/>
      <c r="V119" s="479"/>
      <c r="W119" s="479"/>
      <c r="X119" s="481"/>
      <c r="Y119" s="480"/>
      <c r="Z119" s="479"/>
      <c r="AA119" s="479"/>
      <c r="AB119" s="479"/>
      <c r="AC119" s="479"/>
      <c r="AD119" s="479"/>
      <c r="AE119" s="479"/>
      <c r="AF119" s="479"/>
      <c r="AG119" s="479"/>
      <c r="AH119" s="481"/>
      <c r="AI119" s="480"/>
      <c r="AJ119" s="479"/>
      <c r="AK119" s="479"/>
      <c r="AL119" s="479"/>
      <c r="AM119" s="479"/>
      <c r="AN119" s="479"/>
      <c r="AO119" s="479"/>
      <c r="AP119" s="479"/>
      <c r="AQ119" s="479"/>
      <c r="AR119" s="481"/>
      <c r="AS119" s="480"/>
      <c r="AT119" s="479"/>
      <c r="AU119" s="479"/>
      <c r="AV119" s="479"/>
      <c r="AW119" s="479"/>
      <c r="AX119" s="479"/>
      <c r="AY119" s="479"/>
      <c r="AZ119" s="479"/>
      <c r="BA119" s="479"/>
      <c r="BB119" s="481"/>
    </row>
    <row r="120" spans="1:74" s="488" customFormat="1" ht="15.75" hidden="1" customHeight="1" outlineLevel="1" x14ac:dyDescent="0.25">
      <c r="A120" s="773"/>
      <c r="B120" s="485" t="s">
        <v>509</v>
      </c>
      <c r="C120" s="486" t="s">
        <v>773</v>
      </c>
      <c r="D120" s="518" t="s">
        <v>290</v>
      </c>
      <c r="E120" s="487"/>
      <c r="F120" s="487"/>
      <c r="G120" s="487"/>
      <c r="H120" s="487"/>
      <c r="I120" s="487"/>
      <c r="J120" s="487"/>
      <c r="K120" s="487"/>
      <c r="L120" s="487"/>
      <c r="M120" s="487"/>
      <c r="N120" s="487"/>
      <c r="O120" s="502"/>
      <c r="P120" s="487"/>
      <c r="Q120" s="487"/>
      <c r="R120" s="487"/>
      <c r="S120" s="487"/>
      <c r="T120" s="487"/>
      <c r="U120" s="487"/>
      <c r="V120" s="487"/>
      <c r="W120" s="487"/>
      <c r="X120" s="503"/>
      <c r="Y120" s="502"/>
      <c r="Z120" s="487"/>
      <c r="AA120" s="487"/>
      <c r="AB120" s="487"/>
      <c r="AC120" s="487"/>
      <c r="AD120" s="487"/>
      <c r="AE120" s="487"/>
      <c r="AF120" s="487"/>
      <c r="AG120" s="487"/>
      <c r="AH120" s="503"/>
      <c r="AI120" s="502"/>
      <c r="AJ120" s="487"/>
      <c r="AK120" s="487"/>
      <c r="AL120" s="487"/>
      <c r="AM120" s="487"/>
      <c r="AN120" s="487"/>
      <c r="AO120" s="487"/>
      <c r="AP120" s="487"/>
      <c r="AQ120" s="487"/>
      <c r="AR120" s="503"/>
      <c r="AS120" s="502"/>
      <c r="AT120" s="487"/>
      <c r="AU120" s="487"/>
      <c r="AV120" s="487"/>
      <c r="AW120" s="487"/>
      <c r="AX120" s="487"/>
      <c r="AY120" s="487"/>
      <c r="AZ120" s="487"/>
      <c r="BA120" s="487"/>
      <c r="BB120" s="503"/>
      <c r="BC120" s="468"/>
      <c r="BD120" s="468"/>
      <c r="BE120" s="468"/>
      <c r="BF120" s="468"/>
      <c r="BG120" s="468"/>
      <c r="BH120" s="468"/>
      <c r="BI120" s="468"/>
      <c r="BJ120" s="468"/>
      <c r="BK120" s="468"/>
      <c r="BL120" s="468"/>
      <c r="BM120" s="468"/>
      <c r="BN120" s="468"/>
      <c r="BO120" s="468"/>
      <c r="BP120" s="468"/>
      <c r="BQ120" s="468"/>
      <c r="BR120" s="468"/>
      <c r="BS120" s="468"/>
      <c r="BT120" s="468"/>
      <c r="BU120" s="468"/>
      <c r="BV120" s="468"/>
    </row>
    <row r="121" spans="1:74" ht="15.75" hidden="1" customHeight="1" outlineLevel="1" x14ac:dyDescent="0.25">
      <c r="A121" s="773"/>
      <c r="B121" s="478" t="s">
        <v>510</v>
      </c>
      <c r="C121" s="375" t="s">
        <v>774</v>
      </c>
      <c r="D121" s="517" t="s">
        <v>505</v>
      </c>
      <c r="E121" s="479"/>
      <c r="F121" s="479"/>
      <c r="G121" s="479"/>
      <c r="H121" s="479"/>
      <c r="I121" s="479"/>
      <c r="J121" s="479"/>
      <c r="K121" s="479"/>
      <c r="L121" s="479"/>
      <c r="M121" s="479"/>
      <c r="N121" s="479"/>
      <c r="O121" s="480"/>
      <c r="P121" s="479"/>
      <c r="Q121" s="479"/>
      <c r="R121" s="479"/>
      <c r="S121" s="479"/>
      <c r="T121" s="479"/>
      <c r="U121" s="479"/>
      <c r="V121" s="479"/>
      <c r="W121" s="479"/>
      <c r="X121" s="481"/>
      <c r="Y121" s="480"/>
      <c r="Z121" s="479"/>
      <c r="AA121" s="479"/>
      <c r="AB121" s="479"/>
      <c r="AC121" s="479"/>
      <c r="AD121" s="479"/>
      <c r="AE121" s="479"/>
      <c r="AF121" s="479"/>
      <c r="AG121" s="479"/>
      <c r="AH121" s="481"/>
      <c r="AI121" s="480"/>
      <c r="AJ121" s="479"/>
      <c r="AK121" s="479"/>
      <c r="AL121" s="479"/>
      <c r="AM121" s="479"/>
      <c r="AN121" s="479"/>
      <c r="AO121" s="479"/>
      <c r="AP121" s="479"/>
      <c r="AQ121" s="479"/>
      <c r="AR121" s="481"/>
      <c r="AS121" s="480"/>
      <c r="AT121" s="479"/>
      <c r="AU121" s="479"/>
      <c r="AV121" s="479"/>
      <c r="AW121" s="479"/>
      <c r="AX121" s="479"/>
      <c r="AY121" s="479"/>
      <c r="AZ121" s="479"/>
      <c r="BA121" s="479"/>
      <c r="BB121" s="481"/>
    </row>
    <row r="122" spans="1:74" s="488" customFormat="1" ht="15.75" hidden="1" customHeight="1" outlineLevel="1" x14ac:dyDescent="0.25">
      <c r="A122" s="773"/>
      <c r="B122" s="485" t="s">
        <v>511</v>
      </c>
      <c r="C122" s="486" t="s">
        <v>775</v>
      </c>
      <c r="D122" s="518" t="s">
        <v>507</v>
      </c>
      <c r="E122" s="487"/>
      <c r="F122" s="487"/>
      <c r="G122" s="487"/>
      <c r="H122" s="487"/>
      <c r="I122" s="487"/>
      <c r="J122" s="487"/>
      <c r="K122" s="487"/>
      <c r="L122" s="487"/>
      <c r="M122" s="487"/>
      <c r="N122" s="487"/>
      <c r="O122" s="502"/>
      <c r="P122" s="487"/>
      <c r="Q122" s="487"/>
      <c r="R122" s="487"/>
      <c r="S122" s="487"/>
      <c r="T122" s="487"/>
      <c r="U122" s="487"/>
      <c r="V122" s="487"/>
      <c r="W122" s="487"/>
      <c r="X122" s="503"/>
      <c r="Y122" s="502"/>
      <c r="Z122" s="487"/>
      <c r="AA122" s="487"/>
      <c r="AB122" s="487"/>
      <c r="AC122" s="487"/>
      <c r="AD122" s="487"/>
      <c r="AE122" s="487"/>
      <c r="AF122" s="487"/>
      <c r="AG122" s="487"/>
      <c r="AH122" s="503"/>
      <c r="AI122" s="502"/>
      <c r="AJ122" s="487"/>
      <c r="AK122" s="487"/>
      <c r="AL122" s="487"/>
      <c r="AM122" s="487"/>
      <c r="AN122" s="487"/>
      <c r="AO122" s="487"/>
      <c r="AP122" s="487"/>
      <c r="AQ122" s="487"/>
      <c r="AR122" s="503"/>
      <c r="AS122" s="502"/>
      <c r="AT122" s="487"/>
      <c r="AU122" s="487"/>
      <c r="AV122" s="487"/>
      <c r="AW122" s="487"/>
      <c r="AX122" s="487"/>
      <c r="AY122" s="487"/>
      <c r="AZ122" s="487"/>
      <c r="BA122" s="487"/>
      <c r="BB122" s="503"/>
      <c r="BC122" s="468"/>
      <c r="BD122" s="468"/>
      <c r="BE122" s="468"/>
      <c r="BF122" s="468"/>
      <c r="BG122" s="468"/>
      <c r="BH122" s="468"/>
      <c r="BI122" s="468"/>
      <c r="BJ122" s="468"/>
      <c r="BK122" s="468"/>
      <c r="BL122" s="468"/>
      <c r="BM122" s="468"/>
      <c r="BN122" s="468"/>
      <c r="BO122" s="468"/>
      <c r="BP122" s="468"/>
      <c r="BQ122" s="468"/>
      <c r="BR122" s="468"/>
      <c r="BS122" s="468"/>
      <c r="BT122" s="468"/>
      <c r="BU122" s="468"/>
      <c r="BV122" s="468"/>
    </row>
    <row r="123" spans="1:74" ht="15.75" hidden="1" customHeight="1" outlineLevel="1" x14ac:dyDescent="0.25">
      <c r="A123" s="773"/>
      <c r="B123" s="478" t="s">
        <v>515</v>
      </c>
      <c r="C123" s="375" t="s">
        <v>776</v>
      </c>
      <c r="D123" s="518" t="s">
        <v>277</v>
      </c>
      <c r="E123" s="479"/>
      <c r="F123" s="479"/>
      <c r="G123" s="479"/>
      <c r="H123" s="479"/>
      <c r="I123" s="479"/>
      <c r="J123" s="479"/>
      <c r="K123" s="479"/>
      <c r="L123" s="479"/>
      <c r="M123" s="479"/>
      <c r="N123" s="479"/>
      <c r="O123" s="480"/>
      <c r="P123" s="479"/>
      <c r="Q123" s="479"/>
      <c r="R123" s="479"/>
      <c r="S123" s="479"/>
      <c r="T123" s="479"/>
      <c r="U123" s="479"/>
      <c r="V123" s="479"/>
      <c r="W123" s="479"/>
      <c r="X123" s="481"/>
      <c r="Y123" s="480"/>
      <c r="Z123" s="479"/>
      <c r="AA123" s="479"/>
      <c r="AB123" s="479"/>
      <c r="AC123" s="479"/>
      <c r="AD123" s="479"/>
      <c r="AE123" s="479"/>
      <c r="AF123" s="479"/>
      <c r="AG123" s="479"/>
      <c r="AH123" s="481"/>
      <c r="AI123" s="480"/>
      <c r="AJ123" s="479"/>
      <c r="AK123" s="479"/>
      <c r="AL123" s="479"/>
      <c r="AM123" s="479"/>
      <c r="AN123" s="479"/>
      <c r="AO123" s="479"/>
      <c r="AP123" s="479"/>
      <c r="AQ123" s="479"/>
      <c r="AR123" s="481"/>
      <c r="AS123" s="480"/>
      <c r="AT123" s="479"/>
      <c r="AU123" s="479"/>
      <c r="AV123" s="479"/>
      <c r="AW123" s="479"/>
      <c r="AX123" s="479"/>
      <c r="AY123" s="479"/>
      <c r="AZ123" s="479"/>
      <c r="BA123" s="479"/>
      <c r="BB123" s="481"/>
    </row>
    <row r="124" spans="1:74" s="488" customFormat="1" ht="15.75" hidden="1" customHeight="1" outlineLevel="1" x14ac:dyDescent="0.25">
      <c r="A124" s="773"/>
      <c r="B124" s="485" t="s">
        <v>514</v>
      </c>
      <c r="C124" s="486" t="s">
        <v>777</v>
      </c>
      <c r="D124" s="518" t="s">
        <v>517</v>
      </c>
      <c r="E124" s="487"/>
      <c r="F124" s="487"/>
      <c r="G124" s="487"/>
      <c r="H124" s="487"/>
      <c r="I124" s="487"/>
      <c r="J124" s="487"/>
      <c r="K124" s="487"/>
      <c r="L124" s="487"/>
      <c r="M124" s="487"/>
      <c r="N124" s="487"/>
      <c r="O124" s="502"/>
      <c r="P124" s="487"/>
      <c r="Q124" s="487"/>
      <c r="R124" s="487"/>
      <c r="S124" s="487"/>
      <c r="T124" s="487"/>
      <c r="U124" s="487"/>
      <c r="V124" s="487"/>
      <c r="W124" s="487"/>
      <c r="X124" s="503"/>
      <c r="Y124" s="502"/>
      <c r="Z124" s="487"/>
      <c r="AA124" s="487"/>
      <c r="AB124" s="487"/>
      <c r="AC124" s="487"/>
      <c r="AD124" s="487"/>
      <c r="AE124" s="487"/>
      <c r="AF124" s="487"/>
      <c r="AG124" s="487"/>
      <c r="AH124" s="503"/>
      <c r="AI124" s="502"/>
      <c r="AJ124" s="487"/>
      <c r="AK124" s="487"/>
      <c r="AL124" s="487"/>
      <c r="AM124" s="487"/>
      <c r="AN124" s="487"/>
      <c r="AO124" s="487"/>
      <c r="AP124" s="487"/>
      <c r="AQ124" s="487"/>
      <c r="AR124" s="503"/>
      <c r="AS124" s="502"/>
      <c r="AT124" s="487"/>
      <c r="AU124" s="487"/>
      <c r="AV124" s="487"/>
      <c r="AW124" s="487"/>
      <c r="AX124" s="487"/>
      <c r="AY124" s="487"/>
      <c r="AZ124" s="487"/>
      <c r="BA124" s="487"/>
      <c r="BB124" s="503"/>
      <c r="BC124" s="468"/>
      <c r="BD124" s="468"/>
      <c r="BE124" s="468"/>
      <c r="BF124" s="468"/>
      <c r="BG124" s="468"/>
      <c r="BH124" s="468"/>
      <c r="BI124" s="468"/>
      <c r="BJ124" s="468"/>
      <c r="BK124" s="468"/>
      <c r="BL124" s="468"/>
      <c r="BM124" s="468"/>
      <c r="BN124" s="468"/>
      <c r="BO124" s="468"/>
      <c r="BP124" s="468"/>
      <c r="BQ124" s="468"/>
      <c r="BR124" s="468"/>
      <c r="BS124" s="468"/>
      <c r="BT124" s="468"/>
      <c r="BU124" s="468"/>
      <c r="BV124" s="468"/>
    </row>
    <row r="125" spans="1:74" ht="15.75" hidden="1" customHeight="1" outlineLevel="1" x14ac:dyDescent="0.25">
      <c r="A125" s="773"/>
      <c r="B125" s="478" t="s">
        <v>516</v>
      </c>
      <c r="C125" s="375" t="s">
        <v>778</v>
      </c>
      <c r="D125" s="517" t="s">
        <v>518</v>
      </c>
      <c r="E125" s="479"/>
      <c r="F125" s="479"/>
      <c r="G125" s="479"/>
      <c r="H125" s="479"/>
      <c r="I125" s="479"/>
      <c r="J125" s="479"/>
      <c r="K125" s="479"/>
      <c r="L125" s="479"/>
      <c r="M125" s="479"/>
      <c r="N125" s="479"/>
      <c r="O125" s="480"/>
      <c r="P125" s="479"/>
      <c r="Q125" s="479"/>
      <c r="R125" s="479"/>
      <c r="S125" s="479"/>
      <c r="T125" s="479"/>
      <c r="U125" s="479"/>
      <c r="V125" s="479"/>
      <c r="W125" s="479"/>
      <c r="X125" s="481"/>
      <c r="Y125" s="480"/>
      <c r="Z125" s="479"/>
      <c r="AA125" s="479"/>
      <c r="AB125" s="479"/>
      <c r="AC125" s="479"/>
      <c r="AD125" s="479"/>
      <c r="AE125" s="479"/>
      <c r="AF125" s="479"/>
      <c r="AG125" s="479"/>
      <c r="AH125" s="481"/>
      <c r="AI125" s="480"/>
      <c r="AJ125" s="479"/>
      <c r="AK125" s="479"/>
      <c r="AL125" s="479"/>
      <c r="AM125" s="479"/>
      <c r="AN125" s="479"/>
      <c r="AO125" s="479"/>
      <c r="AP125" s="479"/>
      <c r="AQ125" s="479"/>
      <c r="AR125" s="481"/>
      <c r="AS125" s="480"/>
      <c r="AT125" s="479"/>
      <c r="AU125" s="479"/>
      <c r="AV125" s="479"/>
      <c r="AW125" s="479"/>
      <c r="AX125" s="479"/>
      <c r="AY125" s="479"/>
      <c r="AZ125" s="479"/>
      <c r="BA125" s="479"/>
      <c r="BB125" s="481"/>
    </row>
    <row r="126" spans="1:74" s="488" customFormat="1" ht="15.75" hidden="1" customHeight="1" outlineLevel="1" x14ac:dyDescent="0.25">
      <c r="A126" s="773"/>
      <c r="B126" s="519" t="s">
        <v>678</v>
      </c>
      <c r="C126" s="486" t="s">
        <v>779</v>
      </c>
      <c r="D126" s="520" t="s">
        <v>290</v>
      </c>
      <c r="E126" s="487"/>
      <c r="F126" s="487"/>
      <c r="G126" s="487"/>
      <c r="H126" s="487"/>
      <c r="I126" s="487"/>
      <c r="J126" s="487"/>
      <c r="K126" s="487"/>
      <c r="L126" s="487"/>
      <c r="M126" s="487"/>
      <c r="N126" s="487"/>
      <c r="O126" s="502"/>
      <c r="P126" s="487"/>
      <c r="Q126" s="487"/>
      <c r="R126" s="487"/>
      <c r="S126" s="487"/>
      <c r="T126" s="487"/>
      <c r="U126" s="487"/>
      <c r="V126" s="487"/>
      <c r="W126" s="487"/>
      <c r="X126" s="503"/>
      <c r="Y126" s="502"/>
      <c r="Z126" s="487"/>
      <c r="AA126" s="487"/>
      <c r="AB126" s="487"/>
      <c r="AC126" s="487"/>
      <c r="AD126" s="487"/>
      <c r="AE126" s="487"/>
      <c r="AF126" s="487"/>
      <c r="AG126" s="487"/>
      <c r="AH126" s="503"/>
      <c r="AI126" s="502"/>
      <c r="AJ126" s="487"/>
      <c r="AK126" s="487"/>
      <c r="AL126" s="487"/>
      <c r="AM126" s="487"/>
      <c r="AN126" s="487"/>
      <c r="AO126" s="487"/>
      <c r="AP126" s="487"/>
      <c r="AQ126" s="487"/>
      <c r="AR126" s="503"/>
      <c r="AS126" s="502"/>
      <c r="AT126" s="487"/>
      <c r="AU126" s="487"/>
      <c r="AV126" s="487"/>
      <c r="AW126" s="487"/>
      <c r="AX126" s="487"/>
      <c r="AY126" s="487"/>
      <c r="AZ126" s="487"/>
      <c r="BA126" s="487"/>
      <c r="BB126" s="503"/>
      <c r="BC126" s="468"/>
      <c r="BD126" s="468"/>
      <c r="BE126" s="468"/>
      <c r="BF126" s="468"/>
      <c r="BG126" s="468"/>
      <c r="BH126" s="468"/>
      <c r="BI126" s="468"/>
      <c r="BJ126" s="468"/>
      <c r="BK126" s="468"/>
      <c r="BL126" s="468"/>
      <c r="BM126" s="468"/>
      <c r="BN126" s="468"/>
      <c r="BO126" s="468"/>
      <c r="BP126" s="468"/>
      <c r="BQ126" s="468"/>
      <c r="BR126" s="468"/>
      <c r="BS126" s="468"/>
      <c r="BT126" s="468"/>
      <c r="BU126" s="468"/>
      <c r="BV126" s="468"/>
    </row>
    <row r="127" spans="1:74" ht="15.75" hidden="1" customHeight="1" outlineLevel="1" x14ac:dyDescent="0.25">
      <c r="A127" s="773"/>
      <c r="B127" s="478" t="s">
        <v>521</v>
      </c>
      <c r="C127" s="509" t="s">
        <v>762</v>
      </c>
      <c r="D127" s="517" t="s">
        <v>507</v>
      </c>
      <c r="E127" s="479"/>
      <c r="F127" s="479"/>
      <c r="G127" s="479"/>
      <c r="H127" s="479"/>
      <c r="I127" s="479"/>
      <c r="J127" s="479"/>
      <c r="K127" s="479"/>
      <c r="L127" s="479"/>
      <c r="M127" s="479"/>
      <c r="N127" s="479"/>
      <c r="O127" s="480"/>
      <c r="P127" s="479"/>
      <c r="Q127" s="479"/>
      <c r="R127" s="479"/>
      <c r="S127" s="479"/>
      <c r="T127" s="479"/>
      <c r="U127" s="479"/>
      <c r="V127" s="479"/>
      <c r="W127" s="479"/>
      <c r="X127" s="481"/>
      <c r="Y127" s="480"/>
      <c r="Z127" s="479"/>
      <c r="AA127" s="479"/>
      <c r="AB127" s="479"/>
      <c r="AC127" s="479"/>
      <c r="AD127" s="479"/>
      <c r="AE127" s="479"/>
      <c r="AF127" s="479"/>
      <c r="AG127" s="479"/>
      <c r="AH127" s="481"/>
      <c r="AI127" s="480"/>
      <c r="AJ127" s="479"/>
      <c r="AK127" s="479"/>
      <c r="AL127" s="479"/>
      <c r="AM127" s="479"/>
      <c r="AN127" s="479"/>
      <c r="AO127" s="479"/>
      <c r="AP127" s="479"/>
      <c r="AQ127" s="479"/>
      <c r="AR127" s="481"/>
      <c r="AS127" s="480"/>
      <c r="AT127" s="479"/>
      <c r="AU127" s="479"/>
      <c r="AV127" s="479"/>
      <c r="AW127" s="479"/>
      <c r="AX127" s="479"/>
      <c r="AY127" s="479"/>
      <c r="AZ127" s="479"/>
      <c r="BA127" s="479"/>
      <c r="BB127" s="481"/>
    </row>
    <row r="128" spans="1:74" s="488" customFormat="1" ht="15.75" hidden="1" customHeight="1" outlineLevel="1" thickBot="1" x14ac:dyDescent="0.3">
      <c r="A128" s="773"/>
      <c r="B128" s="485" t="s">
        <v>524</v>
      </c>
      <c r="C128" s="486" t="s">
        <v>780</v>
      </c>
      <c r="D128" s="518" t="s">
        <v>517</v>
      </c>
      <c r="E128" s="487"/>
      <c r="F128" s="487"/>
      <c r="G128" s="487"/>
      <c r="H128" s="487"/>
      <c r="I128" s="487"/>
      <c r="J128" s="487"/>
      <c r="K128" s="487"/>
      <c r="L128" s="487"/>
      <c r="M128" s="487"/>
      <c r="N128" s="487"/>
      <c r="O128" s="502"/>
      <c r="P128" s="487"/>
      <c r="Q128" s="487"/>
      <c r="R128" s="487"/>
      <c r="S128" s="487"/>
      <c r="T128" s="487"/>
      <c r="U128" s="487"/>
      <c r="V128" s="487"/>
      <c r="W128" s="487"/>
      <c r="X128" s="503"/>
      <c r="Y128" s="502"/>
      <c r="Z128" s="487"/>
      <c r="AA128" s="487"/>
      <c r="AB128" s="487"/>
      <c r="AC128" s="487"/>
      <c r="AD128" s="487"/>
      <c r="AE128" s="487"/>
      <c r="AF128" s="487"/>
      <c r="AG128" s="487"/>
      <c r="AH128" s="503"/>
      <c r="AI128" s="502"/>
      <c r="AJ128" s="487"/>
      <c r="AK128" s="487"/>
      <c r="AL128" s="487"/>
      <c r="AM128" s="487"/>
      <c r="AN128" s="487"/>
      <c r="AO128" s="487"/>
      <c r="AP128" s="487"/>
      <c r="AQ128" s="487"/>
      <c r="AR128" s="503"/>
      <c r="AS128" s="502"/>
      <c r="AT128" s="487"/>
      <c r="AU128" s="487"/>
      <c r="AV128" s="487"/>
      <c r="AW128" s="487"/>
      <c r="AX128" s="487"/>
      <c r="AY128" s="487"/>
      <c r="AZ128" s="487"/>
      <c r="BA128" s="487"/>
      <c r="BB128" s="503"/>
      <c r="BC128" s="468"/>
      <c r="BD128" s="468"/>
      <c r="BE128" s="468"/>
      <c r="BF128" s="468"/>
      <c r="BG128" s="468"/>
      <c r="BH128" s="468"/>
      <c r="BI128" s="468"/>
      <c r="BJ128" s="468"/>
      <c r="BK128" s="468"/>
      <c r="BL128" s="468"/>
      <c r="BM128" s="468"/>
      <c r="BN128" s="468"/>
      <c r="BO128" s="468"/>
      <c r="BP128" s="468"/>
      <c r="BQ128" s="468"/>
      <c r="BR128" s="468"/>
      <c r="BS128" s="468"/>
      <c r="BT128" s="468"/>
      <c r="BU128" s="468"/>
      <c r="BV128" s="468"/>
    </row>
    <row r="129" spans="1:74" ht="15" customHeight="1" x14ac:dyDescent="0.25">
      <c r="A129" s="773"/>
      <c r="B129" s="583" t="s">
        <v>703</v>
      </c>
      <c r="C129" s="584"/>
      <c r="D129" s="584"/>
      <c r="E129" s="379"/>
      <c r="F129" s="379"/>
      <c r="G129" s="379"/>
      <c r="H129" s="379"/>
      <c r="I129" s="379"/>
      <c r="J129" s="379"/>
      <c r="K129" s="379"/>
      <c r="L129" s="379"/>
      <c r="M129" s="379"/>
      <c r="N129" s="379"/>
      <c r="O129" s="500"/>
      <c r="P129" s="379"/>
      <c r="Q129" s="379"/>
      <c r="R129" s="379"/>
      <c r="S129" s="379"/>
      <c r="T129" s="379"/>
      <c r="U129" s="379"/>
      <c r="V129" s="379"/>
      <c r="W129" s="379"/>
      <c r="X129" s="380"/>
      <c r="Y129" s="500"/>
      <c r="Z129" s="379"/>
      <c r="AA129" s="379"/>
      <c r="AB129" s="379"/>
      <c r="AC129" s="379"/>
      <c r="AD129" s="379"/>
      <c r="AE129" s="379"/>
      <c r="AF129" s="379"/>
      <c r="AG129" s="379"/>
      <c r="AH129" s="380"/>
      <c r="AI129" s="500"/>
      <c r="AJ129" s="379"/>
      <c r="AK129" s="379"/>
      <c r="AL129" s="379"/>
      <c r="AM129" s="379"/>
      <c r="AN129" s="379"/>
      <c r="AO129" s="379"/>
      <c r="AP129" s="379"/>
      <c r="AQ129" s="379"/>
      <c r="AR129" s="380"/>
      <c r="AS129" s="500"/>
      <c r="AT129" s="379"/>
      <c r="AU129" s="379"/>
      <c r="AV129" s="379"/>
      <c r="AW129" s="379"/>
      <c r="AX129" s="379"/>
      <c r="AY129" s="379"/>
      <c r="AZ129" s="379"/>
      <c r="BA129" s="379"/>
      <c r="BB129" s="380"/>
    </row>
    <row r="130" spans="1:74" ht="15.75" customHeight="1" collapsed="1" thickBot="1" x14ac:dyDescent="0.3">
      <c r="A130" s="774"/>
      <c r="B130" s="587"/>
      <c r="C130" s="586"/>
      <c r="D130" s="586"/>
      <c r="E130" s="381"/>
      <c r="F130" s="381"/>
      <c r="G130" s="381"/>
      <c r="H130" s="381"/>
      <c r="I130" s="381"/>
      <c r="J130" s="381"/>
      <c r="K130" s="381"/>
      <c r="L130" s="381"/>
      <c r="M130" s="381"/>
      <c r="N130" s="381"/>
      <c r="O130" s="501"/>
      <c r="P130" s="381"/>
      <c r="Q130" s="381"/>
      <c r="R130" s="381"/>
      <c r="S130" s="381"/>
      <c r="T130" s="381"/>
      <c r="U130" s="381"/>
      <c r="V130" s="381"/>
      <c r="W130" s="381"/>
      <c r="X130" s="382"/>
      <c r="Y130" s="501"/>
      <c r="Z130" s="381"/>
      <c r="AA130" s="381"/>
      <c r="AB130" s="381"/>
      <c r="AC130" s="381"/>
      <c r="AD130" s="381"/>
      <c r="AE130" s="381"/>
      <c r="AF130" s="381"/>
      <c r="AG130" s="381"/>
      <c r="AH130" s="382"/>
      <c r="AI130" s="501"/>
      <c r="AJ130" s="381"/>
      <c r="AK130" s="381"/>
      <c r="AL130" s="381"/>
      <c r="AM130" s="381"/>
      <c r="AN130" s="381"/>
      <c r="AO130" s="381"/>
      <c r="AP130" s="381"/>
      <c r="AQ130" s="381"/>
      <c r="AR130" s="382"/>
      <c r="AS130" s="501"/>
      <c r="AT130" s="381"/>
      <c r="AU130" s="381"/>
      <c r="AV130" s="381"/>
      <c r="AW130" s="381"/>
      <c r="AX130" s="381"/>
      <c r="AY130" s="381"/>
      <c r="AZ130" s="381"/>
      <c r="BA130" s="381"/>
      <c r="BB130" s="382"/>
    </row>
    <row r="131" spans="1:74" ht="15" hidden="1" customHeight="1" outlineLevel="1" x14ac:dyDescent="0.25">
      <c r="B131" s="478" t="s">
        <v>522</v>
      </c>
      <c r="C131" s="375" t="s">
        <v>781</v>
      </c>
      <c r="D131" s="517" t="s">
        <v>277</v>
      </c>
      <c r="E131" s="375"/>
      <c r="F131" s="375"/>
      <c r="G131" s="375"/>
      <c r="H131" s="375"/>
      <c r="I131" s="375"/>
      <c r="J131" s="375"/>
      <c r="K131" s="375"/>
      <c r="L131" s="375"/>
      <c r="M131" s="375"/>
      <c r="N131" s="375"/>
      <c r="O131" s="510"/>
      <c r="P131" s="375"/>
      <c r="Q131" s="375"/>
      <c r="R131" s="375"/>
      <c r="S131" s="375"/>
      <c r="T131" s="375"/>
      <c r="U131" s="375"/>
      <c r="V131" s="375"/>
      <c r="W131" s="375"/>
      <c r="X131" s="511"/>
      <c r="Y131" s="510"/>
      <c r="Z131" s="375"/>
      <c r="AA131" s="375"/>
      <c r="AB131" s="375"/>
      <c r="AC131" s="375"/>
      <c r="AD131" s="375"/>
      <c r="AE131" s="375"/>
      <c r="AF131" s="375"/>
      <c r="AG131" s="375"/>
      <c r="AH131" s="511"/>
      <c r="AI131" s="510"/>
      <c r="AJ131" s="375"/>
      <c r="AK131" s="375"/>
      <c r="AL131" s="375"/>
      <c r="AM131" s="375"/>
      <c r="AN131" s="375"/>
      <c r="AO131" s="375"/>
      <c r="AP131" s="375"/>
      <c r="AQ131" s="375"/>
      <c r="AR131" s="511"/>
      <c r="AS131" s="510"/>
      <c r="AT131" s="375"/>
      <c r="AU131" s="375"/>
      <c r="AV131" s="375"/>
      <c r="AW131" s="375"/>
      <c r="AX131" s="375"/>
      <c r="AY131" s="375"/>
      <c r="AZ131" s="375"/>
      <c r="BA131" s="375"/>
      <c r="BB131" s="511"/>
    </row>
    <row r="132" spans="1:74" s="488" customFormat="1" ht="15" hidden="1" customHeight="1" outlineLevel="1" x14ac:dyDescent="0.25">
      <c r="B132" s="521" t="s">
        <v>523</v>
      </c>
      <c r="C132" s="486" t="s">
        <v>782</v>
      </c>
      <c r="D132" s="518" t="s">
        <v>277</v>
      </c>
      <c r="E132" s="523"/>
      <c r="F132" s="523"/>
      <c r="G132" s="523"/>
      <c r="H132" s="523"/>
      <c r="I132" s="523"/>
      <c r="J132" s="523"/>
      <c r="K132" s="523"/>
      <c r="L132" s="523"/>
      <c r="M132" s="523"/>
      <c r="N132" s="523"/>
      <c r="O132" s="524"/>
      <c r="P132" s="523"/>
      <c r="Q132" s="523"/>
      <c r="R132" s="523"/>
      <c r="S132" s="523"/>
      <c r="T132" s="523"/>
      <c r="U132" s="523"/>
      <c r="V132" s="523"/>
      <c r="W132" s="523"/>
      <c r="X132" s="525"/>
      <c r="Y132" s="524"/>
      <c r="Z132" s="523"/>
      <c r="AA132" s="523"/>
      <c r="AB132" s="523"/>
      <c r="AC132" s="523"/>
      <c r="AD132" s="523"/>
      <c r="AE132" s="523"/>
      <c r="AF132" s="523"/>
      <c r="AG132" s="523"/>
      <c r="AH132" s="525"/>
      <c r="AI132" s="524"/>
      <c r="AJ132" s="523"/>
      <c r="AK132" s="523"/>
      <c r="AL132" s="523"/>
      <c r="AM132" s="523"/>
      <c r="AN132" s="523"/>
      <c r="AO132" s="523"/>
      <c r="AP132" s="523"/>
      <c r="AQ132" s="523"/>
      <c r="AR132" s="525"/>
      <c r="AS132" s="524"/>
      <c r="AT132" s="523"/>
      <c r="AU132" s="523"/>
      <c r="AV132" s="523"/>
      <c r="AW132" s="523"/>
      <c r="AX132" s="523"/>
      <c r="AY132" s="523"/>
      <c r="AZ132" s="523"/>
      <c r="BA132" s="523"/>
      <c r="BB132" s="525"/>
      <c r="BC132" s="468"/>
      <c r="BD132" s="468"/>
      <c r="BE132" s="468"/>
      <c r="BF132" s="468"/>
      <c r="BG132" s="468"/>
      <c r="BH132" s="468"/>
      <c r="BI132" s="468"/>
      <c r="BJ132" s="468"/>
      <c r="BK132" s="468"/>
      <c r="BL132" s="468"/>
      <c r="BM132" s="468"/>
      <c r="BN132" s="468"/>
      <c r="BO132" s="468"/>
      <c r="BP132" s="468"/>
      <c r="BQ132" s="468"/>
      <c r="BR132" s="468"/>
      <c r="BS132" s="468"/>
      <c r="BT132" s="468"/>
      <c r="BU132" s="468"/>
      <c r="BV132" s="468"/>
    </row>
    <row r="133" spans="1:74" ht="15" hidden="1" customHeight="1" outlineLevel="1" x14ac:dyDescent="0.25">
      <c r="B133" s="478" t="s">
        <v>525</v>
      </c>
      <c r="C133" s="375" t="s">
        <v>783</v>
      </c>
      <c r="D133" s="517" t="s">
        <v>277</v>
      </c>
      <c r="E133" s="375"/>
      <c r="F133" s="375"/>
      <c r="G133" s="375"/>
      <c r="H133" s="375"/>
      <c r="I133" s="375"/>
      <c r="J133" s="375"/>
      <c r="K133" s="375"/>
      <c r="L133" s="375"/>
      <c r="M133" s="375"/>
      <c r="N133" s="375"/>
      <c r="O133" s="510"/>
      <c r="P133" s="375"/>
      <c r="Q133" s="375"/>
      <c r="R133" s="375"/>
      <c r="S133" s="375"/>
      <c r="T133" s="375"/>
      <c r="U133" s="375"/>
      <c r="V133" s="375"/>
      <c r="W133" s="375"/>
      <c r="X133" s="511"/>
      <c r="Y133" s="510"/>
      <c r="Z133" s="375"/>
      <c r="AA133" s="375"/>
      <c r="AB133" s="375"/>
      <c r="AC133" s="375"/>
      <c r="AD133" s="375"/>
      <c r="AE133" s="375"/>
      <c r="AF133" s="375"/>
      <c r="AG133" s="375"/>
      <c r="AH133" s="511"/>
      <c r="AI133" s="510"/>
      <c r="AJ133" s="375"/>
      <c r="AK133" s="375"/>
      <c r="AL133" s="375"/>
      <c r="AM133" s="375"/>
      <c r="AN133" s="375"/>
      <c r="AO133" s="375"/>
      <c r="AP133" s="375"/>
      <c r="AQ133" s="375"/>
      <c r="AR133" s="511"/>
      <c r="AS133" s="510"/>
      <c r="AT133" s="375"/>
      <c r="AU133" s="375"/>
      <c r="AV133" s="375"/>
      <c r="AW133" s="375"/>
      <c r="AX133" s="375"/>
      <c r="AY133" s="375"/>
      <c r="AZ133" s="375"/>
      <c r="BA133" s="375"/>
      <c r="BB133" s="511"/>
    </row>
    <row r="134" spans="1:74" s="488" customFormat="1" ht="15" hidden="1" customHeight="1" outlineLevel="1" x14ac:dyDescent="0.25">
      <c r="B134" s="485" t="s">
        <v>526</v>
      </c>
      <c r="C134" s="486" t="s">
        <v>784</v>
      </c>
      <c r="D134" s="518" t="s">
        <v>517</v>
      </c>
      <c r="E134" s="486"/>
      <c r="F134" s="486"/>
      <c r="G134" s="486"/>
      <c r="H134" s="486"/>
      <c r="I134" s="486"/>
      <c r="J134" s="486"/>
      <c r="K134" s="486"/>
      <c r="L134" s="486"/>
      <c r="M134" s="486"/>
      <c r="N134" s="486"/>
      <c r="O134" s="507"/>
      <c r="P134" s="486"/>
      <c r="Q134" s="486"/>
      <c r="R134" s="486"/>
      <c r="S134" s="486"/>
      <c r="T134" s="486"/>
      <c r="U134" s="486"/>
      <c r="V134" s="486"/>
      <c r="W134" s="486"/>
      <c r="X134" s="508"/>
      <c r="Y134" s="507"/>
      <c r="Z134" s="486"/>
      <c r="AA134" s="486"/>
      <c r="AB134" s="486"/>
      <c r="AC134" s="486"/>
      <c r="AD134" s="486"/>
      <c r="AE134" s="486"/>
      <c r="AF134" s="486"/>
      <c r="AG134" s="486"/>
      <c r="AH134" s="508"/>
      <c r="AI134" s="507"/>
      <c r="AJ134" s="486"/>
      <c r="AK134" s="486"/>
      <c r="AL134" s="486"/>
      <c r="AM134" s="486"/>
      <c r="AN134" s="486"/>
      <c r="AO134" s="486"/>
      <c r="AP134" s="486"/>
      <c r="AQ134" s="486"/>
      <c r="AR134" s="508"/>
      <c r="AS134" s="507"/>
      <c r="AT134" s="486"/>
      <c r="AU134" s="486"/>
      <c r="AV134" s="486"/>
      <c r="AW134" s="486"/>
      <c r="AX134" s="486"/>
      <c r="AY134" s="486"/>
      <c r="AZ134" s="486"/>
      <c r="BA134" s="486"/>
      <c r="BB134" s="508"/>
      <c r="BC134" s="468"/>
      <c r="BD134" s="468"/>
      <c r="BE134" s="468"/>
      <c r="BF134" s="468"/>
      <c r="BG134" s="468"/>
      <c r="BH134" s="468"/>
      <c r="BI134" s="468"/>
      <c r="BJ134" s="468"/>
      <c r="BK134" s="468"/>
      <c r="BL134" s="468"/>
      <c r="BM134" s="468"/>
      <c r="BN134" s="468"/>
      <c r="BO134" s="468"/>
      <c r="BP134" s="468"/>
      <c r="BQ134" s="468"/>
      <c r="BR134" s="468"/>
      <c r="BS134" s="468"/>
      <c r="BT134" s="468"/>
      <c r="BU134" s="468"/>
      <c r="BV134" s="468"/>
    </row>
    <row r="135" spans="1:74" ht="15" hidden="1" customHeight="1" outlineLevel="1" x14ac:dyDescent="0.25">
      <c r="B135" s="478" t="s">
        <v>659</v>
      </c>
      <c r="C135" s="375" t="s">
        <v>785</v>
      </c>
      <c r="D135" s="517" t="s">
        <v>532</v>
      </c>
      <c r="E135" s="375"/>
      <c r="F135" s="375"/>
      <c r="G135" s="375"/>
      <c r="H135" s="375"/>
      <c r="I135" s="375"/>
      <c r="J135" s="375"/>
      <c r="K135" s="375"/>
      <c r="L135" s="375"/>
      <c r="M135" s="375"/>
      <c r="N135" s="375"/>
      <c r="O135" s="510"/>
      <c r="P135" s="375"/>
      <c r="Q135" s="375"/>
      <c r="R135" s="375"/>
      <c r="S135" s="375"/>
      <c r="T135" s="375"/>
      <c r="U135" s="375"/>
      <c r="V135" s="375"/>
      <c r="W135" s="375"/>
      <c r="X135" s="511"/>
      <c r="Y135" s="510"/>
      <c r="Z135" s="375"/>
      <c r="AA135" s="375"/>
      <c r="AB135" s="375"/>
      <c r="AC135" s="375"/>
      <c r="AD135" s="375"/>
      <c r="AE135" s="375"/>
      <c r="AF135" s="375"/>
      <c r="AG135" s="375"/>
      <c r="AH135" s="511"/>
      <c r="AI135" s="510"/>
      <c r="AJ135" s="375"/>
      <c r="AK135" s="375"/>
      <c r="AL135" s="375"/>
      <c r="AM135" s="375"/>
      <c r="AN135" s="375"/>
      <c r="AO135" s="375"/>
      <c r="AP135" s="375"/>
      <c r="AQ135" s="375"/>
      <c r="AR135" s="511"/>
      <c r="AS135" s="510"/>
      <c r="AT135" s="375"/>
      <c r="AU135" s="375"/>
      <c r="AV135" s="375"/>
      <c r="AW135" s="375"/>
      <c r="AX135" s="375"/>
      <c r="AY135" s="375"/>
      <c r="AZ135" s="375"/>
      <c r="BA135" s="375"/>
      <c r="BB135" s="511"/>
    </row>
    <row r="136" spans="1:74" s="488" customFormat="1" ht="15" hidden="1" customHeight="1" outlineLevel="1" x14ac:dyDescent="0.25">
      <c r="B136" s="485" t="s">
        <v>528</v>
      </c>
      <c r="C136" s="486" t="s">
        <v>786</v>
      </c>
      <c r="D136" s="518" t="s">
        <v>277</v>
      </c>
      <c r="E136" s="486"/>
      <c r="F136" s="486"/>
      <c r="G136" s="486"/>
      <c r="H136" s="486"/>
      <c r="I136" s="486"/>
      <c r="J136" s="486"/>
      <c r="K136" s="486"/>
      <c r="L136" s="486"/>
      <c r="M136" s="486"/>
      <c r="N136" s="486"/>
      <c r="O136" s="507"/>
      <c r="P136" s="486"/>
      <c r="Q136" s="486"/>
      <c r="R136" s="486"/>
      <c r="S136" s="486"/>
      <c r="T136" s="486"/>
      <c r="U136" s="486"/>
      <c r="V136" s="486"/>
      <c r="W136" s="486"/>
      <c r="X136" s="508"/>
      <c r="Y136" s="507"/>
      <c r="Z136" s="486"/>
      <c r="AA136" s="486"/>
      <c r="AB136" s="486"/>
      <c r="AC136" s="486"/>
      <c r="AD136" s="486"/>
      <c r="AE136" s="486"/>
      <c r="AF136" s="486"/>
      <c r="AG136" s="486"/>
      <c r="AH136" s="508"/>
      <c r="AI136" s="507"/>
      <c r="AJ136" s="486"/>
      <c r="AK136" s="486"/>
      <c r="AL136" s="486"/>
      <c r="AM136" s="486"/>
      <c r="AN136" s="486"/>
      <c r="AO136" s="486"/>
      <c r="AP136" s="486"/>
      <c r="AQ136" s="486"/>
      <c r="AR136" s="508"/>
      <c r="AS136" s="507"/>
      <c r="AT136" s="486"/>
      <c r="AU136" s="486"/>
      <c r="AV136" s="486"/>
      <c r="AW136" s="486"/>
      <c r="AX136" s="486"/>
      <c r="AY136" s="486"/>
      <c r="AZ136" s="486"/>
      <c r="BA136" s="486"/>
      <c r="BB136" s="508"/>
      <c r="BC136" s="468"/>
      <c r="BD136" s="468"/>
      <c r="BE136" s="468"/>
      <c r="BF136" s="468"/>
      <c r="BG136" s="468"/>
      <c r="BH136" s="468"/>
      <c r="BI136" s="468"/>
      <c r="BJ136" s="468"/>
      <c r="BK136" s="468"/>
      <c r="BL136" s="468"/>
      <c r="BM136" s="468"/>
      <c r="BN136" s="468"/>
      <c r="BO136" s="468"/>
      <c r="BP136" s="468"/>
      <c r="BQ136" s="468"/>
      <c r="BR136" s="468"/>
      <c r="BS136" s="468"/>
      <c r="BT136" s="468"/>
      <c r="BU136" s="468"/>
      <c r="BV136" s="468"/>
    </row>
    <row r="137" spans="1:74" ht="15" hidden="1" customHeight="1" outlineLevel="1" x14ac:dyDescent="0.25">
      <c r="B137" s="478" t="s">
        <v>530</v>
      </c>
      <c r="C137" s="375" t="s">
        <v>787</v>
      </c>
      <c r="D137" s="517" t="s">
        <v>532</v>
      </c>
      <c r="E137" s="375"/>
      <c r="F137" s="375"/>
      <c r="G137" s="375"/>
      <c r="H137" s="375"/>
      <c r="I137" s="375"/>
      <c r="J137" s="375"/>
      <c r="K137" s="375"/>
      <c r="L137" s="375"/>
      <c r="M137" s="375"/>
      <c r="N137" s="375"/>
      <c r="O137" s="510"/>
      <c r="P137" s="375"/>
      <c r="Q137" s="375"/>
      <c r="R137" s="375"/>
      <c r="S137" s="375"/>
      <c r="T137" s="375"/>
      <c r="U137" s="375"/>
      <c r="V137" s="375"/>
      <c r="W137" s="375"/>
      <c r="X137" s="511"/>
      <c r="Y137" s="510"/>
      <c r="Z137" s="375"/>
      <c r="AA137" s="375"/>
      <c r="AB137" s="375"/>
      <c r="AC137" s="375"/>
      <c r="AD137" s="375"/>
      <c r="AE137" s="375"/>
      <c r="AF137" s="375"/>
      <c r="AG137" s="375"/>
      <c r="AH137" s="511"/>
      <c r="AI137" s="510"/>
      <c r="AJ137" s="375"/>
      <c r="AK137" s="375"/>
      <c r="AL137" s="375"/>
      <c r="AM137" s="375"/>
      <c r="AN137" s="375"/>
      <c r="AO137" s="375"/>
      <c r="AP137" s="375"/>
      <c r="AQ137" s="375"/>
      <c r="AR137" s="511"/>
      <c r="AS137" s="510"/>
      <c r="AT137" s="375"/>
      <c r="AU137" s="375"/>
      <c r="AV137" s="375"/>
      <c r="AW137" s="375"/>
      <c r="AX137" s="375"/>
      <c r="AY137" s="375"/>
      <c r="AZ137" s="375"/>
      <c r="BA137" s="375"/>
      <c r="BB137" s="511"/>
    </row>
    <row r="138" spans="1:74" s="488" customFormat="1" ht="15" hidden="1" customHeight="1" outlineLevel="1" x14ac:dyDescent="0.25">
      <c r="B138" s="485" t="s">
        <v>679</v>
      </c>
      <c r="C138" s="486" t="s">
        <v>680</v>
      </c>
      <c r="D138" s="518" t="s">
        <v>277</v>
      </c>
      <c r="E138" s="486"/>
      <c r="F138" s="486"/>
      <c r="G138" s="486"/>
      <c r="H138" s="486"/>
      <c r="I138" s="486"/>
      <c r="J138" s="486"/>
      <c r="K138" s="486"/>
      <c r="L138" s="486"/>
      <c r="M138" s="486"/>
      <c r="N138" s="486"/>
      <c r="O138" s="507"/>
      <c r="P138" s="486"/>
      <c r="Q138" s="486"/>
      <c r="R138" s="486"/>
      <c r="S138" s="486"/>
      <c r="T138" s="486"/>
      <c r="U138" s="486"/>
      <c r="V138" s="486"/>
      <c r="W138" s="486"/>
      <c r="X138" s="508"/>
      <c r="Y138" s="507"/>
      <c r="Z138" s="486"/>
      <c r="AA138" s="486"/>
      <c r="AB138" s="486"/>
      <c r="AC138" s="486"/>
      <c r="AD138" s="486"/>
      <c r="AE138" s="486"/>
      <c r="AF138" s="486"/>
      <c r="AG138" s="486"/>
      <c r="AH138" s="508"/>
      <c r="AI138" s="507"/>
      <c r="AJ138" s="486"/>
      <c r="AK138" s="486"/>
      <c r="AL138" s="486"/>
      <c r="AM138" s="486"/>
      <c r="AN138" s="486"/>
      <c r="AO138" s="486"/>
      <c r="AP138" s="486"/>
      <c r="AQ138" s="486"/>
      <c r="AR138" s="508"/>
      <c r="AS138" s="507"/>
      <c r="AT138" s="486"/>
      <c r="AU138" s="486"/>
      <c r="AV138" s="486"/>
      <c r="AW138" s="486"/>
      <c r="AX138" s="486"/>
      <c r="AY138" s="486"/>
      <c r="AZ138" s="486"/>
      <c r="BA138" s="486"/>
      <c r="BB138" s="508"/>
      <c r="BC138" s="468"/>
      <c r="BD138" s="468"/>
      <c r="BE138" s="468"/>
      <c r="BF138" s="468"/>
      <c r="BG138" s="468"/>
      <c r="BH138" s="468"/>
      <c r="BI138" s="468"/>
      <c r="BJ138" s="468"/>
      <c r="BK138" s="468"/>
      <c r="BL138" s="468"/>
      <c r="BM138" s="468"/>
      <c r="BN138" s="468"/>
      <c r="BO138" s="468"/>
      <c r="BP138" s="468"/>
      <c r="BQ138" s="468"/>
      <c r="BR138" s="468"/>
      <c r="BS138" s="468"/>
      <c r="BT138" s="468"/>
      <c r="BU138" s="468"/>
      <c r="BV138" s="468"/>
    </row>
    <row r="139" spans="1:74" ht="15" hidden="1" customHeight="1" outlineLevel="1" x14ac:dyDescent="0.25">
      <c r="B139" s="478" t="s">
        <v>681</v>
      </c>
      <c r="C139" s="375" t="s">
        <v>742</v>
      </c>
      <c r="D139" s="517" t="s">
        <v>277</v>
      </c>
      <c r="E139" s="375"/>
      <c r="F139" s="375"/>
      <c r="G139" s="375"/>
      <c r="H139" s="375"/>
      <c r="I139" s="375"/>
      <c r="J139" s="375"/>
      <c r="K139" s="375"/>
      <c r="L139" s="375"/>
      <c r="M139" s="375"/>
      <c r="N139" s="375"/>
      <c r="O139" s="510"/>
      <c r="P139" s="375"/>
      <c r="Q139" s="375"/>
      <c r="R139" s="375"/>
      <c r="S139" s="375"/>
      <c r="T139" s="375"/>
      <c r="U139" s="375"/>
      <c r="V139" s="375"/>
      <c r="W139" s="375"/>
      <c r="X139" s="511"/>
      <c r="Y139" s="510"/>
      <c r="Z139" s="375"/>
      <c r="AA139" s="375"/>
      <c r="AB139" s="375"/>
      <c r="AC139" s="375"/>
      <c r="AD139" s="375"/>
      <c r="AE139" s="375"/>
      <c r="AF139" s="375"/>
      <c r="AG139" s="375"/>
      <c r="AH139" s="511"/>
      <c r="AI139" s="510"/>
      <c r="AJ139" s="375"/>
      <c r="AK139" s="375"/>
      <c r="AL139" s="375"/>
      <c r="AM139" s="375"/>
      <c r="AN139" s="375"/>
      <c r="AO139" s="375"/>
      <c r="AP139" s="375"/>
      <c r="AQ139" s="375"/>
      <c r="AR139" s="511"/>
      <c r="AS139" s="510"/>
      <c r="AT139" s="375"/>
      <c r="AU139" s="375"/>
      <c r="AV139" s="375"/>
      <c r="AW139" s="375"/>
      <c r="AX139" s="375"/>
      <c r="AY139" s="375"/>
      <c r="AZ139" s="375"/>
      <c r="BA139" s="375"/>
      <c r="BB139" s="511"/>
    </row>
    <row r="140" spans="1:74" s="488" customFormat="1" ht="15" hidden="1" customHeight="1" outlineLevel="1" x14ac:dyDescent="0.25">
      <c r="B140" s="485" t="s">
        <v>682</v>
      </c>
      <c r="C140" s="486" t="s">
        <v>683</v>
      </c>
      <c r="D140" s="518" t="s">
        <v>277</v>
      </c>
      <c r="E140" s="486"/>
      <c r="F140" s="486"/>
      <c r="G140" s="486"/>
      <c r="H140" s="486"/>
      <c r="I140" s="486"/>
      <c r="J140" s="486"/>
      <c r="K140" s="486"/>
      <c r="L140" s="486"/>
      <c r="M140" s="486"/>
      <c r="N140" s="486"/>
      <c r="O140" s="507"/>
      <c r="P140" s="486"/>
      <c r="Q140" s="486"/>
      <c r="R140" s="486"/>
      <c r="S140" s="486"/>
      <c r="T140" s="486"/>
      <c r="U140" s="486"/>
      <c r="V140" s="486"/>
      <c r="W140" s="486"/>
      <c r="X140" s="508"/>
      <c r="Y140" s="507"/>
      <c r="Z140" s="486"/>
      <c r="AA140" s="486"/>
      <c r="AB140" s="486"/>
      <c r="AC140" s="486"/>
      <c r="AD140" s="486"/>
      <c r="AE140" s="486"/>
      <c r="AF140" s="486"/>
      <c r="AG140" s="486"/>
      <c r="AH140" s="508"/>
      <c r="AI140" s="507"/>
      <c r="AJ140" s="486"/>
      <c r="AK140" s="486"/>
      <c r="AL140" s="486"/>
      <c r="AM140" s="486"/>
      <c r="AN140" s="486"/>
      <c r="AO140" s="486"/>
      <c r="AP140" s="486"/>
      <c r="AQ140" s="486"/>
      <c r="AR140" s="508"/>
      <c r="AS140" s="507"/>
      <c r="AT140" s="486"/>
      <c r="AU140" s="486"/>
      <c r="AV140" s="486"/>
      <c r="AW140" s="486"/>
      <c r="AX140" s="486"/>
      <c r="AY140" s="486"/>
      <c r="AZ140" s="486"/>
      <c r="BA140" s="486"/>
      <c r="BB140" s="508"/>
      <c r="BC140" s="468"/>
      <c r="BD140" s="468"/>
      <c r="BE140" s="468"/>
      <c r="BF140" s="468"/>
      <c r="BG140" s="468"/>
      <c r="BH140" s="468"/>
      <c r="BI140" s="468"/>
      <c r="BJ140" s="468"/>
      <c r="BK140" s="468"/>
      <c r="BL140" s="468"/>
      <c r="BM140" s="468"/>
      <c r="BN140" s="468"/>
      <c r="BO140" s="468"/>
      <c r="BP140" s="468"/>
      <c r="BQ140" s="468"/>
      <c r="BR140" s="468"/>
      <c r="BS140" s="468"/>
      <c r="BT140" s="468"/>
      <c r="BU140" s="468"/>
      <c r="BV140" s="468"/>
    </row>
    <row r="141" spans="1:74" ht="15" hidden="1" customHeight="1" outlineLevel="1" x14ac:dyDescent="0.25">
      <c r="B141" s="478" t="s">
        <v>684</v>
      </c>
      <c r="C141" s="375" t="s">
        <v>743</v>
      </c>
      <c r="D141" s="517" t="s">
        <v>277</v>
      </c>
      <c r="E141" s="375"/>
      <c r="F141" s="375"/>
      <c r="G141" s="375"/>
      <c r="H141" s="375"/>
      <c r="I141" s="375"/>
      <c r="J141" s="375"/>
      <c r="K141" s="375"/>
      <c r="L141" s="375"/>
      <c r="M141" s="375"/>
      <c r="N141" s="375"/>
      <c r="O141" s="510"/>
      <c r="P141" s="375"/>
      <c r="Q141" s="375"/>
      <c r="R141" s="375"/>
      <c r="S141" s="375"/>
      <c r="T141" s="375"/>
      <c r="U141" s="375"/>
      <c r="V141" s="375"/>
      <c r="W141" s="375"/>
      <c r="X141" s="511"/>
      <c r="Y141" s="510"/>
      <c r="Z141" s="375"/>
      <c r="AA141" s="375"/>
      <c r="AB141" s="375"/>
      <c r="AC141" s="375"/>
      <c r="AD141" s="375"/>
      <c r="AE141" s="375"/>
      <c r="AF141" s="375"/>
      <c r="AG141" s="375"/>
      <c r="AH141" s="511"/>
      <c r="AI141" s="510"/>
      <c r="AJ141" s="375"/>
      <c r="AK141" s="375"/>
      <c r="AL141" s="375"/>
      <c r="AM141" s="375"/>
      <c r="AN141" s="375"/>
      <c r="AO141" s="375"/>
      <c r="AP141" s="375"/>
      <c r="AQ141" s="375"/>
      <c r="AR141" s="511"/>
      <c r="AS141" s="510"/>
      <c r="AT141" s="375"/>
      <c r="AU141" s="375"/>
      <c r="AV141" s="375"/>
      <c r="AW141" s="375"/>
      <c r="AX141" s="375"/>
      <c r="AY141" s="375"/>
      <c r="AZ141" s="375"/>
      <c r="BA141" s="375"/>
      <c r="BB141" s="511"/>
    </row>
    <row r="142" spans="1:74" s="488" customFormat="1" ht="15" hidden="1" customHeight="1" outlineLevel="1" x14ac:dyDescent="0.25">
      <c r="B142" s="485" t="s">
        <v>685</v>
      </c>
      <c r="C142" s="486" t="s">
        <v>686</v>
      </c>
      <c r="D142" s="518" t="s">
        <v>277</v>
      </c>
      <c r="E142" s="486"/>
      <c r="F142" s="486"/>
      <c r="G142" s="486"/>
      <c r="H142" s="486"/>
      <c r="I142" s="486"/>
      <c r="J142" s="486"/>
      <c r="K142" s="486"/>
      <c r="L142" s="486"/>
      <c r="M142" s="486"/>
      <c r="N142" s="486"/>
      <c r="O142" s="507"/>
      <c r="P142" s="486"/>
      <c r="Q142" s="486"/>
      <c r="R142" s="486"/>
      <c r="S142" s="486"/>
      <c r="T142" s="486"/>
      <c r="U142" s="486"/>
      <c r="V142" s="486"/>
      <c r="W142" s="486"/>
      <c r="X142" s="508"/>
      <c r="Y142" s="507"/>
      <c r="Z142" s="486"/>
      <c r="AA142" s="486"/>
      <c r="AB142" s="486"/>
      <c r="AC142" s="486"/>
      <c r="AD142" s="486"/>
      <c r="AE142" s="486"/>
      <c r="AF142" s="486"/>
      <c r="AG142" s="486"/>
      <c r="AH142" s="508"/>
      <c r="AI142" s="507"/>
      <c r="AJ142" s="486"/>
      <c r="AK142" s="486"/>
      <c r="AL142" s="486"/>
      <c r="AM142" s="486"/>
      <c r="AN142" s="486"/>
      <c r="AO142" s="486"/>
      <c r="AP142" s="486"/>
      <c r="AQ142" s="486"/>
      <c r="AR142" s="508"/>
      <c r="AS142" s="507"/>
      <c r="AT142" s="486"/>
      <c r="AU142" s="486"/>
      <c r="AV142" s="486"/>
      <c r="AW142" s="486"/>
      <c r="AX142" s="486"/>
      <c r="AY142" s="486"/>
      <c r="AZ142" s="486"/>
      <c r="BA142" s="486"/>
      <c r="BB142" s="508"/>
      <c r="BC142" s="468"/>
      <c r="BD142" s="468"/>
      <c r="BE142" s="468"/>
      <c r="BF142" s="468"/>
      <c r="BG142" s="468"/>
      <c r="BH142" s="468"/>
      <c r="BI142" s="468"/>
      <c r="BJ142" s="468"/>
      <c r="BK142" s="468"/>
      <c r="BL142" s="468"/>
      <c r="BM142" s="468"/>
      <c r="BN142" s="468"/>
      <c r="BO142" s="468"/>
      <c r="BP142" s="468"/>
      <c r="BQ142" s="468"/>
      <c r="BR142" s="468"/>
      <c r="BS142" s="468"/>
      <c r="BT142" s="468"/>
      <c r="BU142" s="468"/>
      <c r="BV142" s="468"/>
    </row>
    <row r="143" spans="1:74" ht="15" hidden="1" customHeight="1" outlineLevel="1" x14ac:dyDescent="0.25">
      <c r="B143" s="478" t="s">
        <v>687</v>
      </c>
      <c r="C143" s="375" t="s">
        <v>744</v>
      </c>
      <c r="D143" s="517" t="s">
        <v>277</v>
      </c>
      <c r="E143" s="375"/>
      <c r="F143" s="375"/>
      <c r="G143" s="375"/>
      <c r="H143" s="375"/>
      <c r="I143" s="375"/>
      <c r="J143" s="375"/>
      <c r="K143" s="375"/>
      <c r="L143" s="375"/>
      <c r="M143" s="375"/>
      <c r="N143" s="375"/>
      <c r="O143" s="510"/>
      <c r="P143" s="375"/>
      <c r="Q143" s="375"/>
      <c r="R143" s="375"/>
      <c r="S143" s="375"/>
      <c r="T143" s="375"/>
      <c r="U143" s="375"/>
      <c r="V143" s="375"/>
      <c r="W143" s="375"/>
      <c r="X143" s="511"/>
      <c r="Y143" s="510"/>
      <c r="Z143" s="375"/>
      <c r="AA143" s="375"/>
      <c r="AB143" s="375"/>
      <c r="AC143" s="375"/>
      <c r="AD143" s="375"/>
      <c r="AE143" s="375"/>
      <c r="AF143" s="375"/>
      <c r="AG143" s="375"/>
      <c r="AH143" s="511"/>
      <c r="AI143" s="510"/>
      <c r="AJ143" s="375"/>
      <c r="AK143" s="375"/>
      <c r="AL143" s="375"/>
      <c r="AM143" s="375"/>
      <c r="AN143" s="375"/>
      <c r="AO143" s="375"/>
      <c r="AP143" s="375"/>
      <c r="AQ143" s="375"/>
      <c r="AR143" s="511"/>
      <c r="AS143" s="510"/>
      <c r="AT143" s="375"/>
      <c r="AU143" s="375"/>
      <c r="AV143" s="375"/>
      <c r="AW143" s="375"/>
      <c r="AX143" s="375"/>
      <c r="AY143" s="375"/>
      <c r="AZ143" s="375"/>
      <c r="BA143" s="375"/>
      <c r="BB143" s="511"/>
    </row>
    <row r="144" spans="1:74" s="488" customFormat="1" ht="15" hidden="1" customHeight="1" outlineLevel="1" x14ac:dyDescent="0.25">
      <c r="B144" s="485" t="s">
        <v>688</v>
      </c>
      <c r="C144" s="486" t="s">
        <v>786</v>
      </c>
      <c r="D144" s="518" t="s">
        <v>277</v>
      </c>
      <c r="E144" s="486"/>
      <c r="F144" s="486"/>
      <c r="G144" s="486"/>
      <c r="H144" s="486"/>
      <c r="I144" s="486"/>
      <c r="J144" s="486"/>
      <c r="K144" s="486"/>
      <c r="L144" s="486"/>
      <c r="M144" s="486"/>
      <c r="N144" s="486"/>
      <c r="O144" s="507"/>
      <c r="P144" s="486"/>
      <c r="Q144" s="486"/>
      <c r="R144" s="486"/>
      <c r="S144" s="486"/>
      <c r="T144" s="486"/>
      <c r="U144" s="486"/>
      <c r="V144" s="486"/>
      <c r="W144" s="486"/>
      <c r="X144" s="508"/>
      <c r="Y144" s="507"/>
      <c r="Z144" s="486"/>
      <c r="AA144" s="486"/>
      <c r="AB144" s="486"/>
      <c r="AC144" s="486"/>
      <c r="AD144" s="486"/>
      <c r="AE144" s="486"/>
      <c r="AF144" s="486"/>
      <c r="AG144" s="486"/>
      <c r="AH144" s="508"/>
      <c r="AI144" s="507"/>
      <c r="AJ144" s="486"/>
      <c r="AK144" s="486"/>
      <c r="AL144" s="486"/>
      <c r="AM144" s="486"/>
      <c r="AN144" s="486"/>
      <c r="AO144" s="486"/>
      <c r="AP144" s="486"/>
      <c r="AQ144" s="486"/>
      <c r="AR144" s="508"/>
      <c r="AS144" s="507"/>
      <c r="AT144" s="486"/>
      <c r="AU144" s="486"/>
      <c r="AV144" s="486"/>
      <c r="AW144" s="486"/>
      <c r="AX144" s="486"/>
      <c r="AY144" s="486"/>
      <c r="AZ144" s="486"/>
      <c r="BA144" s="486"/>
      <c r="BB144" s="508"/>
      <c r="BC144" s="468"/>
      <c r="BD144" s="468"/>
      <c r="BE144" s="468"/>
      <c r="BF144" s="468"/>
      <c r="BG144" s="468"/>
      <c r="BH144" s="468"/>
      <c r="BI144" s="468"/>
      <c r="BJ144" s="468"/>
      <c r="BK144" s="468"/>
      <c r="BL144" s="468"/>
      <c r="BM144" s="468"/>
      <c r="BN144" s="468"/>
      <c r="BO144" s="468"/>
      <c r="BP144" s="468"/>
      <c r="BQ144" s="468"/>
      <c r="BR144" s="468"/>
      <c r="BS144" s="468"/>
      <c r="BT144" s="468"/>
      <c r="BU144" s="468"/>
      <c r="BV144" s="468"/>
    </row>
    <row r="145" spans="1:74" ht="15.75" hidden="1" customHeight="1" outlineLevel="1" thickBot="1" x14ac:dyDescent="0.3">
      <c r="B145" s="478" t="s">
        <v>689</v>
      </c>
      <c r="C145" s="375" t="s">
        <v>784</v>
      </c>
      <c r="D145" s="535" t="s">
        <v>517</v>
      </c>
      <c r="E145" s="375"/>
      <c r="F145" s="375"/>
      <c r="G145" s="375"/>
      <c r="H145" s="375"/>
      <c r="I145" s="375"/>
      <c r="J145" s="375"/>
      <c r="K145" s="375"/>
      <c r="L145" s="375"/>
      <c r="M145" s="375"/>
      <c r="N145" s="375"/>
      <c r="O145" s="510"/>
      <c r="P145" s="375"/>
      <c r="Q145" s="375"/>
      <c r="R145" s="375"/>
      <c r="S145" s="375"/>
      <c r="T145" s="375"/>
      <c r="U145" s="375"/>
      <c r="V145" s="375"/>
      <c r="W145" s="375"/>
      <c r="X145" s="511"/>
      <c r="Y145" s="510"/>
      <c r="Z145" s="375"/>
      <c r="AA145" s="375"/>
      <c r="AB145" s="375"/>
      <c r="AC145" s="375"/>
      <c r="AD145" s="375"/>
      <c r="AE145" s="375"/>
      <c r="AF145" s="375"/>
      <c r="AG145" s="375"/>
      <c r="AH145" s="511"/>
      <c r="AI145" s="510"/>
      <c r="AJ145" s="375"/>
      <c r="AK145" s="375"/>
      <c r="AL145" s="375"/>
      <c r="AM145" s="375"/>
      <c r="AN145" s="375"/>
      <c r="AO145" s="375"/>
      <c r="AP145" s="375"/>
      <c r="AQ145" s="375"/>
      <c r="AR145" s="511"/>
      <c r="AS145" s="510"/>
      <c r="AT145" s="375"/>
      <c r="AU145" s="375"/>
      <c r="AV145" s="375"/>
      <c r="AW145" s="375"/>
      <c r="AX145" s="375"/>
      <c r="AY145" s="375"/>
      <c r="AZ145" s="375"/>
      <c r="BA145" s="375"/>
      <c r="BB145" s="511"/>
    </row>
    <row r="146" spans="1:74" s="537" customFormat="1" ht="15" customHeight="1" x14ac:dyDescent="0.25">
      <c r="A146" s="536"/>
      <c r="C146" s="538"/>
      <c r="D146" s="538"/>
      <c r="E146" s="745" t="s">
        <v>788</v>
      </c>
      <c r="F146" s="745"/>
      <c r="G146" s="745"/>
      <c r="H146" s="745"/>
      <c r="I146" s="745"/>
      <c r="J146" s="745"/>
      <c r="K146" s="745"/>
      <c r="L146" s="745"/>
      <c r="M146" s="745"/>
      <c r="N146" s="745"/>
      <c r="O146" s="755" t="s">
        <v>886</v>
      </c>
      <c r="P146" s="745"/>
      <c r="Q146" s="745"/>
      <c r="R146" s="745"/>
      <c r="S146" s="745"/>
      <c r="T146" s="745"/>
      <c r="U146" s="745"/>
      <c r="V146" s="745"/>
      <c r="W146" s="745"/>
      <c r="X146" s="756"/>
      <c r="Y146" s="755" t="s">
        <v>790</v>
      </c>
      <c r="Z146" s="745"/>
      <c r="AA146" s="745"/>
      <c r="AB146" s="745"/>
      <c r="AC146" s="745"/>
      <c r="AD146" s="745"/>
      <c r="AE146" s="745"/>
      <c r="AF146" s="745"/>
      <c r="AG146" s="745"/>
      <c r="AH146" s="756"/>
      <c r="AI146" s="755" t="s">
        <v>791</v>
      </c>
      <c r="AJ146" s="745"/>
      <c r="AK146" s="745"/>
      <c r="AL146" s="745"/>
      <c r="AM146" s="745"/>
      <c r="AN146" s="745"/>
      <c r="AO146" s="745"/>
      <c r="AP146" s="745"/>
      <c r="AQ146" s="745"/>
      <c r="AR146" s="756"/>
      <c r="AS146" s="755" t="s">
        <v>792</v>
      </c>
      <c r="AT146" s="745"/>
      <c r="AU146" s="745"/>
      <c r="AV146" s="745"/>
      <c r="AW146" s="745"/>
      <c r="AX146" s="745"/>
      <c r="AY146" s="745"/>
      <c r="AZ146" s="745"/>
      <c r="BA146" s="745"/>
      <c r="BB146" s="756"/>
      <c r="BC146" s="539"/>
      <c r="BD146" s="539"/>
      <c r="BE146" s="539"/>
      <c r="BF146" s="539"/>
      <c r="BG146" s="539"/>
      <c r="BH146" s="539"/>
      <c r="BI146" s="539"/>
      <c r="BJ146" s="539"/>
      <c r="BK146" s="539"/>
      <c r="BL146" s="539"/>
      <c r="BM146" s="539"/>
      <c r="BN146" s="539"/>
      <c r="BO146" s="539"/>
      <c r="BP146" s="539"/>
      <c r="BQ146" s="539"/>
      <c r="BR146" s="539"/>
      <c r="BS146" s="539"/>
      <c r="BT146" s="539"/>
      <c r="BU146" s="539"/>
      <c r="BV146" s="539"/>
    </row>
    <row r="147" spans="1:74" s="537" customFormat="1" ht="15.75" customHeight="1" x14ac:dyDescent="0.25">
      <c r="A147" s="540"/>
      <c r="B147" s="541"/>
      <c r="C147" s="541"/>
      <c r="D147" s="541"/>
      <c r="E147" s="746"/>
      <c r="F147" s="746"/>
      <c r="G147" s="746"/>
      <c r="H147" s="746"/>
      <c r="I147" s="746"/>
      <c r="J147" s="746"/>
      <c r="K147" s="746"/>
      <c r="L147" s="746"/>
      <c r="M147" s="746"/>
      <c r="N147" s="746"/>
      <c r="O147" s="757"/>
      <c r="P147" s="746"/>
      <c r="Q147" s="746"/>
      <c r="R147" s="746"/>
      <c r="S147" s="746"/>
      <c r="T147" s="746"/>
      <c r="U147" s="746"/>
      <c r="V147" s="746"/>
      <c r="W147" s="746"/>
      <c r="X147" s="758"/>
      <c r="Y147" s="757"/>
      <c r="Z147" s="746"/>
      <c r="AA147" s="746"/>
      <c r="AB147" s="746"/>
      <c r="AC147" s="746"/>
      <c r="AD147" s="746"/>
      <c r="AE147" s="746"/>
      <c r="AF147" s="746"/>
      <c r="AG147" s="746"/>
      <c r="AH147" s="758"/>
      <c r="AI147" s="757"/>
      <c r="AJ147" s="746"/>
      <c r="AK147" s="746"/>
      <c r="AL147" s="746"/>
      <c r="AM147" s="746"/>
      <c r="AN147" s="746"/>
      <c r="AO147" s="746"/>
      <c r="AP147" s="746"/>
      <c r="AQ147" s="746"/>
      <c r="AR147" s="758"/>
      <c r="AS147" s="757"/>
      <c r="AT147" s="746"/>
      <c r="AU147" s="746"/>
      <c r="AV147" s="746"/>
      <c r="AW147" s="746"/>
      <c r="AX147" s="746"/>
      <c r="AY147" s="746"/>
      <c r="AZ147" s="746"/>
      <c r="BA147" s="746"/>
      <c r="BB147" s="758"/>
      <c r="BC147" s="539"/>
      <c r="BD147" s="539"/>
      <c r="BE147" s="539"/>
      <c r="BF147" s="539"/>
      <c r="BG147" s="539"/>
      <c r="BH147" s="539"/>
      <c r="BI147" s="539"/>
      <c r="BJ147" s="539"/>
      <c r="BK147" s="539"/>
      <c r="BL147" s="539"/>
      <c r="BM147" s="539"/>
      <c r="BN147" s="539"/>
      <c r="BO147" s="539"/>
      <c r="BP147" s="539"/>
      <c r="BQ147" s="539"/>
      <c r="BR147" s="539"/>
      <c r="BS147" s="539"/>
      <c r="BT147" s="539"/>
      <c r="BU147" s="539"/>
      <c r="BV147" s="539"/>
    </row>
    <row r="148" spans="1:74" s="537" customFormat="1" ht="15" customHeight="1" x14ac:dyDescent="0.25">
      <c r="A148" s="540"/>
      <c r="B148" s="541"/>
      <c r="C148" s="541"/>
      <c r="D148" s="541"/>
      <c r="E148" s="746"/>
      <c r="F148" s="746"/>
      <c r="G148" s="746"/>
      <c r="H148" s="746"/>
      <c r="I148" s="746"/>
      <c r="J148" s="746"/>
      <c r="K148" s="746"/>
      <c r="L148" s="746"/>
      <c r="M148" s="746"/>
      <c r="N148" s="746"/>
      <c r="O148" s="757"/>
      <c r="P148" s="746"/>
      <c r="Q148" s="746"/>
      <c r="R148" s="746"/>
      <c r="S148" s="746"/>
      <c r="T148" s="746"/>
      <c r="U148" s="746"/>
      <c r="V148" s="746"/>
      <c r="W148" s="746"/>
      <c r="X148" s="758"/>
      <c r="Y148" s="757"/>
      <c r="Z148" s="746"/>
      <c r="AA148" s="746"/>
      <c r="AB148" s="746"/>
      <c r="AC148" s="746"/>
      <c r="AD148" s="746"/>
      <c r="AE148" s="746"/>
      <c r="AF148" s="746"/>
      <c r="AG148" s="746"/>
      <c r="AH148" s="758"/>
      <c r="AI148" s="757"/>
      <c r="AJ148" s="746"/>
      <c r="AK148" s="746"/>
      <c r="AL148" s="746"/>
      <c r="AM148" s="746"/>
      <c r="AN148" s="746"/>
      <c r="AO148" s="746"/>
      <c r="AP148" s="746"/>
      <c r="AQ148" s="746"/>
      <c r="AR148" s="758"/>
      <c r="AS148" s="757"/>
      <c r="AT148" s="746"/>
      <c r="AU148" s="746"/>
      <c r="AV148" s="746"/>
      <c r="AW148" s="746"/>
      <c r="AX148" s="746"/>
      <c r="AY148" s="746"/>
      <c r="AZ148" s="746"/>
      <c r="BA148" s="746"/>
      <c r="BB148" s="758"/>
      <c r="BC148" s="539"/>
      <c r="BD148" s="539"/>
      <c r="BE148" s="539"/>
      <c r="BF148" s="539"/>
      <c r="BG148" s="539"/>
      <c r="BH148" s="539"/>
      <c r="BI148" s="539"/>
      <c r="BJ148" s="539"/>
      <c r="BK148" s="539"/>
      <c r="BL148" s="539"/>
      <c r="BM148" s="539"/>
      <c r="BN148" s="539"/>
      <c r="BO148" s="539"/>
      <c r="BP148" s="539"/>
      <c r="BQ148" s="539"/>
      <c r="BR148" s="539"/>
      <c r="BS148" s="539"/>
      <c r="BT148" s="539"/>
      <c r="BU148" s="539"/>
      <c r="BV148" s="539"/>
    </row>
    <row r="149" spans="1:74" s="537" customFormat="1" ht="15.75" customHeight="1" x14ac:dyDescent="0.25">
      <c r="A149" s="540"/>
      <c r="B149" s="541"/>
      <c r="C149" s="541"/>
      <c r="D149" s="541"/>
      <c r="E149" s="746"/>
      <c r="F149" s="746"/>
      <c r="G149" s="746"/>
      <c r="H149" s="746"/>
      <c r="I149" s="746"/>
      <c r="J149" s="746"/>
      <c r="K149" s="746"/>
      <c r="L149" s="746"/>
      <c r="M149" s="746"/>
      <c r="N149" s="746"/>
      <c r="O149" s="757"/>
      <c r="P149" s="746"/>
      <c r="Q149" s="746"/>
      <c r="R149" s="746"/>
      <c r="S149" s="746"/>
      <c r="T149" s="746"/>
      <c r="U149" s="746"/>
      <c r="V149" s="746"/>
      <c r="W149" s="746"/>
      <c r="X149" s="758"/>
      <c r="Y149" s="757"/>
      <c r="Z149" s="746"/>
      <c r="AA149" s="746"/>
      <c r="AB149" s="746"/>
      <c r="AC149" s="746"/>
      <c r="AD149" s="746"/>
      <c r="AE149" s="746"/>
      <c r="AF149" s="746"/>
      <c r="AG149" s="746"/>
      <c r="AH149" s="758"/>
      <c r="AI149" s="757"/>
      <c r="AJ149" s="746"/>
      <c r="AK149" s="746"/>
      <c r="AL149" s="746"/>
      <c r="AM149" s="746"/>
      <c r="AN149" s="746"/>
      <c r="AO149" s="746"/>
      <c r="AP149" s="746"/>
      <c r="AQ149" s="746"/>
      <c r="AR149" s="758"/>
      <c r="AS149" s="757"/>
      <c r="AT149" s="746"/>
      <c r="AU149" s="746"/>
      <c r="AV149" s="746"/>
      <c r="AW149" s="746"/>
      <c r="AX149" s="746"/>
      <c r="AY149" s="746"/>
      <c r="AZ149" s="746"/>
      <c r="BA149" s="746"/>
      <c r="BB149" s="758"/>
      <c r="BC149" s="539"/>
      <c r="BD149" s="539"/>
      <c r="BE149" s="539"/>
      <c r="BF149" s="539"/>
      <c r="BG149" s="539"/>
      <c r="BH149" s="539"/>
      <c r="BI149" s="539"/>
      <c r="BJ149" s="539"/>
      <c r="BK149" s="539"/>
      <c r="BL149" s="539"/>
      <c r="BM149" s="539"/>
      <c r="BN149" s="539"/>
      <c r="BO149" s="539"/>
      <c r="BP149" s="539"/>
      <c r="BQ149" s="539"/>
      <c r="BR149" s="539"/>
      <c r="BS149" s="539"/>
      <c r="BT149" s="539"/>
      <c r="BU149" s="539"/>
      <c r="BV149" s="539"/>
    </row>
    <row r="150" spans="1:74" s="537" customFormat="1" ht="15.75" customHeight="1" thickBot="1" x14ac:dyDescent="0.3">
      <c r="A150" s="542"/>
      <c r="B150" s="543"/>
      <c r="C150" s="543"/>
      <c r="D150" s="543"/>
      <c r="E150" s="747"/>
      <c r="F150" s="747"/>
      <c r="G150" s="747"/>
      <c r="H150" s="747"/>
      <c r="I150" s="747"/>
      <c r="J150" s="747"/>
      <c r="K150" s="747"/>
      <c r="L150" s="747"/>
      <c r="M150" s="747"/>
      <c r="N150" s="747"/>
      <c r="O150" s="759"/>
      <c r="P150" s="747"/>
      <c r="Q150" s="747"/>
      <c r="R150" s="747"/>
      <c r="S150" s="747"/>
      <c r="T150" s="747"/>
      <c r="U150" s="747"/>
      <c r="V150" s="747"/>
      <c r="W150" s="747"/>
      <c r="X150" s="760"/>
      <c r="Y150" s="759"/>
      <c r="Z150" s="747"/>
      <c r="AA150" s="747"/>
      <c r="AB150" s="747"/>
      <c r="AC150" s="747"/>
      <c r="AD150" s="747"/>
      <c r="AE150" s="747"/>
      <c r="AF150" s="747"/>
      <c r="AG150" s="747"/>
      <c r="AH150" s="760"/>
      <c r="AI150" s="759"/>
      <c r="AJ150" s="747"/>
      <c r="AK150" s="747"/>
      <c r="AL150" s="747"/>
      <c r="AM150" s="747"/>
      <c r="AN150" s="747"/>
      <c r="AO150" s="747"/>
      <c r="AP150" s="747"/>
      <c r="AQ150" s="747"/>
      <c r="AR150" s="760"/>
      <c r="AS150" s="759"/>
      <c r="AT150" s="747"/>
      <c r="AU150" s="747"/>
      <c r="AV150" s="747"/>
      <c r="AW150" s="747"/>
      <c r="AX150" s="747"/>
      <c r="AY150" s="747"/>
      <c r="AZ150" s="747"/>
      <c r="BA150" s="747"/>
      <c r="BB150" s="760"/>
      <c r="BC150" s="539"/>
      <c r="BD150" s="539"/>
      <c r="BE150" s="539"/>
      <c r="BF150" s="539"/>
      <c r="BG150" s="539"/>
      <c r="BH150" s="539"/>
      <c r="BI150" s="539"/>
      <c r="BJ150" s="539"/>
      <c r="BK150" s="539"/>
      <c r="BL150" s="539"/>
      <c r="BM150" s="539"/>
      <c r="BN150" s="539"/>
      <c r="BO150" s="539"/>
      <c r="BP150" s="539"/>
      <c r="BQ150" s="539"/>
      <c r="BR150" s="539"/>
      <c r="BS150" s="539"/>
      <c r="BT150" s="539"/>
      <c r="BU150" s="539"/>
      <c r="BV150" s="539"/>
    </row>
    <row r="151" spans="1:74" ht="26.25" customHeight="1" x14ac:dyDescent="0.25">
      <c r="A151" s="766" t="s">
        <v>793</v>
      </c>
      <c r="B151" s="769" t="s">
        <v>794</v>
      </c>
      <c r="C151" s="464"/>
      <c r="D151" s="465"/>
      <c r="E151" s="465" t="e">
        <f t="shared" ref="E151:BB151" ca="1" si="26">FluidString($B$162:$B$180,E162:E180)</f>
        <v>#NAME?</v>
      </c>
      <c r="F151" s="465" t="e">
        <f t="shared" ca="1" si="26"/>
        <v>#NAME?</v>
      </c>
      <c r="G151" s="465" t="e">
        <f t="shared" ca="1" si="26"/>
        <v>#NAME?</v>
      </c>
      <c r="H151" s="465" t="e">
        <f t="shared" ca="1" si="26"/>
        <v>#NAME?</v>
      </c>
      <c r="I151" s="465" t="e">
        <f t="shared" ca="1" si="26"/>
        <v>#NAME?</v>
      </c>
      <c r="J151" s="465" t="e">
        <f t="shared" ca="1" si="26"/>
        <v>#NAME?</v>
      </c>
      <c r="K151" s="465" t="e">
        <f t="shared" ca="1" si="26"/>
        <v>#NAME?</v>
      </c>
      <c r="L151" s="465" t="e">
        <f t="shared" ca="1" si="26"/>
        <v>#NAME?</v>
      </c>
      <c r="M151" s="465" t="e">
        <f t="shared" ca="1" si="26"/>
        <v>#NAME?</v>
      </c>
      <c r="N151" s="465" t="str">
        <f t="shared" si="26"/>
        <v>methane;0.22;propane;58.83;butane;0.017;isobutane;28.62;pentane;3.6;isopentane;2.19;hexane;0.33;heptane;0.76;octane;0.17;nonane;0.43;decane;0.02;undecane;0.04;dodecane;0.01;nitrogen;95.237;oxygen;100.27;carbon dioxide;63.62</v>
      </c>
      <c r="O151" s="466" t="e">
        <f t="shared" ca="1" si="26"/>
        <v>#NAME?</v>
      </c>
      <c r="P151" s="465" t="e">
        <f t="shared" ca="1" si="26"/>
        <v>#NAME?</v>
      </c>
      <c r="Q151" s="465" t="e">
        <f t="shared" ca="1" si="26"/>
        <v>#NAME?</v>
      </c>
      <c r="R151" s="465" t="e">
        <f t="shared" ca="1" si="26"/>
        <v>#NAME?</v>
      </c>
      <c r="S151" s="465" t="e">
        <f t="shared" ca="1" si="26"/>
        <v>#NAME?</v>
      </c>
      <c r="T151" s="465" t="e">
        <f t="shared" ca="1" si="26"/>
        <v>#NAME?</v>
      </c>
      <c r="U151" s="465" t="e">
        <f t="shared" ca="1" si="26"/>
        <v>#NAME?</v>
      </c>
      <c r="V151" s="465" t="e">
        <f t="shared" ca="1" si="26"/>
        <v>#NAME?</v>
      </c>
      <c r="W151" s="465" t="str">
        <f t="shared" si="26"/>
        <v>methane;0.22;propane;63.62;butane;0.017;isobutane;28.62;pentane;3.6;isopentane;2.19;hexane;0.33;heptane;0.76;octane;0.17;nonane;0.43;decane;0.02;undecane;0.04;dodecane;0.01</v>
      </c>
      <c r="X151" s="467" t="str">
        <f t="shared" si="26"/>
        <v>methane;0.22;propane;63.62;butane;0.017;isobutane;28.62;pentane;3.6;isopentane;2.19;hexane;0.33;heptane;0.76;octane;0.17;nonane;0.43;decane;0.02;undecane;0.04;dodecane;0.01</v>
      </c>
      <c r="Y151" s="466" t="e">
        <f t="shared" ca="1" si="26"/>
        <v>#NAME?</v>
      </c>
      <c r="Z151" s="465" t="e">
        <f t="shared" ca="1" si="26"/>
        <v>#NAME?</v>
      </c>
      <c r="AA151" s="465" t="e">
        <f t="shared" ca="1" si="26"/>
        <v>#NAME?</v>
      </c>
      <c r="AB151" s="465" t="e">
        <f t="shared" ca="1" si="26"/>
        <v>#NAME?</v>
      </c>
      <c r="AC151" s="465" t="e">
        <f t="shared" ca="1" si="26"/>
        <v>#NAME?</v>
      </c>
      <c r="AD151" s="465" t="e">
        <f t="shared" ca="1" si="26"/>
        <v>#NAME?</v>
      </c>
      <c r="AE151" s="465" t="e">
        <f t="shared" ca="1" si="26"/>
        <v>#NAME?</v>
      </c>
      <c r="AF151" s="465" t="e">
        <f t="shared" ca="1" si="26"/>
        <v>#NAME?</v>
      </c>
      <c r="AG151" s="465" t="str">
        <f t="shared" si="26"/>
        <v>methane;0.22;propane;63.62;butane;0.017;isobutane;28.62;pentane;3.6;isopentane;2.19;hexane;0.33;heptane;0.76;octane;0.17;nonane;0.43;decane;0.02;undecane;0.04;dodecane;0.01</v>
      </c>
      <c r="AH151" s="467" t="str">
        <f t="shared" si="26"/>
        <v>methane;0.22;propane;63.62;butane;0.017;isobutane;28.62;pentane;3.6;isopentane;2.19;hexane;0.33;heptane;0.76;octane;0.17;nonane;0.43;decane;0.02;undecane;0.04;dodecane;0.01</v>
      </c>
      <c r="AI151" s="466" t="e">
        <f t="shared" ca="1" si="26"/>
        <v>#NAME?</v>
      </c>
      <c r="AJ151" s="465" t="e">
        <f t="shared" ca="1" si="26"/>
        <v>#NAME?</v>
      </c>
      <c r="AK151" s="465" t="e">
        <f t="shared" ca="1" si="26"/>
        <v>#NAME?</v>
      </c>
      <c r="AL151" s="465" t="e">
        <f t="shared" ca="1" si="26"/>
        <v>#NAME?</v>
      </c>
      <c r="AM151" s="465" t="e">
        <f t="shared" ca="1" si="26"/>
        <v>#NAME?</v>
      </c>
      <c r="AN151" s="465" t="e">
        <f t="shared" ca="1" si="26"/>
        <v>#NAME?</v>
      </c>
      <c r="AO151" s="465" t="e">
        <f t="shared" ca="1" si="26"/>
        <v>#NAME?</v>
      </c>
      <c r="AP151" s="465" t="e">
        <f t="shared" ca="1" si="26"/>
        <v>#NAME?</v>
      </c>
      <c r="AQ151" s="465" t="str">
        <f t="shared" si="26"/>
        <v>methane;0.015;ethane;0.003;propane;0.093;butane;0.00017;isobutane;0.7;pentane;0.097;isopentane;0.055;hexane;0.01;heptane;0.017;octane;0.0034;nonane;0.0037;decane;0.0012;undecane;0.0004;dodecane;0.0001</v>
      </c>
      <c r="AR151" s="467" t="str">
        <f t="shared" si="26"/>
        <v/>
      </c>
      <c r="AS151" s="466" t="e">
        <f t="shared" ca="1" si="26"/>
        <v>#NAME?</v>
      </c>
      <c r="AT151" s="465" t="e">
        <f t="shared" ca="1" si="26"/>
        <v>#NAME?</v>
      </c>
      <c r="AU151" s="465" t="e">
        <f t="shared" ca="1" si="26"/>
        <v>#NAME?</v>
      </c>
      <c r="AV151" s="465" t="e">
        <f t="shared" ca="1" si="26"/>
        <v>#NAME?</v>
      </c>
      <c r="AW151" s="465" t="e">
        <f t="shared" ca="1" si="26"/>
        <v>#NAME?</v>
      </c>
      <c r="AX151" s="465" t="e">
        <f t="shared" ca="1" si="26"/>
        <v>#NAME?</v>
      </c>
      <c r="AY151" s="465" t="e">
        <f t="shared" ca="1" si="26"/>
        <v>#NAME?</v>
      </c>
      <c r="AZ151" s="465" t="e">
        <f t="shared" ca="1" si="26"/>
        <v>#NAME?</v>
      </c>
      <c r="BA151" s="465" t="str">
        <f t="shared" si="26"/>
        <v>methane;0.015;ethane;0.0031;propane;0.3999;butane;0.000005;isobutane;0.4821;pentane;0.0546;isopentane;0.031;hexane;0.0044;heptane;0.01;octane;0.002;nonane;0.0054;decane;0.0036</v>
      </c>
      <c r="BB151" s="467" t="str">
        <f t="shared" si="26"/>
        <v/>
      </c>
    </row>
    <row r="152" spans="1:74" ht="27" thickBot="1" x14ac:dyDescent="0.3">
      <c r="A152" s="767"/>
      <c r="B152" s="770"/>
      <c r="C152" s="469"/>
      <c r="D152" s="470"/>
      <c r="E152" s="470" t="s">
        <v>278</v>
      </c>
      <c r="F152" s="470" t="s">
        <v>279</v>
      </c>
      <c r="G152" s="470" t="s">
        <v>622</v>
      </c>
      <c r="H152" s="470" t="s">
        <v>280</v>
      </c>
      <c r="I152" s="470" t="s">
        <v>281</v>
      </c>
      <c r="J152" s="470" t="s">
        <v>562</v>
      </c>
      <c r="K152" s="470" t="s">
        <v>608</v>
      </c>
      <c r="L152" s="470" t="s">
        <v>609</v>
      </c>
      <c r="M152" s="470" t="s">
        <v>610</v>
      </c>
      <c r="N152" s="470" t="s">
        <v>611</v>
      </c>
      <c r="O152" s="471" t="s">
        <v>278</v>
      </c>
      <c r="P152" s="470" t="s">
        <v>279</v>
      </c>
      <c r="Q152" s="470" t="s">
        <v>622</v>
      </c>
      <c r="R152" s="470" t="s">
        <v>280</v>
      </c>
      <c r="S152" s="470" t="s">
        <v>281</v>
      </c>
      <c r="T152" s="470" t="s">
        <v>562</v>
      </c>
      <c r="U152" s="470" t="s">
        <v>608</v>
      </c>
      <c r="V152" s="470" t="s">
        <v>609</v>
      </c>
      <c r="W152" s="470" t="s">
        <v>610</v>
      </c>
      <c r="X152" s="472" t="s">
        <v>611</v>
      </c>
      <c r="Y152" s="471" t="s">
        <v>278</v>
      </c>
      <c r="Z152" s="470" t="s">
        <v>279</v>
      </c>
      <c r="AA152" s="470" t="s">
        <v>622</v>
      </c>
      <c r="AB152" s="470" t="s">
        <v>280</v>
      </c>
      <c r="AC152" s="470" t="s">
        <v>281</v>
      </c>
      <c r="AD152" s="470" t="s">
        <v>562</v>
      </c>
      <c r="AE152" s="470" t="s">
        <v>608</v>
      </c>
      <c r="AF152" s="470" t="s">
        <v>609</v>
      </c>
      <c r="AG152" s="470" t="s">
        <v>610</v>
      </c>
      <c r="AH152" s="472" t="s">
        <v>611</v>
      </c>
      <c r="AI152" s="471" t="s">
        <v>278</v>
      </c>
      <c r="AJ152" s="470" t="s">
        <v>279</v>
      </c>
      <c r="AK152" s="470" t="s">
        <v>622</v>
      </c>
      <c r="AL152" s="470" t="s">
        <v>280</v>
      </c>
      <c r="AM152" s="470" t="s">
        <v>281</v>
      </c>
      <c r="AN152" s="470" t="s">
        <v>562</v>
      </c>
      <c r="AO152" s="470" t="s">
        <v>608</v>
      </c>
      <c r="AP152" s="470" t="s">
        <v>609</v>
      </c>
      <c r="AQ152" s="470" t="s">
        <v>610</v>
      </c>
      <c r="AR152" s="472" t="s">
        <v>611</v>
      </c>
      <c r="AS152" s="471" t="s">
        <v>278</v>
      </c>
      <c r="AT152" s="470" t="s">
        <v>279</v>
      </c>
      <c r="AU152" s="470" t="s">
        <v>622</v>
      </c>
      <c r="AV152" s="470" t="s">
        <v>280</v>
      </c>
      <c r="AW152" s="470" t="s">
        <v>281</v>
      </c>
      <c r="AX152" s="470" t="s">
        <v>562</v>
      </c>
      <c r="AY152" s="470" t="s">
        <v>608</v>
      </c>
      <c r="AZ152" s="470" t="s">
        <v>609</v>
      </c>
      <c r="BA152" s="470" t="s">
        <v>610</v>
      </c>
      <c r="BB152" s="472" t="s">
        <v>611</v>
      </c>
    </row>
    <row r="153" spans="1:74" ht="15.75" customHeight="1" outlineLevel="1" thickBot="1" x14ac:dyDescent="0.3">
      <c r="A153" s="767"/>
      <c r="B153" s="544" t="s">
        <v>506</v>
      </c>
      <c r="C153" s="476" t="s">
        <v>579</v>
      </c>
      <c r="D153" s="476"/>
      <c r="E153" s="477" t="e">
        <f t="shared" ref="E153:BB153" ca="1" si="27">IF(E162="","",MolarMass(E151))</f>
        <v>#NAME?</v>
      </c>
      <c r="F153" s="477" t="e">
        <f t="shared" ca="1" si="27"/>
        <v>#NAME?</v>
      </c>
      <c r="G153" s="477" t="e">
        <f t="shared" ca="1" si="27"/>
        <v>#NAME?</v>
      </c>
      <c r="H153" s="477" t="e">
        <f t="shared" ca="1" si="27"/>
        <v>#NAME?</v>
      </c>
      <c r="I153" s="477" t="e">
        <f t="shared" ca="1" si="27"/>
        <v>#NAME?</v>
      </c>
      <c r="J153" s="477" t="e">
        <f t="shared" ca="1" si="27"/>
        <v>#NAME?</v>
      </c>
      <c r="K153" s="477" t="e">
        <f t="shared" ca="1" si="27"/>
        <v>#NAME?</v>
      </c>
      <c r="L153" s="477" t="e">
        <f t="shared" ca="1" si="27"/>
        <v>#NAME?</v>
      </c>
      <c r="M153" s="477" t="e">
        <f t="shared" ca="1" si="27"/>
        <v>#NAME?</v>
      </c>
      <c r="N153" s="477">
        <f t="shared" si="27"/>
        <v>38.226698787574357</v>
      </c>
      <c r="O153" s="545" t="e">
        <f t="shared" ca="1" si="27"/>
        <v>#NAME?</v>
      </c>
      <c r="P153" s="477" t="e">
        <f t="shared" ca="1" si="27"/>
        <v>#NAME?</v>
      </c>
      <c r="Q153" s="477" t="e">
        <f t="shared" ca="1" si="27"/>
        <v>#NAME?</v>
      </c>
      <c r="R153" s="477" t="e">
        <f t="shared" ca="1" si="27"/>
        <v>#NAME?</v>
      </c>
      <c r="S153" s="477" t="e">
        <f t="shared" ca="1" si="27"/>
        <v>#NAME?</v>
      </c>
      <c r="T153" s="477" t="e">
        <f t="shared" ca="1" si="27"/>
        <v>#NAME?</v>
      </c>
      <c r="U153" s="477" t="e">
        <f t="shared" ca="1" si="27"/>
        <v>#NAME?</v>
      </c>
      <c r="V153" s="477" t="e">
        <f t="shared" ca="1" si="27"/>
        <v>#NAME?</v>
      </c>
      <c r="W153" s="477">
        <f t="shared" si="27"/>
        <v>50.796694514481075</v>
      </c>
      <c r="X153" s="546">
        <f t="shared" si="27"/>
        <v>50.796694514481075</v>
      </c>
      <c r="Y153" s="545" t="e">
        <f t="shared" ca="1" si="27"/>
        <v>#NAME?</v>
      </c>
      <c r="Z153" s="477" t="e">
        <f t="shared" ca="1" si="27"/>
        <v>#NAME?</v>
      </c>
      <c r="AA153" s="477" t="e">
        <f t="shared" ca="1" si="27"/>
        <v>#NAME?</v>
      </c>
      <c r="AB153" s="477" t="e">
        <f t="shared" ca="1" si="27"/>
        <v>#NAME?</v>
      </c>
      <c r="AC153" s="477" t="e">
        <f t="shared" ca="1" si="27"/>
        <v>#NAME?</v>
      </c>
      <c r="AD153" s="477" t="e">
        <f t="shared" ca="1" si="27"/>
        <v>#NAME?</v>
      </c>
      <c r="AE153" s="477" t="e">
        <f t="shared" ca="1" si="27"/>
        <v>#NAME?</v>
      </c>
      <c r="AF153" s="477" t="e">
        <f t="shared" ca="1" si="27"/>
        <v>#NAME?</v>
      </c>
      <c r="AG153" s="477">
        <f t="shared" si="27"/>
        <v>50.796694514481075</v>
      </c>
      <c r="AH153" s="546">
        <f t="shared" si="27"/>
        <v>50.796694514481075</v>
      </c>
      <c r="AI153" s="545" t="e">
        <f t="shared" ca="1" si="27"/>
        <v>#NAME?</v>
      </c>
      <c r="AJ153" s="477" t="e">
        <f t="shared" ca="1" si="27"/>
        <v>#NAME?</v>
      </c>
      <c r="AK153" s="477" t="e">
        <f t="shared" ca="1" si="27"/>
        <v>#NAME?</v>
      </c>
      <c r="AL153" s="477" t="e">
        <f t="shared" ca="1" si="27"/>
        <v>#NAME?</v>
      </c>
      <c r="AM153" s="477" t="e">
        <f t="shared" ca="1" si="27"/>
        <v>#NAME?</v>
      </c>
      <c r="AN153" s="477" t="e">
        <f t="shared" ca="1" si="27"/>
        <v>#NAME?</v>
      </c>
      <c r="AO153" s="477" t="e">
        <f t="shared" ca="1" si="27"/>
        <v>#NAME?</v>
      </c>
      <c r="AP153" s="477" t="e">
        <f t="shared" ca="1" si="27"/>
        <v>#NAME?</v>
      </c>
      <c r="AQ153" s="477">
        <f t="shared" si="27"/>
        <v>59.833810813137539</v>
      </c>
      <c r="AR153" s="546" t="str">
        <f t="shared" si="27"/>
        <v/>
      </c>
      <c r="AS153" s="545" t="e">
        <f t="shared" ca="1" si="27"/>
        <v>#NAME?</v>
      </c>
      <c r="AT153" s="477" t="e">
        <f t="shared" ca="1" si="27"/>
        <v>#NAME?</v>
      </c>
      <c r="AU153" s="477" t="e">
        <f t="shared" ca="1" si="27"/>
        <v>#NAME?</v>
      </c>
      <c r="AV153" s="477" t="e">
        <f t="shared" ca="1" si="27"/>
        <v>#NAME?</v>
      </c>
      <c r="AW153" s="477" t="e">
        <f t="shared" ca="1" si="27"/>
        <v>#NAME?</v>
      </c>
      <c r="AX153" s="477" t="e">
        <f t="shared" ca="1" si="27"/>
        <v>#NAME?</v>
      </c>
      <c r="AY153" s="477" t="e">
        <f t="shared" ca="1" si="27"/>
        <v>#NAME?</v>
      </c>
      <c r="AZ153" s="477" t="e">
        <f t="shared" ca="1" si="27"/>
        <v>#NAME?</v>
      </c>
      <c r="BA153" s="477">
        <f t="shared" si="27"/>
        <v>54.375237421434967</v>
      </c>
      <c r="BB153" s="546" t="str">
        <f t="shared" si="27"/>
        <v/>
      </c>
    </row>
    <row r="154" spans="1:74" ht="15.75" customHeight="1" outlineLevel="1" thickBot="1" x14ac:dyDescent="0.3">
      <c r="A154" s="767"/>
      <c r="B154" s="547"/>
      <c r="C154" s="375"/>
      <c r="D154" s="479"/>
      <c r="E154" s="548" t="e">
        <f ca="1">IF(E204="","",(E204/E67*E5^2)^0.5)</f>
        <v>#NAME?</v>
      </c>
      <c r="F154" s="548" t="e">
        <f t="shared" ref="F154:N154" ca="1" si="28">IF(F204="","",(F204/F67*F5^2)^0.5)</f>
        <v>#NAME?</v>
      </c>
      <c r="G154" s="548" t="e">
        <f t="shared" ca="1" si="28"/>
        <v>#NAME?</v>
      </c>
      <c r="H154" s="548" t="e">
        <f t="shared" ca="1" si="28"/>
        <v>#NAME?</v>
      </c>
      <c r="I154" s="548" t="e">
        <f t="shared" ca="1" si="28"/>
        <v>#NAME?</v>
      </c>
      <c r="J154" s="548" t="str">
        <f t="shared" si="28"/>
        <v/>
      </c>
      <c r="K154" s="548" t="str">
        <f t="shared" si="28"/>
        <v/>
      </c>
      <c r="L154" s="548" t="str">
        <f t="shared" si="28"/>
        <v/>
      </c>
      <c r="M154" s="548" t="str">
        <f t="shared" si="28"/>
        <v/>
      </c>
      <c r="N154" s="548" t="str">
        <f t="shared" si="28"/>
        <v/>
      </c>
      <c r="O154" s="549"/>
      <c r="P154" s="548"/>
      <c r="Q154" s="548"/>
      <c r="R154" s="548"/>
      <c r="S154" s="548"/>
      <c r="T154" s="548"/>
      <c r="U154" s="548"/>
      <c r="V154" s="548"/>
      <c r="W154" s="548"/>
      <c r="X154" s="550"/>
      <c r="Y154" s="548" t="e">
        <f ca="1">IF(Y204="","",(Y204/Y67*Y5^2)^0.5)</f>
        <v>#NAME?</v>
      </c>
      <c r="Z154" s="548" t="e">
        <f t="shared" ref="Z154:AH154" ca="1" si="29">IF(Z204="","",(Z204/Z67*Z5^2)^0.5)</f>
        <v>#NAME?</v>
      </c>
      <c r="AA154" s="548" t="e">
        <f t="shared" ca="1" si="29"/>
        <v>#NAME?</v>
      </c>
      <c r="AB154" s="548" t="e">
        <f t="shared" ca="1" si="29"/>
        <v>#NAME?</v>
      </c>
      <c r="AC154" s="548" t="e">
        <f t="shared" ca="1" si="29"/>
        <v>#NAME?</v>
      </c>
      <c r="AD154" s="548" t="str">
        <f t="shared" si="29"/>
        <v/>
      </c>
      <c r="AE154" s="548" t="str">
        <f t="shared" si="29"/>
        <v/>
      </c>
      <c r="AF154" s="548" t="str">
        <f t="shared" si="29"/>
        <v/>
      </c>
      <c r="AG154" s="548" t="str">
        <f t="shared" si="29"/>
        <v/>
      </c>
      <c r="AH154" s="548" t="str">
        <f t="shared" si="29"/>
        <v/>
      </c>
      <c r="AI154" s="548" t="e">
        <f ca="1">IF(AI204="","",(AI204/AI67*AI5^2)^0.5)</f>
        <v>#NAME?</v>
      </c>
      <c r="AJ154" s="548" t="e">
        <f t="shared" ref="AJ154:AR154" ca="1" si="30">IF(AJ204="","",(AJ204/AJ67*AJ5^2)^0.5)</f>
        <v>#NAME?</v>
      </c>
      <c r="AK154" s="548" t="e">
        <f t="shared" ca="1" si="30"/>
        <v>#NAME?</v>
      </c>
      <c r="AL154" s="548" t="e">
        <f t="shared" ca="1" si="30"/>
        <v>#NAME?</v>
      </c>
      <c r="AM154" s="548" t="e">
        <f t="shared" ca="1" si="30"/>
        <v>#NAME?</v>
      </c>
      <c r="AN154" s="548" t="str">
        <f t="shared" si="30"/>
        <v/>
      </c>
      <c r="AO154" s="548" t="str">
        <f t="shared" si="30"/>
        <v/>
      </c>
      <c r="AP154" s="548" t="str">
        <f t="shared" si="30"/>
        <v/>
      </c>
      <c r="AQ154" s="548" t="str">
        <f t="shared" si="30"/>
        <v/>
      </c>
      <c r="AR154" s="548" t="str">
        <f t="shared" si="30"/>
        <v/>
      </c>
      <c r="AS154" s="548" t="e">
        <f ca="1">IF(AS204="","",(AS204/AS67*AS5^2)^0.5)</f>
        <v>#NAME?</v>
      </c>
      <c r="AT154" s="548" t="e">
        <f t="shared" ref="AT154:BB154" ca="1" si="31">IF(AT204="","",(AT204/AT67*AT5^2)^0.5)</f>
        <v>#NAME?</v>
      </c>
      <c r="AU154" s="548" t="e">
        <f t="shared" ca="1" si="31"/>
        <v>#NAME?</v>
      </c>
      <c r="AV154" s="548" t="e">
        <f t="shared" ca="1" si="31"/>
        <v>#NAME?</v>
      </c>
      <c r="AW154" s="548" t="e">
        <f t="shared" ca="1" si="31"/>
        <v>#NAME?</v>
      </c>
      <c r="AX154" s="548" t="str">
        <f t="shared" si="31"/>
        <v/>
      </c>
      <c r="AY154" s="548" t="str">
        <f t="shared" si="31"/>
        <v/>
      </c>
      <c r="AZ154" s="548" t="str">
        <f t="shared" si="31"/>
        <v/>
      </c>
      <c r="BA154" s="548" t="str">
        <f t="shared" si="31"/>
        <v/>
      </c>
      <c r="BB154" s="548" t="str">
        <f t="shared" si="31"/>
        <v/>
      </c>
    </row>
    <row r="155" spans="1:74" ht="15.75" customHeight="1" outlineLevel="1" thickBot="1" x14ac:dyDescent="0.3">
      <c r="A155" s="767"/>
      <c r="B155" s="547" t="s">
        <v>284</v>
      </c>
      <c r="C155" s="375" t="s">
        <v>520</v>
      </c>
      <c r="D155" s="479" t="s">
        <v>171</v>
      </c>
      <c r="E155" s="551" t="e">
        <f ca="1">IF(E154="","",(SUM($E$154:$N$154)/COUNTIF($E$154:$N$154,"&gt;0")))</f>
        <v>#NAME?</v>
      </c>
      <c r="F155" s="552" t="e">
        <f t="shared" ref="F155:N155" ca="1" si="32">IF(F154="","",(SUM($E$154:$N$154)/COUNTIF($E$154:$N$154,"&gt;0")))</f>
        <v>#NAME?</v>
      </c>
      <c r="G155" s="552" t="e">
        <f t="shared" ca="1" si="32"/>
        <v>#NAME?</v>
      </c>
      <c r="H155" s="552" t="e">
        <f t="shared" ca="1" si="32"/>
        <v>#NAME?</v>
      </c>
      <c r="I155" s="552" t="e">
        <f t="shared" ca="1" si="32"/>
        <v>#NAME?</v>
      </c>
      <c r="J155" s="552" t="str">
        <f t="shared" si="32"/>
        <v/>
      </c>
      <c r="K155" s="552" t="str">
        <f t="shared" si="32"/>
        <v/>
      </c>
      <c r="L155" s="552" t="str">
        <f t="shared" si="32"/>
        <v/>
      </c>
      <c r="M155" s="552" t="str">
        <f t="shared" si="32"/>
        <v/>
      </c>
      <c r="N155" s="552" t="str">
        <f t="shared" si="32"/>
        <v/>
      </c>
      <c r="O155" s="483">
        <f>'CONVERSOR CURV'!O154</f>
        <v>10100</v>
      </c>
      <c r="P155" s="482">
        <f>$O$155</f>
        <v>10100</v>
      </c>
      <c r="Q155" s="482">
        <f t="shared" ref="Q155:W155" si="33">$O$155</f>
        <v>10100</v>
      </c>
      <c r="R155" s="482">
        <f t="shared" si="33"/>
        <v>10100</v>
      </c>
      <c r="S155" s="482">
        <f t="shared" si="33"/>
        <v>10100</v>
      </c>
      <c r="T155" s="482">
        <f t="shared" si="33"/>
        <v>10100</v>
      </c>
      <c r="U155" s="482">
        <f t="shared" si="33"/>
        <v>10100</v>
      </c>
      <c r="V155" s="482">
        <f t="shared" si="33"/>
        <v>10100</v>
      </c>
      <c r="W155" s="482">
        <f t="shared" si="33"/>
        <v>10100</v>
      </c>
      <c r="X155" s="484" t="str">
        <f>IF('DADOS TESTE SEC1'!AA154&gt;0,'DADOS TESTE SEC1'!AA154,"-")</f>
        <v>-</v>
      </c>
      <c r="Y155" s="552" t="e">
        <f ca="1">IF(Y154="","",(SUM($Y$154:$AH$154)/COUNTIF($Y$154:$AH$154,"&gt;0")))</f>
        <v>#NAME?</v>
      </c>
      <c r="Z155" s="552" t="e">
        <f t="shared" ref="Z155:AH155" ca="1" si="34">IF(Z154="","",(SUM($Y$154:$AH$154)/COUNTIF($Y$154:$AH$154,"&gt;0")))</f>
        <v>#NAME?</v>
      </c>
      <c r="AA155" s="552" t="e">
        <f t="shared" ca="1" si="34"/>
        <v>#NAME?</v>
      </c>
      <c r="AB155" s="552" t="e">
        <f t="shared" ca="1" si="34"/>
        <v>#NAME?</v>
      </c>
      <c r="AC155" s="552" t="e">
        <f t="shared" ca="1" si="34"/>
        <v>#NAME?</v>
      </c>
      <c r="AD155" s="552" t="str">
        <f t="shared" si="34"/>
        <v/>
      </c>
      <c r="AE155" s="552" t="str">
        <f t="shared" si="34"/>
        <v/>
      </c>
      <c r="AF155" s="552" t="str">
        <f t="shared" si="34"/>
        <v/>
      </c>
      <c r="AG155" s="552" t="str">
        <f t="shared" si="34"/>
        <v/>
      </c>
      <c r="AH155" s="552" t="str">
        <f t="shared" si="34"/>
        <v/>
      </c>
      <c r="AI155" s="552" t="e">
        <f ca="1">IF(AI154="","",(SUM($AI$154:$AR$154)/COUNTIF($AI$154:$AR$154,"&gt;0")))</f>
        <v>#NAME?</v>
      </c>
      <c r="AJ155" s="552" t="e">
        <f t="shared" ref="AJ155:AR155" ca="1" si="35">IF(AJ154="","",(SUM($AI$154:$AR$154)/COUNTIF($AI$154:$AR$154,"&gt;0")))</f>
        <v>#NAME?</v>
      </c>
      <c r="AK155" s="552" t="e">
        <f t="shared" ca="1" si="35"/>
        <v>#NAME?</v>
      </c>
      <c r="AL155" s="552" t="e">
        <f t="shared" ca="1" si="35"/>
        <v>#NAME?</v>
      </c>
      <c r="AM155" s="552" t="e">
        <f t="shared" ca="1" si="35"/>
        <v>#NAME?</v>
      </c>
      <c r="AN155" s="552" t="str">
        <f t="shared" si="35"/>
        <v/>
      </c>
      <c r="AO155" s="552" t="str">
        <f t="shared" si="35"/>
        <v/>
      </c>
      <c r="AP155" s="552" t="str">
        <f t="shared" si="35"/>
        <v/>
      </c>
      <c r="AQ155" s="552" t="str">
        <f t="shared" si="35"/>
        <v/>
      </c>
      <c r="AR155" s="552" t="str">
        <f t="shared" si="35"/>
        <v/>
      </c>
      <c r="AS155" s="552" t="e">
        <f ca="1">IF(AS154="","",(SUM($AS$154:$BB$154)/COUNTIF($AS$154:$BB$154,"&gt;0")))</f>
        <v>#NAME?</v>
      </c>
      <c r="AT155" s="552" t="e">
        <f t="shared" ref="AT155:BB155" ca="1" si="36">IF(AT154="","",(SUM($AS$154:$BB$154)/COUNTIF($AS$154:$BB$154,"&gt;0")))</f>
        <v>#NAME?</v>
      </c>
      <c r="AU155" s="552" t="e">
        <f t="shared" ca="1" si="36"/>
        <v>#NAME?</v>
      </c>
      <c r="AV155" s="552" t="e">
        <f t="shared" ca="1" si="36"/>
        <v>#NAME?</v>
      </c>
      <c r="AW155" s="552" t="e">
        <f t="shared" ca="1" si="36"/>
        <v>#NAME?</v>
      </c>
      <c r="AX155" s="552" t="str">
        <f t="shared" si="36"/>
        <v/>
      </c>
      <c r="AY155" s="552" t="str">
        <f t="shared" si="36"/>
        <v/>
      </c>
      <c r="AZ155" s="552" t="str">
        <f t="shared" si="36"/>
        <v/>
      </c>
      <c r="BA155" s="552" t="str">
        <f t="shared" si="36"/>
        <v/>
      </c>
      <c r="BB155" s="553" t="str">
        <f t="shared" si="36"/>
        <v/>
      </c>
    </row>
    <row r="156" spans="1:74" s="488" customFormat="1" ht="15" customHeight="1" outlineLevel="1" x14ac:dyDescent="0.25">
      <c r="A156" s="767"/>
      <c r="B156" s="554" t="s">
        <v>671</v>
      </c>
      <c r="C156" s="486" t="s">
        <v>95</v>
      </c>
      <c r="D156" s="487" t="s">
        <v>544</v>
      </c>
      <c r="E156" s="555">
        <f>IF(FD!$AB$132&gt;0,FD!$AB$132,"-")</f>
        <v>438.63</v>
      </c>
      <c r="F156" s="555">
        <f>IF(FD!$AC$132&gt;0,FD!$AC$132,"-")</f>
        <v>447.4</v>
      </c>
      <c r="G156" s="555">
        <f>IF(FD!$AD$132&gt;0,FD!$AD$132,"-")</f>
        <v>447.4</v>
      </c>
      <c r="H156" s="555" t="str">
        <f>IF(FD!$AE$132&gt;0,FD!$AE$132,"-")</f>
        <v>-</v>
      </c>
      <c r="I156" s="555" t="str">
        <f>IF(FD!$AF$132&gt;0,FD!$AF$132,"-")</f>
        <v>-</v>
      </c>
      <c r="J156" s="555" t="str">
        <f>IF(FD!$AG$132&gt;0,FD!$AG$132,"-")</f>
        <v>-</v>
      </c>
      <c r="K156" s="555" t="str">
        <f>IF(FD!$AH$132&gt;0,FD!$AH$132,"-")</f>
        <v>-</v>
      </c>
      <c r="L156" s="555" t="str">
        <f>IF(FD!$AI$132&gt;0,FD!$AI$132,"-")</f>
        <v>-</v>
      </c>
      <c r="M156" s="555" t="str">
        <f>IF(FD!$AJ$132&gt;0,FD!$AJ$132,"-")</f>
        <v>-</v>
      </c>
      <c r="N156" s="555" t="str">
        <f>IF(FD!$AK$132&gt;0,FD!$AK$132,"-")</f>
        <v>-</v>
      </c>
      <c r="O156" s="555">
        <f>IF(FD!$AB$132&gt;0,FD!$AB$132,"-")</f>
        <v>438.63</v>
      </c>
      <c r="P156" s="555">
        <f>IF(FD!$AC$132&gt;0,FD!$AC$132,"-")</f>
        <v>447.4</v>
      </c>
      <c r="Q156" s="555">
        <f>IF(FD!$AD$132&gt;0,FD!$AD$132,"-")</f>
        <v>447.4</v>
      </c>
      <c r="R156" s="555" t="str">
        <f>IF(FD!$AE$132&gt;0,FD!$AE$132,"-")</f>
        <v>-</v>
      </c>
      <c r="S156" s="555" t="str">
        <f>IF(FD!$AF$132&gt;0,FD!$AF$132,"-")</f>
        <v>-</v>
      </c>
      <c r="T156" s="555" t="str">
        <f>IF(FD!$AG$132&gt;0,FD!$AG$132,"-")</f>
        <v>-</v>
      </c>
      <c r="U156" s="555" t="str">
        <f>IF(FD!$AH$132&gt;0,FD!$AH$132,"-")</f>
        <v>-</v>
      </c>
      <c r="V156" s="555" t="str">
        <f>IF(FD!$AI$132&gt;0,FD!$AI$132,"-")</f>
        <v>-</v>
      </c>
      <c r="W156" s="555" t="str">
        <f>IF(FD!$AJ$132&gt;0,FD!$AJ$132,"-")</f>
        <v>-</v>
      </c>
      <c r="X156" s="555" t="str">
        <f>IF(FD!$AK$132&gt;0,FD!$AK$132,"-")</f>
        <v>-</v>
      </c>
      <c r="Y156" s="555">
        <f>IF(FD!$AB$132&gt;0,FD!$AB$132,"-")</f>
        <v>438.63</v>
      </c>
      <c r="Z156" s="555">
        <f>IF(FD!$AC$132&gt;0,FD!$AC$132,"-")</f>
        <v>447.4</v>
      </c>
      <c r="AA156" s="555">
        <f>IF(FD!$AD$132&gt;0,FD!$AD$132,"-")</f>
        <v>447.4</v>
      </c>
      <c r="AB156" s="555" t="str">
        <f>IF(FD!$AE$132&gt;0,FD!$AE$132,"-")</f>
        <v>-</v>
      </c>
      <c r="AC156" s="555" t="str">
        <f>IF(FD!$AF$132&gt;0,FD!$AF$132,"-")</f>
        <v>-</v>
      </c>
      <c r="AD156" s="555" t="str">
        <f>IF(FD!$AG$132&gt;0,FD!$AG$132,"-")</f>
        <v>-</v>
      </c>
      <c r="AE156" s="555" t="str">
        <f>IF(FD!$AH$132&gt;0,FD!$AH$132,"-")</f>
        <v>-</v>
      </c>
      <c r="AF156" s="555" t="str">
        <f>IF(FD!$AI$132&gt;0,FD!$AI$132,"-")</f>
        <v>-</v>
      </c>
      <c r="AG156" s="555" t="str">
        <f>IF(FD!$AJ$132&gt;0,FD!$AJ$132,"-")</f>
        <v>-</v>
      </c>
      <c r="AH156" s="555" t="str">
        <f>IF(FD!$AK$132&gt;0,FD!$AK$132,"-")</f>
        <v>-</v>
      </c>
      <c r="AI156" s="555">
        <f>IF(FD!$AB$132&gt;0,FD!$AB$132,"-")</f>
        <v>438.63</v>
      </c>
      <c r="AJ156" s="555">
        <f>IF(FD!$AC$132&gt;0,FD!$AC$132,"-")</f>
        <v>447.4</v>
      </c>
      <c r="AK156" s="555">
        <f>IF(FD!$AD$132&gt;0,FD!$AD$132,"-")</f>
        <v>447.4</v>
      </c>
      <c r="AL156" s="555" t="str">
        <f>IF(FD!$AE$132&gt;0,FD!$AE$132,"-")</f>
        <v>-</v>
      </c>
      <c r="AM156" s="555" t="str">
        <f>IF(FD!$AF$132&gt;0,FD!$AF$132,"-")</f>
        <v>-</v>
      </c>
      <c r="AN156" s="555" t="str">
        <f>IF(FD!$AG$132&gt;0,FD!$AG$132,"-")</f>
        <v>-</v>
      </c>
      <c r="AO156" s="555" t="str">
        <f>IF(FD!$AH$132&gt;0,FD!$AH$132,"-")</f>
        <v>-</v>
      </c>
      <c r="AP156" s="555" t="str">
        <f>IF(FD!$AI$132&gt;0,FD!$AI$132,"-")</f>
        <v>-</v>
      </c>
      <c r="AQ156" s="555" t="str">
        <f>IF(FD!$AJ$132&gt;0,FD!$AJ$132,"-")</f>
        <v>-</v>
      </c>
      <c r="AR156" s="555" t="str">
        <f>IF(FD!$AK$132&gt;0,FD!$AK$132,"-")</f>
        <v>-</v>
      </c>
      <c r="AS156" s="555">
        <f>IF(FD!$AB$132&gt;0,FD!$AB$132,"-")</f>
        <v>438.63</v>
      </c>
      <c r="AT156" s="555">
        <f>IF(FD!$AC$132&gt;0,FD!$AC$132,"-")</f>
        <v>447.4</v>
      </c>
      <c r="AU156" s="555">
        <f>IF(FD!$AD$132&gt;0,FD!$AD$132,"-")</f>
        <v>447.4</v>
      </c>
      <c r="AV156" s="555" t="str">
        <f>IF(FD!$AE$132&gt;0,FD!$AE$132,"-")</f>
        <v>-</v>
      </c>
      <c r="AW156" s="555" t="str">
        <f>IF(FD!$AF$132&gt;0,FD!$AF$132,"-")</f>
        <v>-</v>
      </c>
      <c r="AX156" s="555" t="str">
        <f>IF(FD!$AG$132&gt;0,FD!$AG$132,"-")</f>
        <v>-</v>
      </c>
      <c r="AY156" s="555" t="str">
        <f>IF(FD!$AH$132&gt;0,FD!$AH$132,"-")</f>
        <v>-</v>
      </c>
      <c r="AZ156" s="555" t="str">
        <f>IF(FD!$AI$132&gt;0,FD!$AI$132,"-")</f>
        <v>-</v>
      </c>
      <c r="BA156" s="555" t="str">
        <f>IF(FD!$AJ$132&gt;0,FD!$AJ$132,"-")</f>
        <v>-</v>
      </c>
      <c r="BB156" s="555" t="str">
        <f>IF(FD!$AK$132&gt;0,FD!$AK$132,"-")</f>
        <v>-</v>
      </c>
      <c r="BC156" s="468"/>
      <c r="BD156" s="468"/>
      <c r="BE156" s="468"/>
      <c r="BF156" s="468"/>
      <c r="BG156" s="468"/>
      <c r="BH156" s="468"/>
      <c r="BI156" s="468"/>
      <c r="BJ156" s="468"/>
      <c r="BK156" s="468"/>
      <c r="BL156" s="468"/>
      <c r="BM156" s="468"/>
      <c r="BN156" s="468"/>
      <c r="BO156" s="468"/>
      <c r="BP156" s="468"/>
      <c r="BQ156" s="468"/>
      <c r="BR156" s="468"/>
      <c r="BS156" s="468"/>
      <c r="BT156" s="468"/>
      <c r="BU156" s="468"/>
      <c r="BV156" s="468"/>
    </row>
    <row r="157" spans="1:74" ht="15.75" customHeight="1" outlineLevel="1" x14ac:dyDescent="0.25">
      <c r="A157" s="767"/>
      <c r="B157" s="547" t="s">
        <v>672</v>
      </c>
      <c r="C157" s="375" t="s">
        <v>673</v>
      </c>
      <c r="D157" s="479" t="s">
        <v>544</v>
      </c>
      <c r="E157" s="479">
        <f>FD!$AQ$132</f>
        <v>38.97</v>
      </c>
      <c r="F157" s="479"/>
      <c r="G157" s="479"/>
      <c r="H157" s="479"/>
      <c r="I157" s="479"/>
      <c r="J157" s="479"/>
      <c r="K157" s="479"/>
      <c r="L157" s="479"/>
      <c r="M157" s="479"/>
      <c r="N157" s="479"/>
      <c r="O157" s="479">
        <f>FD!$AQ$132</f>
        <v>38.97</v>
      </c>
      <c r="P157" s="479"/>
      <c r="Q157" s="479"/>
      <c r="R157" s="479"/>
      <c r="S157" s="479"/>
      <c r="T157" s="479"/>
      <c r="U157" s="479"/>
      <c r="V157" s="479"/>
      <c r="W157" s="479"/>
      <c r="X157" s="479"/>
      <c r="Y157" s="479">
        <f>FD!$AQ$132</f>
        <v>38.97</v>
      </c>
      <c r="Z157" s="479"/>
      <c r="AA157" s="479"/>
      <c r="AB157" s="479"/>
      <c r="AC157" s="479"/>
      <c r="AD157" s="479"/>
      <c r="AE157" s="479"/>
      <c r="AF157" s="479"/>
      <c r="AG157" s="479"/>
      <c r="AH157" s="479"/>
      <c r="AI157" s="479">
        <f>FD!$AQ$132</f>
        <v>38.97</v>
      </c>
      <c r="AJ157" s="479"/>
      <c r="AK157" s="479"/>
      <c r="AL157" s="479"/>
      <c r="AM157" s="479"/>
      <c r="AN157" s="479"/>
      <c r="AO157" s="479"/>
      <c r="AP157" s="479"/>
      <c r="AQ157" s="479"/>
      <c r="AR157" s="479"/>
      <c r="AS157" s="479">
        <f>FD!$AQ$132</f>
        <v>38.97</v>
      </c>
      <c r="AT157" s="479"/>
      <c r="AU157" s="479"/>
      <c r="AV157" s="479"/>
      <c r="AW157" s="479"/>
      <c r="AX157" s="479"/>
      <c r="AY157" s="479"/>
      <c r="AZ157" s="479"/>
      <c r="BA157" s="479"/>
      <c r="BB157" s="479"/>
    </row>
    <row r="158" spans="1:74" s="488" customFormat="1" ht="15.75" customHeight="1" outlineLevel="1" thickBot="1" x14ac:dyDescent="0.3">
      <c r="A158" s="767"/>
      <c r="B158" s="554" t="s">
        <v>573</v>
      </c>
      <c r="C158" s="489" t="s">
        <v>674</v>
      </c>
      <c r="D158" s="490" t="s">
        <v>675</v>
      </c>
      <c r="E158" s="487">
        <f>FD!$AU$132</f>
        <v>0.87</v>
      </c>
      <c r="F158" s="487"/>
      <c r="G158" s="487"/>
      <c r="H158" s="487"/>
      <c r="I158" s="487"/>
      <c r="J158" s="487"/>
      <c r="K158" s="487"/>
      <c r="L158" s="487"/>
      <c r="M158" s="487"/>
      <c r="N158" s="487"/>
      <c r="O158" s="487">
        <f>FD!$AU$132</f>
        <v>0.87</v>
      </c>
      <c r="P158" s="487"/>
      <c r="Q158" s="487"/>
      <c r="R158" s="487"/>
      <c r="S158" s="487"/>
      <c r="T158" s="487"/>
      <c r="U158" s="487"/>
      <c r="V158" s="487"/>
      <c r="W158" s="487"/>
      <c r="X158" s="487"/>
      <c r="Y158" s="487">
        <f>FD!$AU$132</f>
        <v>0.87</v>
      </c>
      <c r="Z158" s="487"/>
      <c r="AA158" s="487"/>
      <c r="AB158" s="487"/>
      <c r="AC158" s="487"/>
      <c r="AD158" s="487"/>
      <c r="AE158" s="487"/>
      <c r="AF158" s="487"/>
      <c r="AG158" s="487"/>
      <c r="AH158" s="487"/>
      <c r="AI158" s="487">
        <f>FD!$AU$132</f>
        <v>0.87</v>
      </c>
      <c r="AJ158" s="487"/>
      <c r="AK158" s="487"/>
      <c r="AL158" s="487"/>
      <c r="AM158" s="487"/>
      <c r="AN158" s="487"/>
      <c r="AO158" s="487"/>
      <c r="AP158" s="487"/>
      <c r="AQ158" s="487"/>
      <c r="AR158" s="487"/>
      <c r="AS158" s="487">
        <f>FD!$AU$132</f>
        <v>0.87</v>
      </c>
      <c r="AT158" s="487"/>
      <c r="AU158" s="487"/>
      <c r="AV158" s="487"/>
      <c r="AW158" s="487"/>
      <c r="AX158" s="487"/>
      <c r="AY158" s="487"/>
      <c r="AZ158" s="487"/>
      <c r="BA158" s="487"/>
      <c r="BB158" s="487"/>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row>
    <row r="159" spans="1:74" s="488" customFormat="1" ht="15.75" customHeight="1" outlineLevel="1" x14ac:dyDescent="0.25">
      <c r="A159" s="767"/>
      <c r="B159" s="762" t="s">
        <v>795</v>
      </c>
      <c r="C159" s="762"/>
      <c r="D159" s="762"/>
      <c r="E159" s="762"/>
      <c r="F159" s="762"/>
      <c r="G159" s="762"/>
      <c r="H159" s="762"/>
      <c r="I159" s="762"/>
      <c r="J159" s="762"/>
      <c r="K159" s="762"/>
      <c r="L159" s="762"/>
      <c r="M159" s="762"/>
      <c r="N159" s="762"/>
      <c r="O159" s="761"/>
      <c r="P159" s="762"/>
      <c r="Q159" s="762"/>
      <c r="R159" s="762"/>
      <c r="S159" s="762"/>
      <c r="T159" s="762"/>
      <c r="U159" s="762"/>
      <c r="V159" s="762"/>
      <c r="W159" s="762"/>
      <c r="X159" s="763"/>
      <c r="Y159" s="761"/>
      <c r="Z159" s="762"/>
      <c r="AA159" s="762"/>
      <c r="AB159" s="762"/>
      <c r="AC159" s="762"/>
      <c r="AD159" s="762"/>
      <c r="AE159" s="762"/>
      <c r="AF159" s="762"/>
      <c r="AG159" s="762"/>
      <c r="AH159" s="763"/>
      <c r="AI159" s="761"/>
      <c r="AJ159" s="762"/>
      <c r="AK159" s="762"/>
      <c r="AL159" s="762"/>
      <c r="AM159" s="762"/>
      <c r="AN159" s="762"/>
      <c r="AO159" s="762"/>
      <c r="AP159" s="762"/>
      <c r="AQ159" s="762"/>
      <c r="AR159" s="763"/>
      <c r="AS159" s="761"/>
      <c r="AT159" s="762"/>
      <c r="AU159" s="762"/>
      <c r="AV159" s="762"/>
      <c r="AW159" s="762"/>
      <c r="AX159" s="762"/>
      <c r="AY159" s="762"/>
      <c r="AZ159" s="762"/>
      <c r="BA159" s="762"/>
      <c r="BB159" s="763"/>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row>
    <row r="160" spans="1:74" s="488" customFormat="1" ht="15.75" customHeight="1" outlineLevel="1" thickBot="1" x14ac:dyDescent="0.3">
      <c r="A160" s="767"/>
      <c r="B160" s="586"/>
      <c r="C160" s="586"/>
      <c r="D160" s="586"/>
      <c r="E160" s="492" t="e">
        <f t="shared" ref="E160:BB160" ca="1" si="37">FluidString($B$5:$B$23,E162:E180)</f>
        <v>#NAME?</v>
      </c>
      <c r="F160" s="492" t="e">
        <f t="shared" ca="1" si="37"/>
        <v>#NAME?</v>
      </c>
      <c r="G160" s="492" t="e">
        <f t="shared" ca="1" si="37"/>
        <v>#NAME?</v>
      </c>
      <c r="H160" s="492" t="e">
        <f t="shared" ca="1" si="37"/>
        <v>#NAME?</v>
      </c>
      <c r="I160" s="492" t="e">
        <f t="shared" ca="1" si="37"/>
        <v>#NAME?</v>
      </c>
      <c r="J160" s="492" t="e">
        <f t="shared" ca="1" si="37"/>
        <v>#NAME?</v>
      </c>
      <c r="K160" s="492" t="e">
        <f t="shared" ca="1" si="37"/>
        <v>#NAME?</v>
      </c>
      <c r="L160" s="492" t="e">
        <f t="shared" ca="1" si="37"/>
        <v>#NAME?</v>
      </c>
      <c r="M160" s="492" t="e">
        <f t="shared" ca="1" si="37"/>
        <v>#NAME?</v>
      </c>
      <c r="N160" s="492" t="str">
        <f t="shared" si="37"/>
        <v>SPEED;0.22;IMP. WIDTH;58.83;ROUGHNESS;0.017;COMPOSITION Known;28.62;hydrogen sulfide;0.33;water;0.76;carbon dioxide;0.17;nitrogen;0.43;methane;0.02;ethane;0.04;propane;0.01;isobutane;95.237;butane;100.27;isopentane;63.62</v>
      </c>
      <c r="O160" s="493" t="e">
        <f t="shared" ca="1" si="37"/>
        <v>#NAME?</v>
      </c>
      <c r="P160" s="492" t="e">
        <f t="shared" ca="1" si="37"/>
        <v>#NAME?</v>
      </c>
      <c r="Q160" s="492" t="e">
        <f t="shared" ca="1" si="37"/>
        <v>#NAME?</v>
      </c>
      <c r="R160" s="492" t="e">
        <f t="shared" ca="1" si="37"/>
        <v>#NAME?</v>
      </c>
      <c r="S160" s="492" t="e">
        <f t="shared" ca="1" si="37"/>
        <v>#NAME?</v>
      </c>
      <c r="T160" s="492" t="e">
        <f t="shared" ca="1" si="37"/>
        <v>#NAME?</v>
      </c>
      <c r="U160" s="492" t="e">
        <f t="shared" ca="1" si="37"/>
        <v>#NAME?</v>
      </c>
      <c r="V160" s="492" t="e">
        <f t="shared" ca="1" si="37"/>
        <v>#NAME?</v>
      </c>
      <c r="W160" s="492" t="str">
        <f t="shared" si="37"/>
        <v>SPEED;0.22;IMP. WIDTH;63.62;ROUGHNESS;0.017;COMPOSITION Known;28.62;hydrogen sulfide;0.33;water;0.76;carbon dioxide;0.17;nitrogen;0.43;methane;0.02;ethane;0.04;propane;0.01</v>
      </c>
      <c r="X160" s="494" t="str">
        <f t="shared" si="37"/>
        <v>SPEED;0.22;IMP. WIDTH;63.62;ROUGHNESS;0.017;COMPOSITION Known;28.62;hydrogen sulfide;0.33;water;0.76;carbon dioxide;0.17;nitrogen;0.43;methane;0.02;ethane;0.04;propane;0.01</v>
      </c>
      <c r="Y160" s="493" t="e">
        <f t="shared" ca="1" si="37"/>
        <v>#NAME?</v>
      </c>
      <c r="Z160" s="492" t="e">
        <f t="shared" ca="1" si="37"/>
        <v>#NAME?</v>
      </c>
      <c r="AA160" s="492" t="e">
        <f t="shared" ca="1" si="37"/>
        <v>#NAME?</v>
      </c>
      <c r="AB160" s="492" t="e">
        <f t="shared" ca="1" si="37"/>
        <v>#NAME?</v>
      </c>
      <c r="AC160" s="492" t="e">
        <f t="shared" ca="1" si="37"/>
        <v>#NAME?</v>
      </c>
      <c r="AD160" s="492" t="e">
        <f t="shared" ca="1" si="37"/>
        <v>#NAME?</v>
      </c>
      <c r="AE160" s="492" t="e">
        <f t="shared" ca="1" si="37"/>
        <v>#NAME?</v>
      </c>
      <c r="AF160" s="492" t="e">
        <f t="shared" ca="1" si="37"/>
        <v>#NAME?</v>
      </c>
      <c r="AG160" s="492" t="str">
        <f t="shared" si="37"/>
        <v>SPEED;0.22;IMP. WIDTH;63.62;ROUGHNESS;0.017;COMPOSITION Known;28.62;hydrogen sulfide;0.33;water;0.76;carbon dioxide;0.17;nitrogen;0.43;methane;0.02;ethane;0.04;propane;0.01</v>
      </c>
      <c r="AH160" s="494" t="str">
        <f t="shared" si="37"/>
        <v>SPEED;0.22;IMP. WIDTH;63.62;ROUGHNESS;0.017;COMPOSITION Known;28.62;hydrogen sulfide;0.33;water;0.76;carbon dioxide;0.17;nitrogen;0.43;methane;0.02;ethane;0.04;propane;0.01</v>
      </c>
      <c r="AI160" s="493" t="e">
        <f t="shared" ca="1" si="37"/>
        <v>#NAME?</v>
      </c>
      <c r="AJ160" s="492" t="e">
        <f t="shared" ca="1" si="37"/>
        <v>#NAME?</v>
      </c>
      <c r="AK160" s="492" t="e">
        <f t="shared" ca="1" si="37"/>
        <v>#NAME?</v>
      </c>
      <c r="AL160" s="492" t="e">
        <f t="shared" ca="1" si="37"/>
        <v>#NAME?</v>
      </c>
      <c r="AM160" s="492" t="e">
        <f t="shared" ca="1" si="37"/>
        <v>#NAME?</v>
      </c>
      <c r="AN160" s="492" t="e">
        <f t="shared" ca="1" si="37"/>
        <v>#NAME?</v>
      </c>
      <c r="AO160" s="492" t="e">
        <f t="shared" ca="1" si="37"/>
        <v>#NAME?</v>
      </c>
      <c r="AP160" s="492" t="e">
        <f t="shared" ca="1" si="37"/>
        <v>#NAME?</v>
      </c>
      <c r="AQ160" s="492" t="str">
        <f t="shared" si="37"/>
        <v>SPEED;0.015;IMP. DIAMETER;0.003;IMP. WIDTH;0.093;ROUGHNESS;0.00017;COMPOSITION Known;0.7;hydrogen sulfide;0.01;water;0.017;carbon dioxide;0.0034;nitrogen;0.0037;methane;0.0012;ethane;0.0004;propane;0.0001</v>
      </c>
      <c r="AR160" s="494" t="str">
        <f t="shared" si="37"/>
        <v/>
      </c>
      <c r="AS160" s="493" t="e">
        <f t="shared" ca="1" si="37"/>
        <v>#NAME?</v>
      </c>
      <c r="AT160" s="492" t="e">
        <f t="shared" ca="1" si="37"/>
        <v>#NAME?</v>
      </c>
      <c r="AU160" s="492" t="e">
        <f t="shared" ca="1" si="37"/>
        <v>#NAME?</v>
      </c>
      <c r="AV160" s="492" t="e">
        <f t="shared" ca="1" si="37"/>
        <v>#NAME?</v>
      </c>
      <c r="AW160" s="492" t="e">
        <f t="shared" ca="1" si="37"/>
        <v>#NAME?</v>
      </c>
      <c r="AX160" s="492" t="e">
        <f t="shared" ca="1" si="37"/>
        <v>#NAME?</v>
      </c>
      <c r="AY160" s="492" t="e">
        <f t="shared" ca="1" si="37"/>
        <v>#NAME?</v>
      </c>
      <c r="AZ160" s="492" t="e">
        <f t="shared" ca="1" si="37"/>
        <v>#NAME?</v>
      </c>
      <c r="BA160" s="492" t="str">
        <f t="shared" si="37"/>
        <v>SPEED;0.015;IMP. DIAMETER;0.0031;IMP. WIDTH;0.3999;ROUGHNESS;0.000005;COMPOSITION Known;0.4821;hydrogen sulfide;0.0044;water;0.01;carbon dioxide;0.002;nitrogen;0.0054;methane;0.0036</v>
      </c>
      <c r="BB160" s="494" t="str">
        <f t="shared" si="37"/>
        <v/>
      </c>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row>
    <row r="161" spans="1:74" s="488" customFormat="1" ht="15.75" customHeight="1" outlineLevel="1" x14ac:dyDescent="0.25">
      <c r="A161" s="767"/>
      <c r="B161" s="404"/>
      <c r="C161" s="496"/>
      <c r="D161" s="402" t="s">
        <v>97</v>
      </c>
      <c r="E161" s="402" t="s">
        <v>669</v>
      </c>
      <c r="F161" s="402" t="s">
        <v>669</v>
      </c>
      <c r="G161" s="402" t="s">
        <v>669</v>
      </c>
      <c r="H161" s="402" t="s">
        <v>669</v>
      </c>
      <c r="I161" s="402" t="s">
        <v>669</v>
      </c>
      <c r="J161" s="402" t="s">
        <v>669</v>
      </c>
      <c r="K161" s="402" t="s">
        <v>669</v>
      </c>
      <c r="L161" s="402" t="s">
        <v>669</v>
      </c>
      <c r="M161" s="402" t="s">
        <v>669</v>
      </c>
      <c r="N161" s="402" t="s">
        <v>669</v>
      </c>
      <c r="O161" s="497" t="s">
        <v>669</v>
      </c>
      <c r="P161" s="402" t="s">
        <v>669</v>
      </c>
      <c r="Q161" s="402" t="s">
        <v>669</v>
      </c>
      <c r="R161" s="402" t="s">
        <v>669</v>
      </c>
      <c r="S161" s="402" t="s">
        <v>669</v>
      </c>
      <c r="T161" s="402" t="s">
        <v>669</v>
      </c>
      <c r="U161" s="402" t="s">
        <v>669</v>
      </c>
      <c r="V161" s="402" t="s">
        <v>669</v>
      </c>
      <c r="W161" s="402" t="s">
        <v>669</v>
      </c>
      <c r="X161" s="403" t="s">
        <v>669</v>
      </c>
      <c r="Y161" s="402" t="s">
        <v>669</v>
      </c>
      <c r="Z161" s="402" t="s">
        <v>669</v>
      </c>
      <c r="AA161" s="402" t="s">
        <v>669</v>
      </c>
      <c r="AB161" s="402" t="s">
        <v>669</v>
      </c>
      <c r="AC161" s="402" t="s">
        <v>669</v>
      </c>
      <c r="AD161" s="402" t="s">
        <v>669</v>
      </c>
      <c r="AE161" s="402" t="s">
        <v>669</v>
      </c>
      <c r="AF161" s="402" t="s">
        <v>669</v>
      </c>
      <c r="AG161" s="402" t="s">
        <v>669</v>
      </c>
      <c r="AH161" s="402" t="s">
        <v>669</v>
      </c>
      <c r="AI161" s="497" t="s">
        <v>669</v>
      </c>
      <c r="AJ161" s="402" t="s">
        <v>669</v>
      </c>
      <c r="AK161" s="402" t="s">
        <v>669</v>
      </c>
      <c r="AL161" s="402" t="s">
        <v>669</v>
      </c>
      <c r="AM161" s="402" t="s">
        <v>669</v>
      </c>
      <c r="AN161" s="402" t="s">
        <v>669</v>
      </c>
      <c r="AO161" s="402" t="s">
        <v>669</v>
      </c>
      <c r="AP161" s="402" t="s">
        <v>669</v>
      </c>
      <c r="AQ161" s="402" t="s">
        <v>669</v>
      </c>
      <c r="AR161" s="403" t="s">
        <v>669</v>
      </c>
      <c r="AS161" s="497" t="s">
        <v>669</v>
      </c>
      <c r="AT161" s="402" t="s">
        <v>669</v>
      </c>
      <c r="AU161" s="402" t="s">
        <v>669</v>
      </c>
      <c r="AV161" s="402" t="s">
        <v>669</v>
      </c>
      <c r="AW161" s="402" t="s">
        <v>669</v>
      </c>
      <c r="AX161" s="402" t="s">
        <v>669</v>
      </c>
      <c r="AY161" s="402" t="s">
        <v>669</v>
      </c>
      <c r="AZ161" s="402" t="s">
        <v>669</v>
      </c>
      <c r="BA161" s="402" t="s">
        <v>669</v>
      </c>
      <c r="BB161" s="403" t="s">
        <v>669</v>
      </c>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row>
    <row r="162" spans="1:74" s="488" customFormat="1" ht="15.75" customHeight="1" outlineLevel="1" x14ac:dyDescent="0.25">
      <c r="A162" s="767"/>
      <c r="B162" s="404" t="s">
        <v>344</v>
      </c>
      <c r="C162" s="498"/>
      <c r="D162" s="404">
        <f t="shared" ref="D162:D180" si="38">MolarMass(B162)</f>
        <v>16.0428</v>
      </c>
      <c r="E162" s="404">
        <f>$M162</f>
        <v>1.1999999999999999E-3</v>
      </c>
      <c r="F162" s="404">
        <f t="shared" ref="E162:L177" si="39">$M162</f>
        <v>1.1999999999999999E-3</v>
      </c>
      <c r="G162" s="404">
        <f t="shared" si="39"/>
        <v>1.1999999999999999E-3</v>
      </c>
      <c r="H162" s="404">
        <f t="shared" si="39"/>
        <v>1.1999999999999999E-3</v>
      </c>
      <c r="I162" s="404">
        <f t="shared" si="39"/>
        <v>1.1999999999999999E-3</v>
      </c>
      <c r="J162" s="404">
        <f t="shared" si="39"/>
        <v>1.1999999999999999E-3</v>
      </c>
      <c r="K162" s="404">
        <f t="shared" si="39"/>
        <v>1.1999999999999999E-3</v>
      </c>
      <c r="L162" s="404">
        <f t="shared" si="39"/>
        <v>1.1999999999999999E-3</v>
      </c>
      <c r="M162" s="575">
        <f>'CONVERSOR CURV'!M161</f>
        <v>1.1999999999999999E-3</v>
      </c>
      <c r="N162" s="575">
        <v>0.22</v>
      </c>
      <c r="O162" s="404">
        <f>$M162</f>
        <v>1.1999999999999999E-3</v>
      </c>
      <c r="P162" s="404">
        <f t="shared" ref="O162:V177" si="40">$M162</f>
        <v>1.1999999999999999E-3</v>
      </c>
      <c r="Q162" s="404">
        <f t="shared" si="40"/>
        <v>1.1999999999999999E-3</v>
      </c>
      <c r="R162" s="404">
        <f t="shared" si="40"/>
        <v>1.1999999999999999E-3</v>
      </c>
      <c r="S162" s="404">
        <f t="shared" si="40"/>
        <v>1.1999999999999999E-3</v>
      </c>
      <c r="T162" s="404">
        <f t="shared" si="40"/>
        <v>1.1999999999999999E-3</v>
      </c>
      <c r="U162" s="404">
        <f t="shared" si="40"/>
        <v>1.1999999999999999E-3</v>
      </c>
      <c r="V162" s="404">
        <f t="shared" si="40"/>
        <v>1.1999999999999999E-3</v>
      </c>
      <c r="W162" s="404">
        <v>0.22</v>
      </c>
      <c r="X162" s="461">
        <v>0.22</v>
      </c>
      <c r="Y162" s="404">
        <f>$M162</f>
        <v>1.1999999999999999E-3</v>
      </c>
      <c r="Z162" s="404">
        <f t="shared" ref="Y162:AF177" si="41">$M162</f>
        <v>1.1999999999999999E-3</v>
      </c>
      <c r="AA162" s="404">
        <f t="shared" si="41"/>
        <v>1.1999999999999999E-3</v>
      </c>
      <c r="AB162" s="404">
        <f t="shared" si="41"/>
        <v>1.1999999999999999E-3</v>
      </c>
      <c r="AC162" s="404">
        <f t="shared" si="41"/>
        <v>1.1999999999999999E-3</v>
      </c>
      <c r="AD162" s="404">
        <f t="shared" si="41"/>
        <v>1.1999999999999999E-3</v>
      </c>
      <c r="AE162" s="404">
        <f t="shared" si="41"/>
        <v>1.1999999999999999E-3</v>
      </c>
      <c r="AF162" s="404">
        <f t="shared" si="41"/>
        <v>1.1999999999999999E-3</v>
      </c>
      <c r="AG162" s="404">
        <v>0.22</v>
      </c>
      <c r="AH162" s="404">
        <v>0.22</v>
      </c>
      <c r="AI162" s="404">
        <f>$M162</f>
        <v>1.1999999999999999E-3</v>
      </c>
      <c r="AJ162" s="404">
        <f t="shared" ref="AI162:AP177" si="42">$M162</f>
        <v>1.1999999999999999E-3</v>
      </c>
      <c r="AK162" s="404">
        <f t="shared" si="42"/>
        <v>1.1999999999999999E-3</v>
      </c>
      <c r="AL162" s="404">
        <f t="shared" si="42"/>
        <v>1.1999999999999999E-3</v>
      </c>
      <c r="AM162" s="404">
        <f t="shared" si="42"/>
        <v>1.1999999999999999E-3</v>
      </c>
      <c r="AN162" s="404">
        <f t="shared" si="42"/>
        <v>1.1999999999999999E-3</v>
      </c>
      <c r="AO162" s="404">
        <f t="shared" si="42"/>
        <v>1.1999999999999999E-3</v>
      </c>
      <c r="AP162" s="404">
        <f t="shared" si="42"/>
        <v>1.1999999999999999E-3</v>
      </c>
      <c r="AQ162" s="404">
        <v>1.4999999999999999E-2</v>
      </c>
      <c r="AR162" s="461"/>
      <c r="AS162" s="404">
        <f>$M162</f>
        <v>1.1999999999999999E-3</v>
      </c>
      <c r="AT162" s="404">
        <f t="shared" ref="AS162:AZ177" si="43">$M162</f>
        <v>1.1999999999999999E-3</v>
      </c>
      <c r="AU162" s="404">
        <f t="shared" si="43"/>
        <v>1.1999999999999999E-3</v>
      </c>
      <c r="AV162" s="404">
        <f t="shared" si="43"/>
        <v>1.1999999999999999E-3</v>
      </c>
      <c r="AW162" s="404">
        <f t="shared" si="43"/>
        <v>1.1999999999999999E-3</v>
      </c>
      <c r="AX162" s="404">
        <f t="shared" si="43"/>
        <v>1.1999999999999999E-3</v>
      </c>
      <c r="AY162" s="404">
        <f t="shared" si="43"/>
        <v>1.1999999999999999E-3</v>
      </c>
      <c r="AZ162" s="404">
        <f t="shared" si="43"/>
        <v>1.1999999999999999E-3</v>
      </c>
      <c r="BA162" s="404">
        <v>1.4999999999999999E-2</v>
      </c>
      <c r="BB162" s="461"/>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row>
    <row r="163" spans="1:74" s="488" customFormat="1" ht="15.75" customHeight="1" outlineLevel="1" x14ac:dyDescent="0.25">
      <c r="A163" s="767"/>
      <c r="B163" s="404" t="s">
        <v>323</v>
      </c>
      <c r="C163" s="498"/>
      <c r="D163" s="404">
        <f t="shared" si="38"/>
        <v>30.069040000000001</v>
      </c>
      <c r="E163" s="404">
        <f>$M163</f>
        <v>0</v>
      </c>
      <c r="F163" s="404">
        <f t="shared" si="39"/>
        <v>0</v>
      </c>
      <c r="G163" s="404">
        <f t="shared" si="39"/>
        <v>0</v>
      </c>
      <c r="H163" s="404">
        <f t="shared" si="39"/>
        <v>0</v>
      </c>
      <c r="I163" s="404">
        <f t="shared" si="39"/>
        <v>0</v>
      </c>
      <c r="J163" s="404">
        <f t="shared" si="39"/>
        <v>0</v>
      </c>
      <c r="K163" s="404">
        <f t="shared" si="39"/>
        <v>0</v>
      </c>
      <c r="L163" s="404">
        <f t="shared" si="39"/>
        <v>0</v>
      </c>
      <c r="M163" s="575">
        <f>'CONVERSOR CURV'!M162</f>
        <v>0</v>
      </c>
      <c r="N163" s="575">
        <v>0</v>
      </c>
      <c r="O163" s="404">
        <f>$M163</f>
        <v>0</v>
      </c>
      <c r="P163" s="404">
        <f t="shared" si="40"/>
        <v>0</v>
      </c>
      <c r="Q163" s="404">
        <f t="shared" si="40"/>
        <v>0</v>
      </c>
      <c r="R163" s="404">
        <f t="shared" si="40"/>
        <v>0</v>
      </c>
      <c r="S163" s="404">
        <f t="shared" si="40"/>
        <v>0</v>
      </c>
      <c r="T163" s="404">
        <f t="shared" si="40"/>
        <v>0</v>
      </c>
      <c r="U163" s="404">
        <f t="shared" si="40"/>
        <v>0</v>
      </c>
      <c r="V163" s="404">
        <f t="shared" si="40"/>
        <v>0</v>
      </c>
      <c r="W163" s="404">
        <v>0</v>
      </c>
      <c r="X163" s="461">
        <v>0</v>
      </c>
      <c r="Y163" s="404">
        <f>$M163</f>
        <v>0</v>
      </c>
      <c r="Z163" s="404">
        <f t="shared" si="41"/>
        <v>0</v>
      </c>
      <c r="AA163" s="404">
        <f t="shared" si="41"/>
        <v>0</v>
      </c>
      <c r="AB163" s="404">
        <f t="shared" si="41"/>
        <v>0</v>
      </c>
      <c r="AC163" s="404">
        <f t="shared" si="41"/>
        <v>0</v>
      </c>
      <c r="AD163" s="404">
        <f t="shared" si="41"/>
        <v>0</v>
      </c>
      <c r="AE163" s="404">
        <f t="shared" si="41"/>
        <v>0</v>
      </c>
      <c r="AF163" s="404">
        <f t="shared" si="41"/>
        <v>0</v>
      </c>
      <c r="AG163" s="404">
        <v>0</v>
      </c>
      <c r="AH163" s="404">
        <v>0</v>
      </c>
      <c r="AI163" s="404">
        <f>$M163</f>
        <v>0</v>
      </c>
      <c r="AJ163" s="404">
        <f t="shared" si="42"/>
        <v>0</v>
      </c>
      <c r="AK163" s="404">
        <f t="shared" si="42"/>
        <v>0</v>
      </c>
      <c r="AL163" s="404">
        <f t="shared" si="42"/>
        <v>0</v>
      </c>
      <c r="AM163" s="404">
        <f t="shared" si="42"/>
        <v>0</v>
      </c>
      <c r="AN163" s="404">
        <f t="shared" si="42"/>
        <v>0</v>
      </c>
      <c r="AO163" s="404">
        <f t="shared" si="42"/>
        <v>0</v>
      </c>
      <c r="AP163" s="404">
        <f t="shared" si="42"/>
        <v>0</v>
      </c>
      <c r="AQ163" s="404">
        <v>3.0000000000000001E-3</v>
      </c>
      <c r="AR163" s="461"/>
      <c r="AS163" s="404">
        <f>$M163</f>
        <v>0</v>
      </c>
      <c r="AT163" s="404">
        <f t="shared" si="43"/>
        <v>0</v>
      </c>
      <c r="AU163" s="404">
        <f t="shared" si="43"/>
        <v>0</v>
      </c>
      <c r="AV163" s="404">
        <f t="shared" si="43"/>
        <v>0</v>
      </c>
      <c r="AW163" s="404">
        <f t="shared" si="43"/>
        <v>0</v>
      </c>
      <c r="AX163" s="404">
        <f t="shared" si="43"/>
        <v>0</v>
      </c>
      <c r="AY163" s="404">
        <f t="shared" si="43"/>
        <v>0</v>
      </c>
      <c r="AZ163" s="404">
        <f t="shared" si="43"/>
        <v>0</v>
      </c>
      <c r="BA163" s="404">
        <v>3.0999999999999999E-3</v>
      </c>
      <c r="BB163" s="461"/>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row>
    <row r="164" spans="1:74" s="488" customFormat="1" ht="15.75" customHeight="1" outlineLevel="1" x14ac:dyDescent="0.25">
      <c r="A164" s="767"/>
      <c r="B164" s="404" t="s">
        <v>369</v>
      </c>
      <c r="C164" s="498"/>
      <c r="D164" s="404">
        <f t="shared" si="38"/>
        <v>44.095619999999997</v>
      </c>
      <c r="E164" s="404">
        <f t="shared" si="39"/>
        <v>0.828793</v>
      </c>
      <c r="F164" s="404">
        <f t="shared" si="39"/>
        <v>0.828793</v>
      </c>
      <c r="G164" s="404">
        <f t="shared" si="39"/>
        <v>0.828793</v>
      </c>
      <c r="H164" s="404">
        <f t="shared" si="39"/>
        <v>0.828793</v>
      </c>
      <c r="I164" s="404">
        <f t="shared" si="39"/>
        <v>0.828793</v>
      </c>
      <c r="J164" s="404">
        <f t="shared" si="39"/>
        <v>0.828793</v>
      </c>
      <c r="K164" s="404">
        <f t="shared" si="39"/>
        <v>0.828793</v>
      </c>
      <c r="L164" s="404">
        <f t="shared" si="39"/>
        <v>0.828793</v>
      </c>
      <c r="M164" s="575">
        <f>'CONVERSOR CURV'!M163</f>
        <v>0.828793</v>
      </c>
      <c r="N164" s="575">
        <v>58.83</v>
      </c>
      <c r="O164" s="404">
        <f t="shared" si="40"/>
        <v>0.828793</v>
      </c>
      <c r="P164" s="404">
        <f t="shared" si="40"/>
        <v>0.828793</v>
      </c>
      <c r="Q164" s="404">
        <f t="shared" si="40"/>
        <v>0.828793</v>
      </c>
      <c r="R164" s="404">
        <f t="shared" si="40"/>
        <v>0.828793</v>
      </c>
      <c r="S164" s="404">
        <f t="shared" si="40"/>
        <v>0.828793</v>
      </c>
      <c r="T164" s="404">
        <f t="shared" si="40"/>
        <v>0.828793</v>
      </c>
      <c r="U164" s="404">
        <f t="shared" si="40"/>
        <v>0.828793</v>
      </c>
      <c r="V164" s="404">
        <f t="shared" si="40"/>
        <v>0.828793</v>
      </c>
      <c r="W164" s="404">
        <v>63.62</v>
      </c>
      <c r="X164" s="461">
        <v>63.62</v>
      </c>
      <c r="Y164" s="404">
        <f t="shared" si="41"/>
        <v>0.828793</v>
      </c>
      <c r="Z164" s="404">
        <f t="shared" si="41"/>
        <v>0.828793</v>
      </c>
      <c r="AA164" s="404">
        <f t="shared" si="41"/>
        <v>0.828793</v>
      </c>
      <c r="AB164" s="404">
        <f t="shared" si="41"/>
        <v>0.828793</v>
      </c>
      <c r="AC164" s="404">
        <f t="shared" si="41"/>
        <v>0.828793</v>
      </c>
      <c r="AD164" s="404">
        <f t="shared" si="41"/>
        <v>0.828793</v>
      </c>
      <c r="AE164" s="404">
        <f t="shared" si="41"/>
        <v>0.828793</v>
      </c>
      <c r="AF164" s="404">
        <f t="shared" si="41"/>
        <v>0.828793</v>
      </c>
      <c r="AG164" s="404">
        <v>63.62</v>
      </c>
      <c r="AH164" s="404">
        <v>63.62</v>
      </c>
      <c r="AI164" s="404">
        <f t="shared" si="42"/>
        <v>0.828793</v>
      </c>
      <c r="AJ164" s="404">
        <f t="shared" si="42"/>
        <v>0.828793</v>
      </c>
      <c r="AK164" s="404">
        <f t="shared" si="42"/>
        <v>0.828793</v>
      </c>
      <c r="AL164" s="404">
        <f t="shared" si="42"/>
        <v>0.828793</v>
      </c>
      <c r="AM164" s="404">
        <f t="shared" si="42"/>
        <v>0.828793</v>
      </c>
      <c r="AN164" s="404">
        <f t="shared" si="42"/>
        <v>0.828793</v>
      </c>
      <c r="AO164" s="404">
        <f t="shared" si="42"/>
        <v>0.828793</v>
      </c>
      <c r="AP164" s="404">
        <f t="shared" si="42"/>
        <v>0.828793</v>
      </c>
      <c r="AQ164" s="404">
        <v>9.2999999999999999E-2</v>
      </c>
      <c r="AR164" s="461"/>
      <c r="AS164" s="404">
        <f t="shared" si="43"/>
        <v>0.828793</v>
      </c>
      <c r="AT164" s="404">
        <f t="shared" si="43"/>
        <v>0.828793</v>
      </c>
      <c r="AU164" s="404">
        <f t="shared" si="43"/>
        <v>0.828793</v>
      </c>
      <c r="AV164" s="404">
        <f t="shared" si="43"/>
        <v>0.828793</v>
      </c>
      <c r="AW164" s="404">
        <f t="shared" si="43"/>
        <v>0.828793</v>
      </c>
      <c r="AX164" s="404">
        <f t="shared" si="43"/>
        <v>0.828793</v>
      </c>
      <c r="AY164" s="404">
        <f t="shared" si="43"/>
        <v>0.828793</v>
      </c>
      <c r="AZ164" s="404">
        <f t="shared" si="43"/>
        <v>0.828793</v>
      </c>
      <c r="BA164" s="404">
        <v>0.39989999999999998</v>
      </c>
      <c r="BB164" s="461"/>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row>
    <row r="165" spans="1:74" s="488" customFormat="1" ht="15.75" customHeight="1" outlineLevel="1" x14ac:dyDescent="0.25">
      <c r="A165" s="767"/>
      <c r="B165" s="404" t="s">
        <v>304</v>
      </c>
      <c r="C165" s="498"/>
      <c r="D165" s="404">
        <f t="shared" si="38"/>
        <v>58.122199999999999</v>
      </c>
      <c r="E165" s="404">
        <f t="shared" si="39"/>
        <v>2.0000000000000001E-4</v>
      </c>
      <c r="F165" s="404">
        <f t="shared" si="39"/>
        <v>2.0000000000000001E-4</v>
      </c>
      <c r="G165" s="404">
        <f t="shared" si="39"/>
        <v>2.0000000000000001E-4</v>
      </c>
      <c r="H165" s="404">
        <f t="shared" si="39"/>
        <v>2.0000000000000001E-4</v>
      </c>
      <c r="I165" s="404">
        <f t="shared" si="39"/>
        <v>2.0000000000000001E-4</v>
      </c>
      <c r="J165" s="404">
        <f t="shared" si="39"/>
        <v>2.0000000000000001E-4</v>
      </c>
      <c r="K165" s="404">
        <f t="shared" si="39"/>
        <v>2.0000000000000001E-4</v>
      </c>
      <c r="L165" s="404">
        <f t="shared" si="39"/>
        <v>2.0000000000000001E-4</v>
      </c>
      <c r="M165" s="575">
        <f>'CONVERSOR CURV'!M164</f>
        <v>2.0000000000000001E-4</v>
      </c>
      <c r="N165" s="575">
        <v>1.7000000000000001E-2</v>
      </c>
      <c r="O165" s="404">
        <f t="shared" si="40"/>
        <v>2.0000000000000001E-4</v>
      </c>
      <c r="P165" s="404">
        <f t="shared" si="40"/>
        <v>2.0000000000000001E-4</v>
      </c>
      <c r="Q165" s="404">
        <f t="shared" si="40"/>
        <v>2.0000000000000001E-4</v>
      </c>
      <c r="R165" s="404">
        <f t="shared" si="40"/>
        <v>2.0000000000000001E-4</v>
      </c>
      <c r="S165" s="404">
        <f t="shared" si="40"/>
        <v>2.0000000000000001E-4</v>
      </c>
      <c r="T165" s="404">
        <f t="shared" si="40"/>
        <v>2.0000000000000001E-4</v>
      </c>
      <c r="U165" s="404">
        <f t="shared" si="40"/>
        <v>2.0000000000000001E-4</v>
      </c>
      <c r="V165" s="404">
        <f t="shared" si="40"/>
        <v>2.0000000000000001E-4</v>
      </c>
      <c r="W165" s="404">
        <v>1.7000000000000001E-2</v>
      </c>
      <c r="X165" s="461">
        <v>1.7000000000000001E-2</v>
      </c>
      <c r="Y165" s="404">
        <f t="shared" si="41"/>
        <v>2.0000000000000001E-4</v>
      </c>
      <c r="Z165" s="404">
        <f t="shared" si="41"/>
        <v>2.0000000000000001E-4</v>
      </c>
      <c r="AA165" s="404">
        <f t="shared" si="41"/>
        <v>2.0000000000000001E-4</v>
      </c>
      <c r="AB165" s="404">
        <f t="shared" si="41"/>
        <v>2.0000000000000001E-4</v>
      </c>
      <c r="AC165" s="404">
        <f t="shared" si="41"/>
        <v>2.0000000000000001E-4</v>
      </c>
      <c r="AD165" s="404">
        <f t="shared" si="41"/>
        <v>2.0000000000000001E-4</v>
      </c>
      <c r="AE165" s="404">
        <f t="shared" si="41"/>
        <v>2.0000000000000001E-4</v>
      </c>
      <c r="AF165" s="404">
        <f t="shared" si="41"/>
        <v>2.0000000000000001E-4</v>
      </c>
      <c r="AG165" s="404">
        <v>1.7000000000000001E-2</v>
      </c>
      <c r="AH165" s="404">
        <v>1.7000000000000001E-2</v>
      </c>
      <c r="AI165" s="404">
        <f t="shared" si="42"/>
        <v>2.0000000000000001E-4</v>
      </c>
      <c r="AJ165" s="404">
        <f t="shared" si="42"/>
        <v>2.0000000000000001E-4</v>
      </c>
      <c r="AK165" s="404">
        <f t="shared" si="42"/>
        <v>2.0000000000000001E-4</v>
      </c>
      <c r="AL165" s="404">
        <f t="shared" si="42"/>
        <v>2.0000000000000001E-4</v>
      </c>
      <c r="AM165" s="404">
        <f t="shared" si="42"/>
        <v>2.0000000000000001E-4</v>
      </c>
      <c r="AN165" s="404">
        <f t="shared" si="42"/>
        <v>2.0000000000000001E-4</v>
      </c>
      <c r="AO165" s="404">
        <f t="shared" si="42"/>
        <v>2.0000000000000001E-4</v>
      </c>
      <c r="AP165" s="404">
        <f t="shared" si="42"/>
        <v>2.0000000000000001E-4</v>
      </c>
      <c r="AQ165" s="404">
        <v>1.7000000000000001E-4</v>
      </c>
      <c r="AR165" s="461"/>
      <c r="AS165" s="404">
        <f t="shared" si="43"/>
        <v>2.0000000000000001E-4</v>
      </c>
      <c r="AT165" s="404">
        <f t="shared" si="43"/>
        <v>2.0000000000000001E-4</v>
      </c>
      <c r="AU165" s="404">
        <f t="shared" si="43"/>
        <v>2.0000000000000001E-4</v>
      </c>
      <c r="AV165" s="404">
        <f t="shared" si="43"/>
        <v>2.0000000000000001E-4</v>
      </c>
      <c r="AW165" s="404">
        <f t="shared" si="43"/>
        <v>2.0000000000000001E-4</v>
      </c>
      <c r="AX165" s="404">
        <f t="shared" si="43"/>
        <v>2.0000000000000001E-4</v>
      </c>
      <c r="AY165" s="404">
        <f t="shared" si="43"/>
        <v>2.0000000000000001E-4</v>
      </c>
      <c r="AZ165" s="404">
        <f t="shared" si="43"/>
        <v>2.0000000000000001E-4</v>
      </c>
      <c r="BA165" s="404">
        <v>5.0000000000000004E-6</v>
      </c>
      <c r="BB165" s="461"/>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row>
    <row r="166" spans="1:74" s="488" customFormat="1" ht="15.75" customHeight="1" outlineLevel="1" x14ac:dyDescent="0.25">
      <c r="A166" s="767"/>
      <c r="B166" s="404" t="s">
        <v>335</v>
      </c>
      <c r="C166" s="498"/>
      <c r="D166" s="404">
        <f t="shared" si="38"/>
        <v>58.122199999999999</v>
      </c>
      <c r="E166" s="404">
        <f t="shared" si="39"/>
        <v>0.16039999999999999</v>
      </c>
      <c r="F166" s="404">
        <f t="shared" si="39"/>
        <v>0.16039999999999999</v>
      </c>
      <c r="G166" s="404">
        <f t="shared" si="39"/>
        <v>0.16039999999999999</v>
      </c>
      <c r="H166" s="404">
        <f t="shared" si="39"/>
        <v>0.16039999999999999</v>
      </c>
      <c r="I166" s="404">
        <f t="shared" si="39"/>
        <v>0.16039999999999999</v>
      </c>
      <c r="J166" s="404">
        <f t="shared" si="39"/>
        <v>0.16039999999999999</v>
      </c>
      <c r="K166" s="404">
        <f t="shared" si="39"/>
        <v>0.16039999999999999</v>
      </c>
      <c r="L166" s="404">
        <f t="shared" si="39"/>
        <v>0.16039999999999999</v>
      </c>
      <c r="M166" s="575">
        <f>'CONVERSOR CURV'!M165</f>
        <v>0.16039999999999999</v>
      </c>
      <c r="N166" s="575">
        <v>28.62</v>
      </c>
      <c r="O166" s="404">
        <f t="shared" si="40"/>
        <v>0.16039999999999999</v>
      </c>
      <c r="P166" s="404">
        <f t="shared" si="40"/>
        <v>0.16039999999999999</v>
      </c>
      <c r="Q166" s="404">
        <f t="shared" si="40"/>
        <v>0.16039999999999999</v>
      </c>
      <c r="R166" s="404">
        <f t="shared" si="40"/>
        <v>0.16039999999999999</v>
      </c>
      <c r="S166" s="404">
        <f t="shared" si="40"/>
        <v>0.16039999999999999</v>
      </c>
      <c r="T166" s="404">
        <f t="shared" si="40"/>
        <v>0.16039999999999999</v>
      </c>
      <c r="U166" s="404">
        <f t="shared" si="40"/>
        <v>0.16039999999999999</v>
      </c>
      <c r="V166" s="404">
        <f t="shared" si="40"/>
        <v>0.16039999999999999</v>
      </c>
      <c r="W166" s="404">
        <v>28.62</v>
      </c>
      <c r="X166" s="461">
        <v>28.62</v>
      </c>
      <c r="Y166" s="404">
        <f t="shared" si="41"/>
        <v>0.16039999999999999</v>
      </c>
      <c r="Z166" s="404">
        <f t="shared" si="41"/>
        <v>0.16039999999999999</v>
      </c>
      <c r="AA166" s="404">
        <f t="shared" si="41"/>
        <v>0.16039999999999999</v>
      </c>
      <c r="AB166" s="404">
        <f t="shared" si="41"/>
        <v>0.16039999999999999</v>
      </c>
      <c r="AC166" s="404">
        <f t="shared" si="41"/>
        <v>0.16039999999999999</v>
      </c>
      <c r="AD166" s="404">
        <f t="shared" si="41"/>
        <v>0.16039999999999999</v>
      </c>
      <c r="AE166" s="404">
        <f t="shared" si="41"/>
        <v>0.16039999999999999</v>
      </c>
      <c r="AF166" s="404">
        <f t="shared" si="41"/>
        <v>0.16039999999999999</v>
      </c>
      <c r="AG166" s="404">
        <v>28.62</v>
      </c>
      <c r="AH166" s="404">
        <v>28.62</v>
      </c>
      <c r="AI166" s="404">
        <f t="shared" si="42"/>
        <v>0.16039999999999999</v>
      </c>
      <c r="AJ166" s="404">
        <f t="shared" si="42"/>
        <v>0.16039999999999999</v>
      </c>
      <c r="AK166" s="404">
        <f t="shared" si="42"/>
        <v>0.16039999999999999</v>
      </c>
      <c r="AL166" s="404">
        <f t="shared" si="42"/>
        <v>0.16039999999999999</v>
      </c>
      <c r="AM166" s="404">
        <f t="shared" si="42"/>
        <v>0.16039999999999999</v>
      </c>
      <c r="AN166" s="404">
        <f t="shared" si="42"/>
        <v>0.16039999999999999</v>
      </c>
      <c r="AO166" s="404">
        <f t="shared" si="42"/>
        <v>0.16039999999999999</v>
      </c>
      <c r="AP166" s="404">
        <f t="shared" si="42"/>
        <v>0.16039999999999999</v>
      </c>
      <c r="AQ166" s="404">
        <v>0.7</v>
      </c>
      <c r="AR166" s="461"/>
      <c r="AS166" s="404">
        <f t="shared" si="43"/>
        <v>0.16039999999999999</v>
      </c>
      <c r="AT166" s="404">
        <f t="shared" si="43"/>
        <v>0.16039999999999999</v>
      </c>
      <c r="AU166" s="404">
        <f t="shared" si="43"/>
        <v>0.16039999999999999</v>
      </c>
      <c r="AV166" s="404">
        <f t="shared" si="43"/>
        <v>0.16039999999999999</v>
      </c>
      <c r="AW166" s="404">
        <f t="shared" si="43"/>
        <v>0.16039999999999999</v>
      </c>
      <c r="AX166" s="404">
        <f t="shared" si="43"/>
        <v>0.16039999999999999</v>
      </c>
      <c r="AY166" s="404">
        <f t="shared" si="43"/>
        <v>0.16039999999999999</v>
      </c>
      <c r="AZ166" s="404">
        <f t="shared" si="43"/>
        <v>0.16039999999999999</v>
      </c>
      <c r="BA166" s="404">
        <v>0.48209999999999997</v>
      </c>
      <c r="BB166" s="461"/>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row>
    <row r="167" spans="1:74" s="488" customFormat="1" ht="15.75" customHeight="1" outlineLevel="1" x14ac:dyDescent="0.25">
      <c r="A167" s="767"/>
      <c r="B167" s="404" t="s">
        <v>366</v>
      </c>
      <c r="C167" s="498"/>
      <c r="D167" s="404">
        <f t="shared" si="38"/>
        <v>72.148780000000002</v>
      </c>
      <c r="E167" s="404">
        <f t="shared" si="39"/>
        <v>7.6E-3</v>
      </c>
      <c r="F167" s="404">
        <f t="shared" si="39"/>
        <v>7.6E-3</v>
      </c>
      <c r="G167" s="404">
        <f t="shared" si="39"/>
        <v>7.6E-3</v>
      </c>
      <c r="H167" s="404">
        <f t="shared" si="39"/>
        <v>7.6E-3</v>
      </c>
      <c r="I167" s="404">
        <f t="shared" si="39"/>
        <v>7.6E-3</v>
      </c>
      <c r="J167" s="404">
        <f t="shared" si="39"/>
        <v>7.6E-3</v>
      </c>
      <c r="K167" s="404">
        <f t="shared" si="39"/>
        <v>7.6E-3</v>
      </c>
      <c r="L167" s="404">
        <f t="shared" si="39"/>
        <v>7.6E-3</v>
      </c>
      <c r="M167" s="575">
        <f>'CONVERSOR CURV'!M166</f>
        <v>7.6E-3</v>
      </c>
      <c r="N167" s="575">
        <v>3.6</v>
      </c>
      <c r="O167" s="404">
        <f t="shared" si="40"/>
        <v>7.6E-3</v>
      </c>
      <c r="P167" s="404">
        <f t="shared" si="40"/>
        <v>7.6E-3</v>
      </c>
      <c r="Q167" s="404">
        <f t="shared" si="40"/>
        <v>7.6E-3</v>
      </c>
      <c r="R167" s="404">
        <f t="shared" si="40"/>
        <v>7.6E-3</v>
      </c>
      <c r="S167" s="404">
        <f t="shared" si="40"/>
        <v>7.6E-3</v>
      </c>
      <c r="T167" s="404">
        <f t="shared" si="40"/>
        <v>7.6E-3</v>
      </c>
      <c r="U167" s="404">
        <f t="shared" si="40"/>
        <v>7.6E-3</v>
      </c>
      <c r="V167" s="404">
        <f t="shared" si="40"/>
        <v>7.6E-3</v>
      </c>
      <c r="W167" s="404">
        <v>3.6</v>
      </c>
      <c r="X167" s="461">
        <v>3.6</v>
      </c>
      <c r="Y167" s="404">
        <f t="shared" si="41"/>
        <v>7.6E-3</v>
      </c>
      <c r="Z167" s="404">
        <f t="shared" si="41"/>
        <v>7.6E-3</v>
      </c>
      <c r="AA167" s="404">
        <f t="shared" si="41"/>
        <v>7.6E-3</v>
      </c>
      <c r="AB167" s="404">
        <f t="shared" si="41"/>
        <v>7.6E-3</v>
      </c>
      <c r="AC167" s="404">
        <f t="shared" si="41"/>
        <v>7.6E-3</v>
      </c>
      <c r="AD167" s="404">
        <f t="shared" si="41"/>
        <v>7.6E-3</v>
      </c>
      <c r="AE167" s="404">
        <f t="shared" si="41"/>
        <v>7.6E-3</v>
      </c>
      <c r="AF167" s="404">
        <f t="shared" si="41"/>
        <v>7.6E-3</v>
      </c>
      <c r="AG167" s="404">
        <v>3.6</v>
      </c>
      <c r="AH167" s="404">
        <v>3.6</v>
      </c>
      <c r="AI167" s="404">
        <f t="shared" si="42"/>
        <v>7.6E-3</v>
      </c>
      <c r="AJ167" s="404">
        <f t="shared" si="42"/>
        <v>7.6E-3</v>
      </c>
      <c r="AK167" s="404">
        <f t="shared" si="42"/>
        <v>7.6E-3</v>
      </c>
      <c r="AL167" s="404">
        <f t="shared" si="42"/>
        <v>7.6E-3</v>
      </c>
      <c r="AM167" s="404">
        <f t="shared" si="42"/>
        <v>7.6E-3</v>
      </c>
      <c r="AN167" s="404">
        <f t="shared" si="42"/>
        <v>7.6E-3</v>
      </c>
      <c r="AO167" s="404">
        <f t="shared" si="42"/>
        <v>7.6E-3</v>
      </c>
      <c r="AP167" s="404">
        <f t="shared" si="42"/>
        <v>7.6E-3</v>
      </c>
      <c r="AQ167" s="404">
        <v>9.7000000000000003E-2</v>
      </c>
      <c r="AR167" s="461"/>
      <c r="AS167" s="404">
        <f t="shared" si="43"/>
        <v>7.6E-3</v>
      </c>
      <c r="AT167" s="404">
        <f t="shared" si="43"/>
        <v>7.6E-3</v>
      </c>
      <c r="AU167" s="404">
        <f t="shared" si="43"/>
        <v>7.6E-3</v>
      </c>
      <c r="AV167" s="404">
        <f t="shared" si="43"/>
        <v>7.6E-3</v>
      </c>
      <c r="AW167" s="404">
        <f t="shared" si="43"/>
        <v>7.6E-3</v>
      </c>
      <c r="AX167" s="404">
        <f t="shared" si="43"/>
        <v>7.6E-3</v>
      </c>
      <c r="AY167" s="404">
        <f t="shared" si="43"/>
        <v>7.6E-3</v>
      </c>
      <c r="AZ167" s="404">
        <f t="shared" si="43"/>
        <v>7.6E-3</v>
      </c>
      <c r="BA167" s="404">
        <v>5.4600000000000003E-2</v>
      </c>
      <c r="BB167" s="461"/>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row>
    <row r="168" spans="1:74" s="488" customFormat="1" ht="15.75" customHeight="1" outlineLevel="1" x14ac:dyDescent="0.25">
      <c r="A168" s="767"/>
      <c r="B168" s="404" t="s">
        <v>338</v>
      </c>
      <c r="C168" s="498"/>
      <c r="D168" s="404">
        <f t="shared" si="38"/>
        <v>72.148780000000002</v>
      </c>
      <c r="E168" s="404">
        <f t="shared" si="39"/>
        <v>1.4E-3</v>
      </c>
      <c r="F168" s="404">
        <f t="shared" si="39"/>
        <v>1.4E-3</v>
      </c>
      <c r="G168" s="404">
        <f t="shared" si="39"/>
        <v>1.4E-3</v>
      </c>
      <c r="H168" s="404">
        <f t="shared" si="39"/>
        <v>1.4E-3</v>
      </c>
      <c r="I168" s="404">
        <f t="shared" si="39"/>
        <v>1.4E-3</v>
      </c>
      <c r="J168" s="404">
        <f t="shared" si="39"/>
        <v>1.4E-3</v>
      </c>
      <c r="K168" s="404">
        <f t="shared" si="39"/>
        <v>1.4E-3</v>
      </c>
      <c r="L168" s="404">
        <f t="shared" si="39"/>
        <v>1.4E-3</v>
      </c>
      <c r="M168" s="575">
        <f>'CONVERSOR CURV'!M167</f>
        <v>1.4E-3</v>
      </c>
      <c r="N168" s="575">
        <v>2.19</v>
      </c>
      <c r="O168" s="404">
        <f t="shared" si="40"/>
        <v>1.4E-3</v>
      </c>
      <c r="P168" s="404">
        <f t="shared" si="40"/>
        <v>1.4E-3</v>
      </c>
      <c r="Q168" s="404">
        <f t="shared" si="40"/>
        <v>1.4E-3</v>
      </c>
      <c r="R168" s="404">
        <f t="shared" si="40"/>
        <v>1.4E-3</v>
      </c>
      <c r="S168" s="404">
        <f t="shared" si="40"/>
        <v>1.4E-3</v>
      </c>
      <c r="T168" s="404">
        <f t="shared" si="40"/>
        <v>1.4E-3</v>
      </c>
      <c r="U168" s="404">
        <f t="shared" si="40"/>
        <v>1.4E-3</v>
      </c>
      <c r="V168" s="404">
        <f t="shared" si="40"/>
        <v>1.4E-3</v>
      </c>
      <c r="W168" s="404">
        <v>2.19</v>
      </c>
      <c r="X168" s="461">
        <v>2.19</v>
      </c>
      <c r="Y168" s="404">
        <f t="shared" si="41"/>
        <v>1.4E-3</v>
      </c>
      <c r="Z168" s="404">
        <f t="shared" si="41"/>
        <v>1.4E-3</v>
      </c>
      <c r="AA168" s="404">
        <f t="shared" si="41"/>
        <v>1.4E-3</v>
      </c>
      <c r="AB168" s="404">
        <f t="shared" si="41"/>
        <v>1.4E-3</v>
      </c>
      <c r="AC168" s="404">
        <f t="shared" si="41"/>
        <v>1.4E-3</v>
      </c>
      <c r="AD168" s="404">
        <f t="shared" si="41"/>
        <v>1.4E-3</v>
      </c>
      <c r="AE168" s="404">
        <f t="shared" si="41"/>
        <v>1.4E-3</v>
      </c>
      <c r="AF168" s="404">
        <f t="shared" si="41"/>
        <v>1.4E-3</v>
      </c>
      <c r="AG168" s="404">
        <v>2.19</v>
      </c>
      <c r="AH168" s="404">
        <v>2.19</v>
      </c>
      <c r="AI168" s="404">
        <f t="shared" si="42"/>
        <v>1.4E-3</v>
      </c>
      <c r="AJ168" s="404">
        <f t="shared" si="42"/>
        <v>1.4E-3</v>
      </c>
      <c r="AK168" s="404">
        <f t="shared" si="42"/>
        <v>1.4E-3</v>
      </c>
      <c r="AL168" s="404">
        <f t="shared" si="42"/>
        <v>1.4E-3</v>
      </c>
      <c r="AM168" s="404">
        <f t="shared" si="42"/>
        <v>1.4E-3</v>
      </c>
      <c r="AN168" s="404">
        <f t="shared" si="42"/>
        <v>1.4E-3</v>
      </c>
      <c r="AO168" s="404">
        <f t="shared" si="42"/>
        <v>1.4E-3</v>
      </c>
      <c r="AP168" s="404">
        <f t="shared" si="42"/>
        <v>1.4E-3</v>
      </c>
      <c r="AQ168" s="404">
        <v>5.5E-2</v>
      </c>
      <c r="AR168" s="461"/>
      <c r="AS168" s="404">
        <f t="shared" si="43"/>
        <v>1.4E-3</v>
      </c>
      <c r="AT168" s="404">
        <f t="shared" si="43"/>
        <v>1.4E-3</v>
      </c>
      <c r="AU168" s="404">
        <f t="shared" si="43"/>
        <v>1.4E-3</v>
      </c>
      <c r="AV168" s="404">
        <f t="shared" si="43"/>
        <v>1.4E-3</v>
      </c>
      <c r="AW168" s="404">
        <f t="shared" si="43"/>
        <v>1.4E-3</v>
      </c>
      <c r="AX168" s="404">
        <f t="shared" si="43"/>
        <v>1.4E-3</v>
      </c>
      <c r="AY168" s="404">
        <f t="shared" si="43"/>
        <v>1.4E-3</v>
      </c>
      <c r="AZ168" s="404">
        <f t="shared" si="43"/>
        <v>1.4E-3</v>
      </c>
      <c r="BA168" s="404">
        <v>3.1E-2</v>
      </c>
      <c r="BB168" s="461"/>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row>
    <row r="169" spans="1:74" s="488" customFormat="1" ht="15.75" customHeight="1" outlineLevel="1" x14ac:dyDescent="0.25">
      <c r="A169" s="767"/>
      <c r="B169" s="404" t="s">
        <v>331</v>
      </c>
      <c r="C169" s="498"/>
      <c r="D169" s="404">
        <f t="shared" si="38"/>
        <v>86.175359999999998</v>
      </c>
      <c r="E169" s="404">
        <f>$M169</f>
        <v>1E-4</v>
      </c>
      <c r="F169" s="404">
        <f>$M169</f>
        <v>1E-4</v>
      </c>
      <c r="G169" s="404">
        <f>$M169</f>
        <v>1E-4</v>
      </c>
      <c r="H169" s="404">
        <f t="shared" si="39"/>
        <v>1E-4</v>
      </c>
      <c r="I169" s="404">
        <f t="shared" si="39"/>
        <v>1E-4</v>
      </c>
      <c r="J169" s="404">
        <f t="shared" si="39"/>
        <v>1E-4</v>
      </c>
      <c r="K169" s="404">
        <f t="shared" si="39"/>
        <v>1E-4</v>
      </c>
      <c r="L169" s="404">
        <f t="shared" si="39"/>
        <v>1E-4</v>
      </c>
      <c r="M169" s="575">
        <f>'CONVERSOR CURV'!M168</f>
        <v>1E-4</v>
      </c>
      <c r="N169" s="575">
        <v>0.33</v>
      </c>
      <c r="O169" s="404">
        <f>$M169</f>
        <v>1E-4</v>
      </c>
      <c r="P169" s="404">
        <f>$M169</f>
        <v>1E-4</v>
      </c>
      <c r="Q169" s="404">
        <f>$M169</f>
        <v>1E-4</v>
      </c>
      <c r="R169" s="404">
        <f t="shared" si="40"/>
        <v>1E-4</v>
      </c>
      <c r="S169" s="404">
        <f t="shared" si="40"/>
        <v>1E-4</v>
      </c>
      <c r="T169" s="404">
        <f t="shared" si="40"/>
        <v>1E-4</v>
      </c>
      <c r="U169" s="404">
        <f t="shared" si="40"/>
        <v>1E-4</v>
      </c>
      <c r="V169" s="404">
        <f t="shared" si="40"/>
        <v>1E-4</v>
      </c>
      <c r="W169" s="404">
        <v>0.33</v>
      </c>
      <c r="X169" s="461">
        <v>0.33</v>
      </c>
      <c r="Y169" s="404">
        <f>$M169</f>
        <v>1E-4</v>
      </c>
      <c r="Z169" s="404">
        <f>$M169</f>
        <v>1E-4</v>
      </c>
      <c r="AA169" s="404">
        <f>$M169</f>
        <v>1E-4</v>
      </c>
      <c r="AB169" s="404">
        <f t="shared" si="41"/>
        <v>1E-4</v>
      </c>
      <c r="AC169" s="404">
        <f t="shared" si="41"/>
        <v>1E-4</v>
      </c>
      <c r="AD169" s="404">
        <f t="shared" si="41"/>
        <v>1E-4</v>
      </c>
      <c r="AE169" s="404">
        <f t="shared" si="41"/>
        <v>1E-4</v>
      </c>
      <c r="AF169" s="404">
        <f t="shared" si="41"/>
        <v>1E-4</v>
      </c>
      <c r="AG169" s="404">
        <v>0.33</v>
      </c>
      <c r="AH169" s="404">
        <v>0.33</v>
      </c>
      <c r="AI169" s="404">
        <f>$M169</f>
        <v>1E-4</v>
      </c>
      <c r="AJ169" s="404">
        <f>$M169</f>
        <v>1E-4</v>
      </c>
      <c r="AK169" s="404">
        <f>$M169</f>
        <v>1E-4</v>
      </c>
      <c r="AL169" s="404">
        <f t="shared" si="42"/>
        <v>1E-4</v>
      </c>
      <c r="AM169" s="404">
        <f t="shared" si="42"/>
        <v>1E-4</v>
      </c>
      <c r="AN169" s="404">
        <f t="shared" si="42"/>
        <v>1E-4</v>
      </c>
      <c r="AO169" s="404">
        <f t="shared" si="42"/>
        <v>1E-4</v>
      </c>
      <c r="AP169" s="404">
        <f t="shared" si="42"/>
        <v>1E-4</v>
      </c>
      <c r="AQ169" s="404">
        <v>0.01</v>
      </c>
      <c r="AR169" s="461"/>
      <c r="AS169" s="404">
        <f>$M169</f>
        <v>1E-4</v>
      </c>
      <c r="AT169" s="404">
        <f>$M169</f>
        <v>1E-4</v>
      </c>
      <c r="AU169" s="404">
        <f>$M169</f>
        <v>1E-4</v>
      </c>
      <c r="AV169" s="404">
        <f t="shared" si="43"/>
        <v>1E-4</v>
      </c>
      <c r="AW169" s="404">
        <f t="shared" si="43"/>
        <v>1E-4</v>
      </c>
      <c r="AX169" s="404">
        <f t="shared" si="43"/>
        <v>1E-4</v>
      </c>
      <c r="AY169" s="404">
        <f t="shared" si="43"/>
        <v>1E-4</v>
      </c>
      <c r="AZ169" s="404">
        <f t="shared" si="43"/>
        <v>1E-4</v>
      </c>
      <c r="BA169" s="404">
        <v>4.4000000000000003E-3</v>
      </c>
      <c r="BB169" s="461"/>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row>
    <row r="170" spans="1:74" s="488" customFormat="1" ht="15.75" customHeight="1" outlineLevel="1" x14ac:dyDescent="0.25">
      <c r="A170" s="767"/>
      <c r="B170" s="404" t="s">
        <v>330</v>
      </c>
      <c r="C170" s="498"/>
      <c r="D170" s="404">
        <f t="shared" si="38"/>
        <v>100.202</v>
      </c>
      <c r="E170" s="404">
        <f t="shared" si="39"/>
        <v>2.0000000000000001E-4</v>
      </c>
      <c r="F170" s="404">
        <f t="shared" si="39"/>
        <v>2.0000000000000001E-4</v>
      </c>
      <c r="G170" s="404">
        <f t="shared" si="39"/>
        <v>2.0000000000000001E-4</v>
      </c>
      <c r="H170" s="404">
        <f t="shared" si="39"/>
        <v>2.0000000000000001E-4</v>
      </c>
      <c r="I170" s="404">
        <f t="shared" si="39"/>
        <v>2.0000000000000001E-4</v>
      </c>
      <c r="J170" s="404">
        <f t="shared" si="39"/>
        <v>2.0000000000000001E-4</v>
      </c>
      <c r="K170" s="404">
        <f t="shared" si="39"/>
        <v>2.0000000000000001E-4</v>
      </c>
      <c r="L170" s="404">
        <f t="shared" si="39"/>
        <v>2.0000000000000001E-4</v>
      </c>
      <c r="M170" s="575">
        <f>'CONVERSOR CURV'!M169</f>
        <v>2.0000000000000001E-4</v>
      </c>
      <c r="N170" s="575">
        <v>0.76</v>
      </c>
      <c r="O170" s="404">
        <f t="shared" si="40"/>
        <v>2.0000000000000001E-4</v>
      </c>
      <c r="P170" s="404">
        <f t="shared" si="40"/>
        <v>2.0000000000000001E-4</v>
      </c>
      <c r="Q170" s="404">
        <f t="shared" si="40"/>
        <v>2.0000000000000001E-4</v>
      </c>
      <c r="R170" s="404">
        <f t="shared" si="40"/>
        <v>2.0000000000000001E-4</v>
      </c>
      <c r="S170" s="404">
        <f t="shared" si="40"/>
        <v>2.0000000000000001E-4</v>
      </c>
      <c r="T170" s="404">
        <f t="shared" si="40"/>
        <v>2.0000000000000001E-4</v>
      </c>
      <c r="U170" s="404">
        <f t="shared" si="40"/>
        <v>2.0000000000000001E-4</v>
      </c>
      <c r="V170" s="404">
        <f t="shared" si="40"/>
        <v>2.0000000000000001E-4</v>
      </c>
      <c r="W170" s="404">
        <v>0.76</v>
      </c>
      <c r="X170" s="461">
        <v>0.76</v>
      </c>
      <c r="Y170" s="404">
        <f t="shared" si="41"/>
        <v>2.0000000000000001E-4</v>
      </c>
      <c r="Z170" s="404">
        <f t="shared" si="41"/>
        <v>2.0000000000000001E-4</v>
      </c>
      <c r="AA170" s="404">
        <f t="shared" si="41"/>
        <v>2.0000000000000001E-4</v>
      </c>
      <c r="AB170" s="404">
        <f t="shared" si="41"/>
        <v>2.0000000000000001E-4</v>
      </c>
      <c r="AC170" s="404">
        <f t="shared" si="41"/>
        <v>2.0000000000000001E-4</v>
      </c>
      <c r="AD170" s="404">
        <f t="shared" si="41"/>
        <v>2.0000000000000001E-4</v>
      </c>
      <c r="AE170" s="404">
        <f t="shared" si="41"/>
        <v>2.0000000000000001E-4</v>
      </c>
      <c r="AF170" s="404">
        <f t="shared" si="41"/>
        <v>2.0000000000000001E-4</v>
      </c>
      <c r="AG170" s="404">
        <v>0.76</v>
      </c>
      <c r="AH170" s="404">
        <v>0.76</v>
      </c>
      <c r="AI170" s="404">
        <f t="shared" si="42"/>
        <v>2.0000000000000001E-4</v>
      </c>
      <c r="AJ170" s="404">
        <f t="shared" si="42"/>
        <v>2.0000000000000001E-4</v>
      </c>
      <c r="AK170" s="404">
        <f t="shared" si="42"/>
        <v>2.0000000000000001E-4</v>
      </c>
      <c r="AL170" s="404">
        <f t="shared" si="42"/>
        <v>2.0000000000000001E-4</v>
      </c>
      <c r="AM170" s="404">
        <f t="shared" si="42"/>
        <v>2.0000000000000001E-4</v>
      </c>
      <c r="AN170" s="404">
        <f t="shared" si="42"/>
        <v>2.0000000000000001E-4</v>
      </c>
      <c r="AO170" s="404">
        <f t="shared" si="42"/>
        <v>2.0000000000000001E-4</v>
      </c>
      <c r="AP170" s="404">
        <f t="shared" si="42"/>
        <v>2.0000000000000001E-4</v>
      </c>
      <c r="AQ170" s="404">
        <v>1.7000000000000001E-2</v>
      </c>
      <c r="AR170" s="461"/>
      <c r="AS170" s="404">
        <f t="shared" si="43"/>
        <v>2.0000000000000001E-4</v>
      </c>
      <c r="AT170" s="404">
        <f t="shared" si="43"/>
        <v>2.0000000000000001E-4</v>
      </c>
      <c r="AU170" s="404">
        <f t="shared" si="43"/>
        <v>2.0000000000000001E-4</v>
      </c>
      <c r="AV170" s="404">
        <f t="shared" si="43"/>
        <v>2.0000000000000001E-4</v>
      </c>
      <c r="AW170" s="404">
        <f t="shared" si="43"/>
        <v>2.0000000000000001E-4</v>
      </c>
      <c r="AX170" s="404">
        <f t="shared" si="43"/>
        <v>2.0000000000000001E-4</v>
      </c>
      <c r="AY170" s="404">
        <f t="shared" si="43"/>
        <v>2.0000000000000001E-4</v>
      </c>
      <c r="AZ170" s="404">
        <f t="shared" si="43"/>
        <v>2.0000000000000001E-4</v>
      </c>
      <c r="BA170" s="404">
        <v>0.01</v>
      </c>
      <c r="BB170" s="461"/>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row>
    <row r="171" spans="1:74" s="488" customFormat="1" ht="15.75" customHeight="1" outlineLevel="1" x14ac:dyDescent="0.25">
      <c r="A171" s="767"/>
      <c r="B171" s="404" t="s">
        <v>361</v>
      </c>
      <c r="C171" s="498"/>
      <c r="D171" s="404">
        <f t="shared" si="38"/>
        <v>114.229</v>
      </c>
      <c r="E171" s="404">
        <f t="shared" si="39"/>
        <v>0</v>
      </c>
      <c r="F171" s="404">
        <f t="shared" si="39"/>
        <v>0</v>
      </c>
      <c r="G171" s="404">
        <f t="shared" si="39"/>
        <v>0</v>
      </c>
      <c r="H171" s="404">
        <f t="shared" si="39"/>
        <v>0</v>
      </c>
      <c r="I171" s="404">
        <f t="shared" si="39"/>
        <v>0</v>
      </c>
      <c r="J171" s="404">
        <f t="shared" si="39"/>
        <v>0</v>
      </c>
      <c r="K171" s="404">
        <f t="shared" si="39"/>
        <v>0</v>
      </c>
      <c r="L171" s="404">
        <f t="shared" si="39"/>
        <v>0</v>
      </c>
      <c r="M171" s="575">
        <f>'CONVERSOR CURV'!M170</f>
        <v>0</v>
      </c>
      <c r="N171" s="575">
        <v>0.17</v>
      </c>
      <c r="O171" s="404">
        <f t="shared" si="40"/>
        <v>0</v>
      </c>
      <c r="P171" s="404">
        <f t="shared" si="40"/>
        <v>0</v>
      </c>
      <c r="Q171" s="404">
        <f t="shared" si="40"/>
        <v>0</v>
      </c>
      <c r="R171" s="404">
        <f t="shared" si="40"/>
        <v>0</v>
      </c>
      <c r="S171" s="404">
        <f t="shared" si="40"/>
        <v>0</v>
      </c>
      <c r="T171" s="404">
        <f t="shared" si="40"/>
        <v>0</v>
      </c>
      <c r="U171" s="404">
        <f t="shared" si="40"/>
        <v>0</v>
      </c>
      <c r="V171" s="404">
        <f t="shared" si="40"/>
        <v>0</v>
      </c>
      <c r="W171" s="404">
        <v>0.17</v>
      </c>
      <c r="X171" s="461">
        <v>0.17</v>
      </c>
      <c r="Y171" s="404">
        <f t="shared" si="41"/>
        <v>0</v>
      </c>
      <c r="Z171" s="404">
        <f t="shared" si="41"/>
        <v>0</v>
      </c>
      <c r="AA171" s="404">
        <f t="shared" si="41"/>
        <v>0</v>
      </c>
      <c r="AB171" s="404">
        <f t="shared" si="41"/>
        <v>0</v>
      </c>
      <c r="AC171" s="404">
        <f t="shared" si="41"/>
        <v>0</v>
      </c>
      <c r="AD171" s="404">
        <f t="shared" si="41"/>
        <v>0</v>
      </c>
      <c r="AE171" s="404">
        <f t="shared" si="41"/>
        <v>0</v>
      </c>
      <c r="AF171" s="404">
        <f t="shared" si="41"/>
        <v>0</v>
      </c>
      <c r="AG171" s="404">
        <v>0.17</v>
      </c>
      <c r="AH171" s="404">
        <v>0.17</v>
      </c>
      <c r="AI171" s="404">
        <f t="shared" si="42"/>
        <v>0</v>
      </c>
      <c r="AJ171" s="404">
        <f t="shared" si="42"/>
        <v>0</v>
      </c>
      <c r="AK171" s="404">
        <f t="shared" si="42"/>
        <v>0</v>
      </c>
      <c r="AL171" s="404">
        <f t="shared" si="42"/>
        <v>0</v>
      </c>
      <c r="AM171" s="404">
        <f t="shared" si="42"/>
        <v>0</v>
      </c>
      <c r="AN171" s="404">
        <f t="shared" si="42"/>
        <v>0</v>
      </c>
      <c r="AO171" s="404">
        <f t="shared" si="42"/>
        <v>0</v>
      </c>
      <c r="AP171" s="404">
        <f t="shared" si="42"/>
        <v>0</v>
      </c>
      <c r="AQ171" s="404">
        <v>3.3999999999999998E-3</v>
      </c>
      <c r="AR171" s="461"/>
      <c r="AS171" s="404">
        <f t="shared" si="43"/>
        <v>0</v>
      </c>
      <c r="AT171" s="404">
        <f t="shared" si="43"/>
        <v>0</v>
      </c>
      <c r="AU171" s="404">
        <f t="shared" si="43"/>
        <v>0</v>
      </c>
      <c r="AV171" s="404">
        <f t="shared" si="43"/>
        <v>0</v>
      </c>
      <c r="AW171" s="404">
        <f t="shared" si="43"/>
        <v>0</v>
      </c>
      <c r="AX171" s="404">
        <f t="shared" si="43"/>
        <v>0</v>
      </c>
      <c r="AY171" s="404">
        <f t="shared" si="43"/>
        <v>0</v>
      </c>
      <c r="AZ171" s="404">
        <f t="shared" si="43"/>
        <v>0</v>
      </c>
      <c r="BA171" s="404">
        <v>2E-3</v>
      </c>
      <c r="BB171" s="461"/>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row>
    <row r="172" spans="1:74" s="488" customFormat="1" ht="15.75" customHeight="1" outlineLevel="1" x14ac:dyDescent="0.25">
      <c r="A172" s="767"/>
      <c r="B172" s="404" t="s">
        <v>359</v>
      </c>
      <c r="C172" s="498"/>
      <c r="D172" s="404">
        <f t="shared" si="38"/>
        <v>128.2551</v>
      </c>
      <c r="E172" s="404">
        <f t="shared" si="39"/>
        <v>1E-4</v>
      </c>
      <c r="F172" s="404">
        <f t="shared" si="39"/>
        <v>1E-4</v>
      </c>
      <c r="G172" s="404">
        <f t="shared" si="39"/>
        <v>1E-4</v>
      </c>
      <c r="H172" s="404">
        <f t="shared" si="39"/>
        <v>1E-4</v>
      </c>
      <c r="I172" s="404">
        <f t="shared" si="39"/>
        <v>1E-4</v>
      </c>
      <c r="J172" s="404">
        <f t="shared" si="39"/>
        <v>1E-4</v>
      </c>
      <c r="K172" s="404">
        <f t="shared" si="39"/>
        <v>1E-4</v>
      </c>
      <c r="L172" s="404">
        <f t="shared" si="39"/>
        <v>1E-4</v>
      </c>
      <c r="M172" s="575">
        <f>'CONVERSOR CURV'!M171</f>
        <v>1E-4</v>
      </c>
      <c r="N172" s="575">
        <v>0.43</v>
      </c>
      <c r="O172" s="404">
        <f t="shared" si="40"/>
        <v>1E-4</v>
      </c>
      <c r="P172" s="404">
        <f t="shared" si="40"/>
        <v>1E-4</v>
      </c>
      <c r="Q172" s="404">
        <f t="shared" si="40"/>
        <v>1E-4</v>
      </c>
      <c r="R172" s="404">
        <f t="shared" si="40"/>
        <v>1E-4</v>
      </c>
      <c r="S172" s="404">
        <f t="shared" si="40"/>
        <v>1E-4</v>
      </c>
      <c r="T172" s="404">
        <f t="shared" si="40"/>
        <v>1E-4</v>
      </c>
      <c r="U172" s="404">
        <f t="shared" si="40"/>
        <v>1E-4</v>
      </c>
      <c r="V172" s="404">
        <f t="shared" si="40"/>
        <v>1E-4</v>
      </c>
      <c r="W172" s="404">
        <v>0.43</v>
      </c>
      <c r="X172" s="461">
        <v>0.43</v>
      </c>
      <c r="Y172" s="404">
        <f t="shared" si="41"/>
        <v>1E-4</v>
      </c>
      <c r="Z172" s="404">
        <f t="shared" si="41"/>
        <v>1E-4</v>
      </c>
      <c r="AA172" s="404">
        <f t="shared" si="41"/>
        <v>1E-4</v>
      </c>
      <c r="AB172" s="404">
        <f t="shared" si="41"/>
        <v>1E-4</v>
      </c>
      <c r="AC172" s="404">
        <f t="shared" si="41"/>
        <v>1E-4</v>
      </c>
      <c r="AD172" s="404">
        <f t="shared" si="41"/>
        <v>1E-4</v>
      </c>
      <c r="AE172" s="404">
        <f t="shared" si="41"/>
        <v>1E-4</v>
      </c>
      <c r="AF172" s="404">
        <f t="shared" si="41"/>
        <v>1E-4</v>
      </c>
      <c r="AG172" s="404">
        <v>0.43</v>
      </c>
      <c r="AH172" s="404">
        <v>0.43</v>
      </c>
      <c r="AI172" s="404">
        <f t="shared" si="42"/>
        <v>1E-4</v>
      </c>
      <c r="AJ172" s="404">
        <f t="shared" si="42"/>
        <v>1E-4</v>
      </c>
      <c r="AK172" s="404">
        <f t="shared" si="42"/>
        <v>1E-4</v>
      </c>
      <c r="AL172" s="404">
        <f t="shared" si="42"/>
        <v>1E-4</v>
      </c>
      <c r="AM172" s="404">
        <f t="shared" si="42"/>
        <v>1E-4</v>
      </c>
      <c r="AN172" s="404">
        <f t="shared" si="42"/>
        <v>1E-4</v>
      </c>
      <c r="AO172" s="404">
        <f t="shared" si="42"/>
        <v>1E-4</v>
      </c>
      <c r="AP172" s="404">
        <f t="shared" si="42"/>
        <v>1E-4</v>
      </c>
      <c r="AQ172" s="404">
        <v>3.7000000000000002E-3</v>
      </c>
      <c r="AR172" s="461"/>
      <c r="AS172" s="404">
        <f t="shared" si="43"/>
        <v>1E-4</v>
      </c>
      <c r="AT172" s="404">
        <f t="shared" si="43"/>
        <v>1E-4</v>
      </c>
      <c r="AU172" s="404">
        <f t="shared" si="43"/>
        <v>1E-4</v>
      </c>
      <c r="AV172" s="404">
        <f t="shared" si="43"/>
        <v>1E-4</v>
      </c>
      <c r="AW172" s="404">
        <f t="shared" si="43"/>
        <v>1E-4</v>
      </c>
      <c r="AX172" s="404">
        <f t="shared" si="43"/>
        <v>1E-4</v>
      </c>
      <c r="AY172" s="404">
        <f t="shared" si="43"/>
        <v>1E-4</v>
      </c>
      <c r="AZ172" s="404">
        <f t="shared" si="43"/>
        <v>1E-4</v>
      </c>
      <c r="BA172" s="404">
        <v>5.4000000000000003E-3</v>
      </c>
      <c r="BB172" s="461"/>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row>
    <row r="173" spans="1:74" s="488" customFormat="1" ht="15.75" customHeight="1" outlineLevel="1" x14ac:dyDescent="0.25">
      <c r="A173" s="767"/>
      <c r="B173" s="404" t="s">
        <v>316</v>
      </c>
      <c r="C173" s="498"/>
      <c r="D173" s="404">
        <f t="shared" si="38"/>
        <v>142.28167999999999</v>
      </c>
      <c r="E173" s="404">
        <f t="shared" si="39"/>
        <v>0</v>
      </c>
      <c r="F173" s="404">
        <f t="shared" si="39"/>
        <v>0</v>
      </c>
      <c r="G173" s="404">
        <f t="shared" si="39"/>
        <v>0</v>
      </c>
      <c r="H173" s="404">
        <f t="shared" si="39"/>
        <v>0</v>
      </c>
      <c r="I173" s="404">
        <f t="shared" si="39"/>
        <v>0</v>
      </c>
      <c r="J173" s="404">
        <f t="shared" si="39"/>
        <v>0</v>
      </c>
      <c r="K173" s="404">
        <f t="shared" si="39"/>
        <v>0</v>
      </c>
      <c r="L173" s="404">
        <f t="shared" si="39"/>
        <v>0</v>
      </c>
      <c r="M173" s="575">
        <f>'CONVERSOR CURV'!M172</f>
        <v>0</v>
      </c>
      <c r="N173" s="575">
        <v>0.02</v>
      </c>
      <c r="O173" s="404">
        <f t="shared" si="40"/>
        <v>0</v>
      </c>
      <c r="P173" s="404">
        <f t="shared" si="40"/>
        <v>0</v>
      </c>
      <c r="Q173" s="404">
        <f t="shared" si="40"/>
        <v>0</v>
      </c>
      <c r="R173" s="404">
        <f t="shared" si="40"/>
        <v>0</v>
      </c>
      <c r="S173" s="404">
        <f t="shared" si="40"/>
        <v>0</v>
      </c>
      <c r="T173" s="404">
        <f t="shared" si="40"/>
        <v>0</v>
      </c>
      <c r="U173" s="404">
        <f t="shared" si="40"/>
        <v>0</v>
      </c>
      <c r="V173" s="404">
        <f t="shared" si="40"/>
        <v>0</v>
      </c>
      <c r="W173" s="404">
        <v>0.02</v>
      </c>
      <c r="X173" s="461">
        <v>0.02</v>
      </c>
      <c r="Y173" s="404">
        <f t="shared" si="41"/>
        <v>0</v>
      </c>
      <c r="Z173" s="404">
        <f t="shared" si="41"/>
        <v>0</v>
      </c>
      <c r="AA173" s="404">
        <f t="shared" si="41"/>
        <v>0</v>
      </c>
      <c r="AB173" s="404">
        <f t="shared" si="41"/>
        <v>0</v>
      </c>
      <c r="AC173" s="404">
        <f t="shared" si="41"/>
        <v>0</v>
      </c>
      <c r="AD173" s="404">
        <f t="shared" si="41"/>
        <v>0</v>
      </c>
      <c r="AE173" s="404">
        <f t="shared" si="41"/>
        <v>0</v>
      </c>
      <c r="AF173" s="404">
        <f t="shared" si="41"/>
        <v>0</v>
      </c>
      <c r="AG173" s="404">
        <v>0.02</v>
      </c>
      <c r="AH173" s="404">
        <v>0.02</v>
      </c>
      <c r="AI173" s="404">
        <f t="shared" si="42"/>
        <v>0</v>
      </c>
      <c r="AJ173" s="404">
        <f t="shared" si="42"/>
        <v>0</v>
      </c>
      <c r="AK173" s="404">
        <f t="shared" si="42"/>
        <v>0</v>
      </c>
      <c r="AL173" s="404">
        <f t="shared" si="42"/>
        <v>0</v>
      </c>
      <c r="AM173" s="404">
        <f t="shared" si="42"/>
        <v>0</v>
      </c>
      <c r="AN173" s="404">
        <f t="shared" si="42"/>
        <v>0</v>
      </c>
      <c r="AO173" s="404">
        <f t="shared" si="42"/>
        <v>0</v>
      </c>
      <c r="AP173" s="404">
        <f t="shared" si="42"/>
        <v>0</v>
      </c>
      <c r="AQ173" s="404">
        <v>1.1999999999999999E-3</v>
      </c>
      <c r="AR173" s="461"/>
      <c r="AS173" s="404">
        <f t="shared" si="43"/>
        <v>0</v>
      </c>
      <c r="AT173" s="404">
        <f t="shared" si="43"/>
        <v>0</v>
      </c>
      <c r="AU173" s="404">
        <f t="shared" si="43"/>
        <v>0</v>
      </c>
      <c r="AV173" s="404">
        <f t="shared" si="43"/>
        <v>0</v>
      </c>
      <c r="AW173" s="404">
        <f t="shared" si="43"/>
        <v>0</v>
      </c>
      <c r="AX173" s="404">
        <f t="shared" si="43"/>
        <v>0</v>
      </c>
      <c r="AY173" s="404">
        <f t="shared" si="43"/>
        <v>0</v>
      </c>
      <c r="AZ173" s="404">
        <f t="shared" si="43"/>
        <v>0</v>
      </c>
      <c r="BA173" s="404">
        <v>3.5999999999999999E-3</v>
      </c>
      <c r="BB173" s="461"/>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row>
    <row r="174" spans="1:74" s="488" customFormat="1" ht="15.75" customHeight="1" outlineLevel="1" x14ac:dyDescent="0.25">
      <c r="A174" s="767"/>
      <c r="B174" s="404" t="s">
        <v>418</v>
      </c>
      <c r="C174" s="498"/>
      <c r="D174" s="404">
        <f t="shared" si="38"/>
        <v>156.30825999999999</v>
      </c>
      <c r="E174" s="404">
        <f t="shared" si="39"/>
        <v>0</v>
      </c>
      <c r="F174" s="404">
        <f t="shared" si="39"/>
        <v>0</v>
      </c>
      <c r="G174" s="404">
        <f t="shared" si="39"/>
        <v>0</v>
      </c>
      <c r="H174" s="404">
        <f t="shared" si="39"/>
        <v>0</v>
      </c>
      <c r="I174" s="404">
        <f t="shared" si="39"/>
        <v>0</v>
      </c>
      <c r="J174" s="404">
        <f t="shared" si="39"/>
        <v>0</v>
      </c>
      <c r="K174" s="404">
        <f t="shared" si="39"/>
        <v>0</v>
      </c>
      <c r="L174" s="404">
        <f t="shared" si="39"/>
        <v>0</v>
      </c>
      <c r="M174" s="575">
        <f>'CONVERSOR CURV'!M173</f>
        <v>0</v>
      </c>
      <c r="N174" s="575">
        <v>0.04</v>
      </c>
      <c r="O174" s="404">
        <f t="shared" si="40"/>
        <v>0</v>
      </c>
      <c r="P174" s="404">
        <f t="shared" si="40"/>
        <v>0</v>
      </c>
      <c r="Q174" s="404">
        <f t="shared" si="40"/>
        <v>0</v>
      </c>
      <c r="R174" s="404">
        <f t="shared" si="40"/>
        <v>0</v>
      </c>
      <c r="S174" s="404">
        <f t="shared" si="40"/>
        <v>0</v>
      </c>
      <c r="T174" s="404">
        <f t="shared" si="40"/>
        <v>0</v>
      </c>
      <c r="U174" s="404">
        <f t="shared" si="40"/>
        <v>0</v>
      </c>
      <c r="V174" s="404">
        <f t="shared" si="40"/>
        <v>0</v>
      </c>
      <c r="W174" s="404">
        <v>0.04</v>
      </c>
      <c r="X174" s="461">
        <v>0.04</v>
      </c>
      <c r="Y174" s="404">
        <f t="shared" si="41"/>
        <v>0</v>
      </c>
      <c r="Z174" s="404">
        <f t="shared" si="41"/>
        <v>0</v>
      </c>
      <c r="AA174" s="404">
        <f t="shared" si="41"/>
        <v>0</v>
      </c>
      <c r="AB174" s="404">
        <f t="shared" si="41"/>
        <v>0</v>
      </c>
      <c r="AC174" s="404">
        <f t="shared" si="41"/>
        <v>0</v>
      </c>
      <c r="AD174" s="404">
        <f t="shared" si="41"/>
        <v>0</v>
      </c>
      <c r="AE174" s="404">
        <f t="shared" si="41"/>
        <v>0</v>
      </c>
      <c r="AF174" s="404">
        <f t="shared" si="41"/>
        <v>0</v>
      </c>
      <c r="AG174" s="404">
        <v>0.04</v>
      </c>
      <c r="AH174" s="404">
        <v>0.04</v>
      </c>
      <c r="AI174" s="404">
        <f t="shared" si="42"/>
        <v>0</v>
      </c>
      <c r="AJ174" s="404">
        <f t="shared" si="42"/>
        <v>0</v>
      </c>
      <c r="AK174" s="404">
        <f t="shared" si="42"/>
        <v>0</v>
      </c>
      <c r="AL174" s="404">
        <f t="shared" si="42"/>
        <v>0</v>
      </c>
      <c r="AM174" s="404">
        <f t="shared" si="42"/>
        <v>0</v>
      </c>
      <c r="AN174" s="404">
        <f t="shared" si="42"/>
        <v>0</v>
      </c>
      <c r="AO174" s="404">
        <f t="shared" si="42"/>
        <v>0</v>
      </c>
      <c r="AP174" s="404">
        <f t="shared" si="42"/>
        <v>0</v>
      </c>
      <c r="AQ174" s="404">
        <v>4.0000000000000002E-4</v>
      </c>
      <c r="AR174" s="461"/>
      <c r="AS174" s="404">
        <f t="shared" si="43"/>
        <v>0</v>
      </c>
      <c r="AT174" s="404">
        <f t="shared" si="43"/>
        <v>0</v>
      </c>
      <c r="AU174" s="404">
        <f t="shared" si="43"/>
        <v>0</v>
      </c>
      <c r="AV174" s="404">
        <f t="shared" si="43"/>
        <v>0</v>
      </c>
      <c r="AW174" s="404">
        <f t="shared" si="43"/>
        <v>0</v>
      </c>
      <c r="AX174" s="404">
        <f t="shared" si="43"/>
        <v>0</v>
      </c>
      <c r="AY174" s="404">
        <f t="shared" si="43"/>
        <v>0</v>
      </c>
      <c r="AZ174" s="404">
        <f t="shared" si="43"/>
        <v>0</v>
      </c>
      <c r="BA174" s="404"/>
      <c r="BB174" s="461"/>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row>
    <row r="175" spans="1:74" s="488" customFormat="1" ht="15.75" customHeight="1" outlineLevel="1" x14ac:dyDescent="0.25">
      <c r="A175" s="767"/>
      <c r="B175" s="404" t="s">
        <v>321</v>
      </c>
      <c r="C175" s="498"/>
      <c r="D175" s="404">
        <f t="shared" si="38"/>
        <v>170.33484000000001</v>
      </c>
      <c r="E175" s="404">
        <f t="shared" si="39"/>
        <v>0</v>
      </c>
      <c r="F175" s="404">
        <f t="shared" si="39"/>
        <v>0</v>
      </c>
      <c r="G175" s="404">
        <f t="shared" si="39"/>
        <v>0</v>
      </c>
      <c r="H175" s="404">
        <f t="shared" si="39"/>
        <v>0</v>
      </c>
      <c r="I175" s="404">
        <f t="shared" si="39"/>
        <v>0</v>
      </c>
      <c r="J175" s="404">
        <f t="shared" si="39"/>
        <v>0</v>
      </c>
      <c r="K175" s="404">
        <f t="shared" si="39"/>
        <v>0</v>
      </c>
      <c r="L175" s="404">
        <f t="shared" si="39"/>
        <v>0</v>
      </c>
      <c r="M175" s="575">
        <f>'CONVERSOR CURV'!M174</f>
        <v>0</v>
      </c>
      <c r="N175" s="575">
        <v>0.01</v>
      </c>
      <c r="O175" s="404">
        <f t="shared" si="40"/>
        <v>0</v>
      </c>
      <c r="P175" s="404">
        <f t="shared" si="40"/>
        <v>0</v>
      </c>
      <c r="Q175" s="404">
        <f t="shared" si="40"/>
        <v>0</v>
      </c>
      <c r="R175" s="404">
        <f t="shared" si="40"/>
        <v>0</v>
      </c>
      <c r="S175" s="404">
        <f t="shared" si="40"/>
        <v>0</v>
      </c>
      <c r="T175" s="404">
        <f t="shared" si="40"/>
        <v>0</v>
      </c>
      <c r="U175" s="404">
        <f t="shared" si="40"/>
        <v>0</v>
      </c>
      <c r="V175" s="404">
        <f t="shared" si="40"/>
        <v>0</v>
      </c>
      <c r="W175" s="404">
        <v>0.01</v>
      </c>
      <c r="X175" s="461">
        <v>0.01</v>
      </c>
      <c r="Y175" s="404">
        <f t="shared" si="41"/>
        <v>0</v>
      </c>
      <c r="Z175" s="404">
        <f t="shared" si="41"/>
        <v>0</v>
      </c>
      <c r="AA175" s="404">
        <f t="shared" si="41"/>
        <v>0</v>
      </c>
      <c r="AB175" s="404">
        <f t="shared" si="41"/>
        <v>0</v>
      </c>
      <c r="AC175" s="404">
        <f t="shared" si="41"/>
        <v>0</v>
      </c>
      <c r="AD175" s="404">
        <f t="shared" si="41"/>
        <v>0</v>
      </c>
      <c r="AE175" s="404">
        <f t="shared" si="41"/>
        <v>0</v>
      </c>
      <c r="AF175" s="404">
        <f t="shared" si="41"/>
        <v>0</v>
      </c>
      <c r="AG175" s="404">
        <v>0.01</v>
      </c>
      <c r="AH175" s="404">
        <v>0.01</v>
      </c>
      <c r="AI175" s="404">
        <f t="shared" si="42"/>
        <v>0</v>
      </c>
      <c r="AJ175" s="404">
        <f t="shared" si="42"/>
        <v>0</v>
      </c>
      <c r="AK175" s="404">
        <f t="shared" si="42"/>
        <v>0</v>
      </c>
      <c r="AL175" s="404">
        <f t="shared" si="42"/>
        <v>0</v>
      </c>
      <c r="AM175" s="404">
        <f t="shared" si="42"/>
        <v>0</v>
      </c>
      <c r="AN175" s="404">
        <f t="shared" si="42"/>
        <v>0</v>
      </c>
      <c r="AO175" s="404">
        <f t="shared" si="42"/>
        <v>0</v>
      </c>
      <c r="AP175" s="404">
        <f t="shared" si="42"/>
        <v>0</v>
      </c>
      <c r="AQ175" s="404">
        <v>1E-4</v>
      </c>
      <c r="AR175" s="461"/>
      <c r="AS175" s="404">
        <f t="shared" si="43"/>
        <v>0</v>
      </c>
      <c r="AT175" s="404">
        <f t="shared" si="43"/>
        <v>0</v>
      </c>
      <c r="AU175" s="404">
        <f t="shared" si="43"/>
        <v>0</v>
      </c>
      <c r="AV175" s="404">
        <f t="shared" si="43"/>
        <v>0</v>
      </c>
      <c r="AW175" s="404">
        <f t="shared" si="43"/>
        <v>0</v>
      </c>
      <c r="AX175" s="404">
        <f t="shared" si="43"/>
        <v>0</v>
      </c>
      <c r="AY175" s="404">
        <f t="shared" si="43"/>
        <v>0</v>
      </c>
      <c r="AZ175" s="404">
        <f t="shared" si="43"/>
        <v>0</v>
      </c>
      <c r="BA175" s="404"/>
      <c r="BB175" s="461"/>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row>
    <row r="176" spans="1:74" s="488" customFormat="1" ht="15.75" customHeight="1" outlineLevel="1" x14ac:dyDescent="0.25">
      <c r="A176" s="767"/>
      <c r="B176" s="404" t="s">
        <v>356</v>
      </c>
      <c r="C176" s="498"/>
      <c r="D176" s="404">
        <f t="shared" si="38"/>
        <v>28.013480000000001</v>
      </c>
      <c r="E176" s="404">
        <f>$M176</f>
        <v>0</v>
      </c>
      <c r="F176" s="404">
        <f t="shared" si="39"/>
        <v>0</v>
      </c>
      <c r="G176" s="404">
        <f t="shared" si="39"/>
        <v>0</v>
      </c>
      <c r="H176" s="404">
        <f t="shared" si="39"/>
        <v>0</v>
      </c>
      <c r="I176" s="404">
        <f t="shared" si="39"/>
        <v>0</v>
      </c>
      <c r="J176" s="404">
        <f t="shared" si="39"/>
        <v>0</v>
      </c>
      <c r="K176" s="575"/>
      <c r="L176" s="575">
        <f>SUM(L162:L175)</f>
        <v>0.99999299999999991</v>
      </c>
      <c r="M176" s="575">
        <f>'CONVERSOR CURV'!M175</f>
        <v>0</v>
      </c>
      <c r="N176" s="575">
        <f>SUM(N162:N175)</f>
        <v>95.237000000000009</v>
      </c>
      <c r="O176" s="404">
        <f>$M176</f>
        <v>0</v>
      </c>
      <c r="P176" s="404">
        <f t="shared" si="40"/>
        <v>0</v>
      </c>
      <c r="Q176" s="404">
        <f t="shared" si="40"/>
        <v>0</v>
      </c>
      <c r="R176" s="404">
        <f t="shared" si="40"/>
        <v>0</v>
      </c>
      <c r="S176" s="404">
        <f t="shared" si="40"/>
        <v>0</v>
      </c>
      <c r="T176" s="404">
        <f t="shared" si="40"/>
        <v>0</v>
      </c>
      <c r="U176" s="575"/>
      <c r="V176" s="575">
        <f>SUM(V162:V175)</f>
        <v>0.99999299999999991</v>
      </c>
      <c r="W176" s="404"/>
      <c r="X176" s="461"/>
      <c r="Y176" s="404">
        <f>$M176</f>
        <v>0</v>
      </c>
      <c r="Z176" s="404">
        <f t="shared" si="41"/>
        <v>0</v>
      </c>
      <c r="AA176" s="404">
        <f t="shared" si="41"/>
        <v>0</v>
      </c>
      <c r="AB176" s="404">
        <f t="shared" si="41"/>
        <v>0</v>
      </c>
      <c r="AC176" s="404">
        <f t="shared" si="41"/>
        <v>0</v>
      </c>
      <c r="AD176" s="404">
        <f t="shared" si="41"/>
        <v>0</v>
      </c>
      <c r="AE176" s="575"/>
      <c r="AF176" s="575">
        <f>SUM(AF162:AF175)</f>
        <v>0.99999299999999991</v>
      </c>
      <c r="AG176" s="404"/>
      <c r="AH176" s="404"/>
      <c r="AI176" s="404">
        <f>$M176</f>
        <v>0</v>
      </c>
      <c r="AJ176" s="404">
        <f t="shared" si="42"/>
        <v>0</v>
      </c>
      <c r="AK176" s="404">
        <f t="shared" si="42"/>
        <v>0</v>
      </c>
      <c r="AL176" s="404">
        <f t="shared" si="42"/>
        <v>0</v>
      </c>
      <c r="AM176" s="404">
        <f t="shared" si="42"/>
        <v>0</v>
      </c>
      <c r="AN176" s="404">
        <f t="shared" si="42"/>
        <v>0</v>
      </c>
      <c r="AO176" s="575"/>
      <c r="AP176" s="575">
        <f>SUM(AP162:AP175)</f>
        <v>0.99999299999999991</v>
      </c>
      <c r="AQ176" s="404"/>
      <c r="AR176" s="461"/>
      <c r="AS176" s="404">
        <f>$M176</f>
        <v>0</v>
      </c>
      <c r="AT176" s="404">
        <f t="shared" si="43"/>
        <v>0</v>
      </c>
      <c r="AU176" s="404">
        <f t="shared" si="43"/>
        <v>0</v>
      </c>
      <c r="AV176" s="404">
        <f t="shared" si="43"/>
        <v>0</v>
      </c>
      <c r="AW176" s="404">
        <f t="shared" si="43"/>
        <v>0</v>
      </c>
      <c r="AX176" s="404">
        <f t="shared" si="43"/>
        <v>0</v>
      </c>
      <c r="AY176" s="575"/>
      <c r="AZ176" s="575">
        <f>SUM(AZ162:AZ175)</f>
        <v>0.99999299999999991</v>
      </c>
      <c r="BA176" s="404"/>
      <c r="BB176" s="461"/>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row>
    <row r="177" spans="1:74" s="488" customFormat="1" ht="15.75" customHeight="1" outlineLevel="1" x14ac:dyDescent="0.25">
      <c r="A177" s="767"/>
      <c r="B177" s="404" t="s">
        <v>363</v>
      </c>
      <c r="C177" s="498"/>
      <c r="D177" s="404">
        <f t="shared" si="38"/>
        <v>31.998799999999999</v>
      </c>
      <c r="E177" s="404">
        <f>$M177</f>
        <v>0</v>
      </c>
      <c r="F177" s="404">
        <f t="shared" si="39"/>
        <v>0</v>
      </c>
      <c r="G177" s="404">
        <f t="shared" si="39"/>
        <v>0</v>
      </c>
      <c r="H177" s="404">
        <f t="shared" si="39"/>
        <v>0</v>
      </c>
      <c r="I177" s="404">
        <f t="shared" si="39"/>
        <v>0</v>
      </c>
      <c r="J177" s="404">
        <f t="shared" si="39"/>
        <v>0</v>
      </c>
      <c r="K177" s="575"/>
      <c r="L177" s="575"/>
      <c r="M177" s="575">
        <f>'CONVERSOR CURV'!M176</f>
        <v>0</v>
      </c>
      <c r="N177" s="575">
        <v>100.27</v>
      </c>
      <c r="O177" s="404">
        <f>$M177</f>
        <v>0</v>
      </c>
      <c r="P177" s="404">
        <f t="shared" si="40"/>
        <v>0</v>
      </c>
      <c r="Q177" s="404">
        <f t="shared" si="40"/>
        <v>0</v>
      </c>
      <c r="R177" s="404">
        <f t="shared" si="40"/>
        <v>0</v>
      </c>
      <c r="S177" s="404">
        <f t="shared" si="40"/>
        <v>0</v>
      </c>
      <c r="T177" s="404">
        <f t="shared" si="40"/>
        <v>0</v>
      </c>
      <c r="U177" s="575"/>
      <c r="V177" s="575"/>
      <c r="W177" s="404"/>
      <c r="X177" s="461"/>
      <c r="Y177" s="404">
        <f>$M177</f>
        <v>0</v>
      </c>
      <c r="Z177" s="404">
        <f t="shared" si="41"/>
        <v>0</v>
      </c>
      <c r="AA177" s="404">
        <f t="shared" si="41"/>
        <v>0</v>
      </c>
      <c r="AB177" s="404">
        <f t="shared" si="41"/>
        <v>0</v>
      </c>
      <c r="AC177" s="404">
        <f t="shared" si="41"/>
        <v>0</v>
      </c>
      <c r="AD177" s="404">
        <f t="shared" si="41"/>
        <v>0</v>
      </c>
      <c r="AE177" s="575"/>
      <c r="AF177" s="575"/>
      <c r="AG177" s="404"/>
      <c r="AH177" s="404"/>
      <c r="AI177" s="404">
        <f>$M177</f>
        <v>0</v>
      </c>
      <c r="AJ177" s="404">
        <f t="shared" si="42"/>
        <v>0</v>
      </c>
      <c r="AK177" s="404">
        <f t="shared" si="42"/>
        <v>0</v>
      </c>
      <c r="AL177" s="404">
        <f t="shared" si="42"/>
        <v>0</v>
      </c>
      <c r="AM177" s="404">
        <f t="shared" si="42"/>
        <v>0</v>
      </c>
      <c r="AN177" s="404">
        <f t="shared" si="42"/>
        <v>0</v>
      </c>
      <c r="AO177" s="575"/>
      <c r="AP177" s="575"/>
      <c r="AQ177" s="404"/>
      <c r="AR177" s="461"/>
      <c r="AS177" s="404">
        <f>$M177</f>
        <v>0</v>
      </c>
      <c r="AT177" s="404">
        <f t="shared" si="43"/>
        <v>0</v>
      </c>
      <c r="AU177" s="404">
        <f t="shared" si="43"/>
        <v>0</v>
      </c>
      <c r="AV177" s="404">
        <f t="shared" si="43"/>
        <v>0</v>
      </c>
      <c r="AW177" s="404">
        <f t="shared" si="43"/>
        <v>0</v>
      </c>
      <c r="AX177" s="404">
        <f t="shared" si="43"/>
        <v>0</v>
      </c>
      <c r="AY177" s="575"/>
      <c r="AZ177" s="575"/>
      <c r="BA177" s="404"/>
      <c r="BB177" s="461"/>
      <c r="BC177" s="468"/>
      <c r="BD177" s="468"/>
      <c r="BE177" s="468"/>
      <c r="BF177" s="468"/>
      <c r="BG177" s="468"/>
      <c r="BH177" s="468"/>
      <c r="BI177" s="468"/>
      <c r="BJ177" s="468"/>
      <c r="BK177" s="468"/>
      <c r="BL177" s="468"/>
      <c r="BM177" s="468"/>
      <c r="BN177" s="468"/>
      <c r="BO177" s="468"/>
      <c r="BP177" s="468"/>
      <c r="BQ177" s="468"/>
      <c r="BR177" s="468"/>
      <c r="BS177" s="468"/>
      <c r="BT177" s="468"/>
      <c r="BU177" s="468"/>
      <c r="BV177" s="468"/>
    </row>
    <row r="178" spans="1:74" s="488" customFormat="1" ht="15.75" customHeight="1" outlineLevel="1" x14ac:dyDescent="0.25">
      <c r="A178" s="767"/>
      <c r="B178" s="404" t="s">
        <v>306</v>
      </c>
      <c r="C178" s="498"/>
      <c r="D178" s="404">
        <f t="shared" si="38"/>
        <v>44.009799999999998</v>
      </c>
      <c r="E178" s="404">
        <f t="shared" ref="E178:J180" si="44">$M178</f>
        <v>0</v>
      </c>
      <c r="F178" s="404">
        <f t="shared" si="44"/>
        <v>0</v>
      </c>
      <c r="G178" s="404">
        <f t="shared" si="44"/>
        <v>0</v>
      </c>
      <c r="H178" s="404">
        <f t="shared" si="44"/>
        <v>0</v>
      </c>
      <c r="I178" s="404">
        <f t="shared" si="44"/>
        <v>0</v>
      </c>
      <c r="J178" s="404">
        <f t="shared" si="44"/>
        <v>0</v>
      </c>
      <c r="K178" s="575"/>
      <c r="L178" s="575"/>
      <c r="M178" s="575">
        <f>'CONVERSOR CURV'!M177</f>
        <v>0</v>
      </c>
      <c r="N178" s="575">
        <v>63.62</v>
      </c>
      <c r="O178" s="404">
        <f t="shared" ref="O178:T180" si="45">$M178</f>
        <v>0</v>
      </c>
      <c r="P178" s="404">
        <f t="shared" si="45"/>
        <v>0</v>
      </c>
      <c r="Q178" s="404">
        <f t="shared" si="45"/>
        <v>0</v>
      </c>
      <c r="R178" s="404">
        <f t="shared" si="45"/>
        <v>0</v>
      </c>
      <c r="S178" s="404">
        <f t="shared" si="45"/>
        <v>0</v>
      </c>
      <c r="T178" s="404">
        <f t="shared" si="45"/>
        <v>0</v>
      </c>
      <c r="U178" s="575"/>
      <c r="V178" s="575"/>
      <c r="W178" s="404"/>
      <c r="X178" s="461"/>
      <c r="Y178" s="404">
        <f t="shared" ref="Y178:AD180" si="46">$M178</f>
        <v>0</v>
      </c>
      <c r="Z178" s="404">
        <f t="shared" si="46"/>
        <v>0</v>
      </c>
      <c r="AA178" s="404">
        <f t="shared" si="46"/>
        <v>0</v>
      </c>
      <c r="AB178" s="404">
        <f t="shared" si="46"/>
        <v>0</v>
      </c>
      <c r="AC178" s="404">
        <f t="shared" si="46"/>
        <v>0</v>
      </c>
      <c r="AD178" s="404">
        <f t="shared" si="46"/>
        <v>0</v>
      </c>
      <c r="AE178" s="575"/>
      <c r="AF178" s="575"/>
      <c r="AG178" s="404"/>
      <c r="AH178" s="404"/>
      <c r="AI178" s="404">
        <f t="shared" ref="AI178:AN180" si="47">$M178</f>
        <v>0</v>
      </c>
      <c r="AJ178" s="404">
        <f t="shared" si="47"/>
        <v>0</v>
      </c>
      <c r="AK178" s="404">
        <f t="shared" si="47"/>
        <v>0</v>
      </c>
      <c r="AL178" s="404">
        <f t="shared" si="47"/>
        <v>0</v>
      </c>
      <c r="AM178" s="404">
        <f t="shared" si="47"/>
        <v>0</v>
      </c>
      <c r="AN178" s="404">
        <f t="shared" si="47"/>
        <v>0</v>
      </c>
      <c r="AO178" s="575"/>
      <c r="AP178" s="575"/>
      <c r="AQ178" s="404"/>
      <c r="AR178" s="461"/>
      <c r="AS178" s="404">
        <f t="shared" ref="AS178:AX180" si="48">$M178</f>
        <v>0</v>
      </c>
      <c r="AT178" s="404">
        <f t="shared" si="48"/>
        <v>0</v>
      </c>
      <c r="AU178" s="404">
        <f t="shared" si="48"/>
        <v>0</v>
      </c>
      <c r="AV178" s="404">
        <f t="shared" si="48"/>
        <v>0</v>
      </c>
      <c r="AW178" s="404">
        <f t="shared" si="48"/>
        <v>0</v>
      </c>
      <c r="AX178" s="404">
        <f t="shared" si="48"/>
        <v>0</v>
      </c>
      <c r="AY178" s="575"/>
      <c r="AZ178" s="575"/>
      <c r="BA178" s="404"/>
      <c r="BB178" s="461"/>
      <c r="BC178" s="468"/>
      <c r="BD178" s="468"/>
      <c r="BE178" s="468"/>
      <c r="BF178" s="468"/>
      <c r="BG178" s="468"/>
      <c r="BH178" s="468"/>
      <c r="BI178" s="468"/>
      <c r="BJ178" s="468"/>
      <c r="BK178" s="468"/>
      <c r="BL178" s="468"/>
      <c r="BM178" s="468"/>
      <c r="BN178" s="468"/>
      <c r="BO178" s="468"/>
      <c r="BP178" s="468"/>
      <c r="BQ178" s="468"/>
      <c r="BR178" s="468"/>
      <c r="BS178" s="468"/>
      <c r="BT178" s="468"/>
      <c r="BU178" s="468"/>
      <c r="BV178" s="468"/>
    </row>
    <row r="179" spans="1:74" s="488" customFormat="1" ht="15.75" customHeight="1" outlineLevel="1" x14ac:dyDescent="0.25">
      <c r="A179" s="767"/>
      <c r="B179" s="404" t="s">
        <v>419</v>
      </c>
      <c r="C179" s="498"/>
      <c r="D179" s="404">
        <f t="shared" si="38"/>
        <v>18.015267999999999</v>
      </c>
      <c r="E179" s="404">
        <f t="shared" si="44"/>
        <v>0</v>
      </c>
      <c r="F179" s="404">
        <f t="shared" si="44"/>
        <v>0</v>
      </c>
      <c r="G179" s="404">
        <f t="shared" si="44"/>
        <v>0</v>
      </c>
      <c r="H179" s="404">
        <f t="shared" si="44"/>
        <v>0</v>
      </c>
      <c r="I179" s="404">
        <f t="shared" si="44"/>
        <v>0</v>
      </c>
      <c r="J179" s="404">
        <f t="shared" si="44"/>
        <v>0</v>
      </c>
      <c r="K179" s="404"/>
      <c r="L179" s="404"/>
      <c r="M179" s="575">
        <f>'CONVERSOR CURV'!M178</f>
        <v>0</v>
      </c>
      <c r="N179" s="404"/>
      <c r="O179" s="404">
        <f t="shared" si="45"/>
        <v>0</v>
      </c>
      <c r="P179" s="404">
        <f t="shared" si="45"/>
        <v>0</v>
      </c>
      <c r="Q179" s="404">
        <f t="shared" si="45"/>
        <v>0</v>
      </c>
      <c r="R179" s="404">
        <f t="shared" si="45"/>
        <v>0</v>
      </c>
      <c r="S179" s="404">
        <f t="shared" si="45"/>
        <v>0</v>
      </c>
      <c r="T179" s="404">
        <f t="shared" si="45"/>
        <v>0</v>
      </c>
      <c r="U179" s="404"/>
      <c r="V179" s="404"/>
      <c r="W179" s="404"/>
      <c r="X179" s="461"/>
      <c r="Y179" s="404">
        <f t="shared" si="46"/>
        <v>0</v>
      </c>
      <c r="Z179" s="404">
        <f t="shared" si="46"/>
        <v>0</v>
      </c>
      <c r="AA179" s="404">
        <f t="shared" si="46"/>
        <v>0</v>
      </c>
      <c r="AB179" s="404">
        <f t="shared" si="46"/>
        <v>0</v>
      </c>
      <c r="AC179" s="404">
        <f t="shared" si="46"/>
        <v>0</v>
      </c>
      <c r="AD179" s="404">
        <f t="shared" si="46"/>
        <v>0</v>
      </c>
      <c r="AE179" s="404"/>
      <c r="AF179" s="404"/>
      <c r="AG179" s="404"/>
      <c r="AH179" s="404"/>
      <c r="AI179" s="404">
        <f t="shared" si="47"/>
        <v>0</v>
      </c>
      <c r="AJ179" s="404">
        <f t="shared" si="47"/>
        <v>0</v>
      </c>
      <c r="AK179" s="404">
        <f t="shared" si="47"/>
        <v>0</v>
      </c>
      <c r="AL179" s="404">
        <f t="shared" si="47"/>
        <v>0</v>
      </c>
      <c r="AM179" s="404">
        <f t="shared" si="47"/>
        <v>0</v>
      </c>
      <c r="AN179" s="404">
        <f t="shared" si="47"/>
        <v>0</v>
      </c>
      <c r="AO179" s="404"/>
      <c r="AP179" s="404"/>
      <c r="AQ179" s="404"/>
      <c r="AR179" s="461"/>
      <c r="AS179" s="404">
        <f t="shared" si="48"/>
        <v>0</v>
      </c>
      <c r="AT179" s="404">
        <f t="shared" si="48"/>
        <v>0</v>
      </c>
      <c r="AU179" s="404">
        <f t="shared" si="48"/>
        <v>0</v>
      </c>
      <c r="AV179" s="404">
        <f t="shared" si="48"/>
        <v>0</v>
      </c>
      <c r="AW179" s="404">
        <f t="shared" si="48"/>
        <v>0</v>
      </c>
      <c r="AX179" s="404">
        <f t="shared" si="48"/>
        <v>0</v>
      </c>
      <c r="AY179" s="404"/>
      <c r="AZ179" s="404"/>
      <c r="BA179" s="404"/>
      <c r="BB179" s="461"/>
      <c r="BC179" s="468"/>
      <c r="BD179" s="468"/>
      <c r="BE179" s="468"/>
      <c r="BF179" s="468"/>
      <c r="BG179" s="468"/>
      <c r="BH179" s="468"/>
      <c r="BI179" s="468"/>
      <c r="BJ179" s="468"/>
      <c r="BK179" s="468"/>
      <c r="BL179" s="468"/>
      <c r="BM179" s="468"/>
      <c r="BN179" s="468"/>
      <c r="BO179" s="468"/>
      <c r="BP179" s="468"/>
      <c r="BQ179" s="468"/>
      <c r="BR179" s="468"/>
      <c r="BS179" s="468"/>
      <c r="BT179" s="468"/>
      <c r="BU179" s="468"/>
      <c r="BV179" s="468"/>
    </row>
    <row r="180" spans="1:74" s="488" customFormat="1" ht="15.75" customHeight="1" outlineLevel="1" thickBot="1" x14ac:dyDescent="0.3">
      <c r="A180" s="767"/>
      <c r="B180" s="404" t="s">
        <v>302</v>
      </c>
      <c r="C180" s="498"/>
      <c r="D180" s="404">
        <f t="shared" si="38"/>
        <v>39.948</v>
      </c>
      <c r="E180" s="404">
        <f t="shared" si="44"/>
        <v>0</v>
      </c>
      <c r="F180" s="404">
        <f t="shared" si="44"/>
        <v>0</v>
      </c>
      <c r="G180" s="404">
        <f t="shared" si="44"/>
        <v>0</v>
      </c>
      <c r="H180" s="404">
        <f t="shared" si="44"/>
        <v>0</v>
      </c>
      <c r="I180" s="404">
        <f t="shared" si="44"/>
        <v>0</v>
      </c>
      <c r="J180" s="404">
        <f t="shared" si="44"/>
        <v>0</v>
      </c>
      <c r="K180" s="404"/>
      <c r="L180" s="404"/>
      <c r="M180" s="575">
        <f>'CONVERSOR CURV'!M179</f>
        <v>0</v>
      </c>
      <c r="N180" s="404"/>
      <c r="O180" s="404">
        <f t="shared" si="45"/>
        <v>0</v>
      </c>
      <c r="P180" s="404">
        <f t="shared" si="45"/>
        <v>0</v>
      </c>
      <c r="Q180" s="404">
        <f t="shared" si="45"/>
        <v>0</v>
      </c>
      <c r="R180" s="404">
        <f t="shared" si="45"/>
        <v>0</v>
      </c>
      <c r="S180" s="404">
        <f t="shared" si="45"/>
        <v>0</v>
      </c>
      <c r="T180" s="404">
        <f t="shared" si="45"/>
        <v>0</v>
      </c>
      <c r="U180" s="404"/>
      <c r="V180" s="404"/>
      <c r="W180" s="407"/>
      <c r="X180" s="462"/>
      <c r="Y180" s="404">
        <f t="shared" si="46"/>
        <v>0</v>
      </c>
      <c r="Z180" s="404">
        <f t="shared" si="46"/>
        <v>0</v>
      </c>
      <c r="AA180" s="404">
        <f t="shared" si="46"/>
        <v>0</v>
      </c>
      <c r="AB180" s="404">
        <f t="shared" si="46"/>
        <v>0</v>
      </c>
      <c r="AC180" s="404">
        <f t="shared" si="46"/>
        <v>0</v>
      </c>
      <c r="AD180" s="404">
        <f t="shared" si="46"/>
        <v>0</v>
      </c>
      <c r="AE180" s="404"/>
      <c r="AF180" s="404"/>
      <c r="AG180" s="404"/>
      <c r="AH180" s="404"/>
      <c r="AI180" s="404">
        <f t="shared" si="47"/>
        <v>0</v>
      </c>
      <c r="AJ180" s="404">
        <f t="shared" si="47"/>
        <v>0</v>
      </c>
      <c r="AK180" s="404">
        <f t="shared" si="47"/>
        <v>0</v>
      </c>
      <c r="AL180" s="404">
        <f t="shared" si="47"/>
        <v>0</v>
      </c>
      <c r="AM180" s="404">
        <f t="shared" si="47"/>
        <v>0</v>
      </c>
      <c r="AN180" s="404">
        <f t="shared" si="47"/>
        <v>0</v>
      </c>
      <c r="AO180" s="404"/>
      <c r="AP180" s="404"/>
      <c r="AQ180" s="407"/>
      <c r="AR180" s="462"/>
      <c r="AS180" s="404">
        <f t="shared" si="48"/>
        <v>0</v>
      </c>
      <c r="AT180" s="404">
        <f t="shared" si="48"/>
        <v>0</v>
      </c>
      <c r="AU180" s="404">
        <f t="shared" si="48"/>
        <v>0</v>
      </c>
      <c r="AV180" s="404">
        <f t="shared" si="48"/>
        <v>0</v>
      </c>
      <c r="AW180" s="404">
        <f t="shared" si="48"/>
        <v>0</v>
      </c>
      <c r="AX180" s="404">
        <f t="shared" si="48"/>
        <v>0</v>
      </c>
      <c r="AY180" s="404"/>
      <c r="AZ180" s="404"/>
      <c r="BA180" s="407"/>
      <c r="BB180" s="462"/>
      <c r="BC180" s="468"/>
      <c r="BD180" s="468"/>
      <c r="BE180" s="468"/>
      <c r="BF180" s="468"/>
      <c r="BG180" s="468"/>
      <c r="BH180" s="468"/>
      <c r="BI180" s="468"/>
      <c r="BJ180" s="468"/>
      <c r="BK180" s="468"/>
      <c r="BL180" s="468"/>
      <c r="BM180" s="468"/>
      <c r="BN180" s="468"/>
      <c r="BO180" s="468"/>
      <c r="BP180" s="468"/>
      <c r="BQ180" s="468"/>
      <c r="BR180" s="468"/>
      <c r="BS180" s="468"/>
      <c r="BT180" s="468"/>
      <c r="BU180" s="468"/>
      <c r="BV180" s="468"/>
    </row>
    <row r="181" spans="1:74" ht="15.75" customHeight="1" x14ac:dyDescent="0.25">
      <c r="A181" s="767"/>
      <c r="B181" s="762" t="s">
        <v>623</v>
      </c>
      <c r="C181" s="379"/>
      <c r="D181" s="584"/>
      <c r="E181" s="379"/>
      <c r="F181" s="379"/>
      <c r="G181" s="379"/>
      <c r="H181" s="379"/>
      <c r="I181" s="379"/>
      <c r="J181" s="379"/>
      <c r="K181" s="379"/>
      <c r="L181" s="379"/>
      <c r="M181" s="379"/>
      <c r="N181" s="379"/>
      <c r="O181" s="500"/>
      <c r="P181" s="379"/>
      <c r="Q181" s="379"/>
      <c r="R181" s="379"/>
      <c r="S181" s="379"/>
      <c r="T181" s="379"/>
      <c r="U181" s="379"/>
      <c r="V181" s="379"/>
      <c r="W181" s="379"/>
      <c r="X181" s="380"/>
      <c r="Y181" s="500"/>
      <c r="Z181" s="379"/>
      <c r="AA181" s="379"/>
      <c r="AB181" s="379"/>
      <c r="AC181" s="379"/>
      <c r="AD181" s="379"/>
      <c r="AE181" s="379"/>
      <c r="AF181" s="379"/>
      <c r="AG181" s="379"/>
      <c r="AH181" s="380"/>
      <c r="AI181" s="500"/>
      <c r="AJ181" s="379"/>
      <c r="AK181" s="379"/>
      <c r="AL181" s="379"/>
      <c r="AM181" s="379"/>
      <c r="AN181" s="379"/>
      <c r="AO181" s="379"/>
      <c r="AP181" s="379"/>
      <c r="AQ181" s="379"/>
      <c r="AR181" s="380"/>
      <c r="AS181" s="500"/>
      <c r="AT181" s="379"/>
      <c r="AU181" s="379"/>
      <c r="AV181" s="379"/>
      <c r="AW181" s="379"/>
      <c r="AX181" s="379"/>
      <c r="AY181" s="379"/>
      <c r="AZ181" s="379"/>
      <c r="BA181" s="379"/>
      <c r="BB181" s="380"/>
    </row>
    <row r="182" spans="1:74" ht="15.75" customHeight="1" thickBot="1" x14ac:dyDescent="0.3">
      <c r="A182" s="767"/>
      <c r="B182" s="764"/>
      <c r="C182" s="381"/>
      <c r="D182" s="586"/>
      <c r="E182" s="381"/>
      <c r="F182" s="381"/>
      <c r="G182" s="381"/>
      <c r="H182" s="381"/>
      <c r="I182" s="381"/>
      <c r="J182" s="381"/>
      <c r="K182" s="381"/>
      <c r="L182" s="381"/>
      <c r="M182" s="381"/>
      <c r="N182" s="381"/>
      <c r="O182" s="501"/>
      <c r="P182" s="381"/>
      <c r="Q182" s="381"/>
      <c r="R182" s="381"/>
      <c r="S182" s="381"/>
      <c r="T182" s="381"/>
      <c r="U182" s="381"/>
      <c r="V182" s="381"/>
      <c r="W182" s="381"/>
      <c r="X182" s="382"/>
      <c r="Y182" s="501"/>
      <c r="Z182" s="381"/>
      <c r="AA182" s="381"/>
      <c r="AB182" s="381"/>
      <c r="AC182" s="381"/>
      <c r="AD182" s="381"/>
      <c r="AE182" s="381"/>
      <c r="AF182" s="381"/>
      <c r="AG182" s="381"/>
      <c r="AH182" s="382"/>
      <c r="AI182" s="501"/>
      <c r="AJ182" s="381"/>
      <c r="AK182" s="381"/>
      <c r="AL182" s="381"/>
      <c r="AM182" s="381"/>
      <c r="AN182" s="381"/>
      <c r="AO182" s="381"/>
      <c r="AP182" s="381"/>
      <c r="AQ182" s="381"/>
      <c r="AR182" s="382"/>
      <c r="AS182" s="501"/>
      <c r="AT182" s="381"/>
      <c r="AU182" s="381"/>
      <c r="AV182" s="381"/>
      <c r="AW182" s="381"/>
      <c r="AX182" s="381"/>
      <c r="AY182" s="381"/>
      <c r="AZ182" s="381"/>
      <c r="BA182" s="381"/>
      <c r="BB182" s="382"/>
    </row>
    <row r="183" spans="1:74" ht="15.75" customHeight="1" x14ac:dyDescent="0.25">
      <c r="A183" s="767"/>
      <c r="B183" s="379" t="s">
        <v>624</v>
      </c>
      <c r="C183" s="379"/>
      <c r="D183" s="584"/>
      <c r="E183" s="379"/>
      <c r="F183" s="379"/>
      <c r="G183" s="379"/>
      <c r="H183" s="379"/>
      <c r="I183" s="379"/>
      <c r="J183" s="379"/>
      <c r="K183" s="379"/>
      <c r="L183" s="379"/>
      <c r="M183" s="379"/>
      <c r="N183" s="379"/>
      <c r="O183" s="500"/>
      <c r="P183" s="379"/>
      <c r="Q183" s="379"/>
      <c r="R183" s="379"/>
      <c r="S183" s="379"/>
      <c r="T183" s="379"/>
      <c r="U183" s="379"/>
      <c r="V183" s="379"/>
      <c r="W183" s="379"/>
      <c r="X183" s="380"/>
      <c r="Y183" s="500"/>
      <c r="Z183" s="379"/>
      <c r="AA183" s="379"/>
      <c r="AB183" s="379"/>
      <c r="AC183" s="379"/>
      <c r="AD183" s="379"/>
      <c r="AE183" s="379"/>
      <c r="AF183" s="379"/>
      <c r="AG183" s="379"/>
      <c r="AH183" s="380"/>
      <c r="AI183" s="500"/>
      <c r="AJ183" s="379"/>
      <c r="AK183" s="379"/>
      <c r="AL183" s="379"/>
      <c r="AM183" s="379"/>
      <c r="AN183" s="379"/>
      <c r="AO183" s="379"/>
      <c r="AP183" s="379"/>
      <c r="AQ183" s="379"/>
      <c r="AR183" s="380"/>
      <c r="AS183" s="500"/>
      <c r="AT183" s="379"/>
      <c r="AU183" s="379"/>
      <c r="AV183" s="379"/>
      <c r="AW183" s="379"/>
      <c r="AX183" s="379"/>
      <c r="AY183" s="379"/>
      <c r="AZ183" s="379"/>
      <c r="BA183" s="379"/>
      <c r="BB183" s="380"/>
    </row>
    <row r="184" spans="1:74" ht="15.75" customHeight="1" outlineLevel="1" x14ac:dyDescent="0.25">
      <c r="A184" s="767"/>
      <c r="B184" s="547" t="s">
        <v>282</v>
      </c>
      <c r="C184" s="375" t="s">
        <v>796</v>
      </c>
      <c r="D184" s="479" t="s">
        <v>283</v>
      </c>
      <c r="E184" s="479" t="e">
        <f t="shared" ref="E184:BB184" ca="1" si="49">IF(E194="","",((E194*E$155*60*2*PI()*($E$156/12000)^3)/E188))</f>
        <v>#NAME?</v>
      </c>
      <c r="F184" s="479" t="e">
        <f t="shared" ca="1" si="49"/>
        <v>#NAME?</v>
      </c>
      <c r="G184" s="479" t="e">
        <f t="shared" ca="1" si="49"/>
        <v>#NAME?</v>
      </c>
      <c r="H184" s="479" t="e">
        <f t="shared" ca="1" si="49"/>
        <v>#NAME?</v>
      </c>
      <c r="I184" s="479" t="e">
        <f t="shared" ca="1" si="49"/>
        <v>#NAME?</v>
      </c>
      <c r="J184" s="479" t="str">
        <f t="shared" si="49"/>
        <v/>
      </c>
      <c r="K184" s="479" t="str">
        <f t="shared" si="49"/>
        <v/>
      </c>
      <c r="L184" s="479" t="str">
        <f t="shared" si="49"/>
        <v/>
      </c>
      <c r="M184" s="479" t="str">
        <f t="shared" si="49"/>
        <v/>
      </c>
      <c r="N184" s="479" t="str">
        <f t="shared" si="49"/>
        <v/>
      </c>
      <c r="O184" s="502" t="e">
        <f t="shared" ref="O184:S188" ca="1" si="50">E184+(Y184-E184)*((O$155-E$155)/(Y$155-E$155))</f>
        <v>#NAME?</v>
      </c>
      <c r="P184" s="487" t="e">
        <f t="shared" ca="1" si="50"/>
        <v>#NAME?</v>
      </c>
      <c r="Q184" s="487" t="e">
        <f t="shared" ca="1" si="50"/>
        <v>#NAME?</v>
      </c>
      <c r="R184" s="487" t="e">
        <f t="shared" ca="1" si="50"/>
        <v>#NAME?</v>
      </c>
      <c r="S184" s="487" t="e">
        <f t="shared" ca="1" si="50"/>
        <v>#NAME?</v>
      </c>
      <c r="T184" s="487"/>
      <c r="U184" s="487"/>
      <c r="V184" s="487"/>
      <c r="W184" s="487"/>
      <c r="X184" s="503"/>
      <c r="Y184" s="480" t="e">
        <f t="shared" ca="1" si="49"/>
        <v>#NAME?</v>
      </c>
      <c r="Z184" s="479" t="e">
        <f t="shared" ca="1" si="49"/>
        <v>#NAME?</v>
      </c>
      <c r="AA184" s="479" t="e">
        <f t="shared" ca="1" si="49"/>
        <v>#NAME?</v>
      </c>
      <c r="AB184" s="479" t="e">
        <f t="shared" ca="1" si="49"/>
        <v>#NAME?</v>
      </c>
      <c r="AC184" s="479" t="e">
        <f t="shared" ca="1" si="49"/>
        <v>#NAME?</v>
      </c>
      <c r="AD184" s="479" t="str">
        <f t="shared" si="49"/>
        <v/>
      </c>
      <c r="AE184" s="479" t="str">
        <f t="shared" si="49"/>
        <v/>
      </c>
      <c r="AF184" s="479" t="str">
        <f t="shared" si="49"/>
        <v/>
      </c>
      <c r="AG184" s="479" t="str">
        <f t="shared" si="49"/>
        <v/>
      </c>
      <c r="AH184" s="481" t="str">
        <f t="shared" si="49"/>
        <v/>
      </c>
      <c r="AI184" s="480" t="e">
        <f t="shared" ca="1" si="49"/>
        <v>#NAME?</v>
      </c>
      <c r="AJ184" s="479" t="e">
        <f t="shared" ca="1" si="49"/>
        <v>#NAME?</v>
      </c>
      <c r="AK184" s="479" t="e">
        <f t="shared" ca="1" si="49"/>
        <v>#NAME?</v>
      </c>
      <c r="AL184" s="479" t="e">
        <f t="shared" ca="1" si="49"/>
        <v>#NAME?</v>
      </c>
      <c r="AM184" s="479" t="e">
        <f t="shared" ca="1" si="49"/>
        <v>#NAME?</v>
      </c>
      <c r="AN184" s="479" t="str">
        <f t="shared" si="49"/>
        <v/>
      </c>
      <c r="AO184" s="479" t="str">
        <f t="shared" si="49"/>
        <v/>
      </c>
      <c r="AP184" s="479" t="str">
        <f t="shared" si="49"/>
        <v/>
      </c>
      <c r="AQ184" s="479" t="str">
        <f t="shared" si="49"/>
        <v/>
      </c>
      <c r="AR184" s="481" t="str">
        <f t="shared" si="49"/>
        <v/>
      </c>
      <c r="AS184" s="480" t="e">
        <f t="shared" ca="1" si="49"/>
        <v>#NAME?</v>
      </c>
      <c r="AT184" s="479" t="e">
        <f t="shared" ca="1" si="49"/>
        <v>#NAME?</v>
      </c>
      <c r="AU184" s="479" t="e">
        <f t="shared" ca="1" si="49"/>
        <v>#NAME?</v>
      </c>
      <c r="AV184" s="479" t="e">
        <f t="shared" ca="1" si="49"/>
        <v>#NAME?</v>
      </c>
      <c r="AW184" s="479" t="e">
        <f t="shared" ca="1" si="49"/>
        <v>#NAME?</v>
      </c>
      <c r="AX184" s="479" t="str">
        <f t="shared" si="49"/>
        <v/>
      </c>
      <c r="AY184" s="479" t="str">
        <f t="shared" si="49"/>
        <v/>
      </c>
      <c r="AZ184" s="479" t="str">
        <f t="shared" si="49"/>
        <v/>
      </c>
      <c r="BA184" s="479" t="str">
        <f t="shared" si="49"/>
        <v/>
      </c>
      <c r="BB184" s="481" t="str">
        <f t="shared" si="49"/>
        <v/>
      </c>
    </row>
    <row r="185" spans="1:74" ht="15.75" customHeight="1" outlineLevel="1" x14ac:dyDescent="0.25">
      <c r="A185" s="767"/>
      <c r="B185" s="547" t="s">
        <v>676</v>
      </c>
      <c r="C185" s="375" t="s">
        <v>797</v>
      </c>
      <c r="D185" s="479" t="s">
        <v>555</v>
      </c>
      <c r="E185" s="479" t="e">
        <f t="shared" ref="E185:BB185" ca="1" si="51">IF(E184="","",E184*E188)</f>
        <v>#NAME?</v>
      </c>
      <c r="F185" s="479" t="e">
        <f t="shared" ca="1" si="51"/>
        <v>#NAME?</v>
      </c>
      <c r="G185" s="479" t="e">
        <f t="shared" ca="1" si="51"/>
        <v>#NAME?</v>
      </c>
      <c r="H185" s="479" t="e">
        <f t="shared" ca="1" si="51"/>
        <v>#NAME?</v>
      </c>
      <c r="I185" s="479" t="e">
        <f t="shared" ca="1" si="51"/>
        <v>#NAME?</v>
      </c>
      <c r="J185" s="479" t="str">
        <f t="shared" si="51"/>
        <v/>
      </c>
      <c r="K185" s="479" t="str">
        <f t="shared" si="51"/>
        <v/>
      </c>
      <c r="L185" s="479" t="str">
        <f t="shared" si="51"/>
        <v/>
      </c>
      <c r="M185" s="479" t="str">
        <f t="shared" si="51"/>
        <v/>
      </c>
      <c r="N185" s="479" t="str">
        <f t="shared" si="51"/>
        <v/>
      </c>
      <c r="O185" s="502" t="e">
        <f t="shared" ca="1" si="50"/>
        <v>#NAME?</v>
      </c>
      <c r="P185" s="487" t="e">
        <f t="shared" ca="1" si="50"/>
        <v>#NAME?</v>
      </c>
      <c r="Q185" s="487" t="e">
        <f t="shared" ca="1" si="50"/>
        <v>#NAME?</v>
      </c>
      <c r="R185" s="487" t="e">
        <f t="shared" ca="1" si="50"/>
        <v>#NAME?</v>
      </c>
      <c r="S185" s="487" t="e">
        <f t="shared" ca="1" si="50"/>
        <v>#NAME?</v>
      </c>
      <c r="T185" s="487"/>
      <c r="U185" s="487"/>
      <c r="V185" s="487"/>
      <c r="W185" s="487"/>
      <c r="X185" s="503"/>
      <c r="Y185" s="480" t="e">
        <f t="shared" ca="1" si="51"/>
        <v>#NAME?</v>
      </c>
      <c r="Z185" s="479" t="e">
        <f t="shared" ca="1" si="51"/>
        <v>#NAME?</v>
      </c>
      <c r="AA185" s="479" t="e">
        <f t="shared" ca="1" si="51"/>
        <v>#NAME?</v>
      </c>
      <c r="AB185" s="479" t="e">
        <f t="shared" ca="1" si="51"/>
        <v>#NAME?</v>
      </c>
      <c r="AC185" s="479" t="e">
        <f t="shared" ca="1" si="51"/>
        <v>#NAME?</v>
      </c>
      <c r="AD185" s="479" t="str">
        <f t="shared" si="51"/>
        <v/>
      </c>
      <c r="AE185" s="479" t="str">
        <f t="shared" si="51"/>
        <v/>
      </c>
      <c r="AF185" s="479" t="str">
        <f t="shared" si="51"/>
        <v/>
      </c>
      <c r="AG185" s="479" t="str">
        <f t="shared" si="51"/>
        <v/>
      </c>
      <c r="AH185" s="481" t="str">
        <f t="shared" si="51"/>
        <v/>
      </c>
      <c r="AI185" s="480" t="e">
        <f t="shared" ca="1" si="51"/>
        <v>#NAME?</v>
      </c>
      <c r="AJ185" s="479" t="e">
        <f t="shared" ca="1" si="51"/>
        <v>#NAME?</v>
      </c>
      <c r="AK185" s="479" t="e">
        <f t="shared" ca="1" si="51"/>
        <v>#NAME?</v>
      </c>
      <c r="AL185" s="479" t="e">
        <f t="shared" ca="1" si="51"/>
        <v>#NAME?</v>
      </c>
      <c r="AM185" s="479" t="e">
        <f t="shared" ca="1" si="51"/>
        <v>#NAME?</v>
      </c>
      <c r="AN185" s="479" t="str">
        <f t="shared" si="51"/>
        <v/>
      </c>
      <c r="AO185" s="479" t="str">
        <f t="shared" si="51"/>
        <v/>
      </c>
      <c r="AP185" s="479" t="str">
        <f t="shared" si="51"/>
        <v/>
      </c>
      <c r="AQ185" s="479" t="str">
        <f t="shared" si="51"/>
        <v/>
      </c>
      <c r="AR185" s="481" t="str">
        <f t="shared" si="51"/>
        <v/>
      </c>
      <c r="AS185" s="480" t="e">
        <f t="shared" ca="1" si="51"/>
        <v>#NAME?</v>
      </c>
      <c r="AT185" s="479" t="e">
        <f t="shared" ca="1" si="51"/>
        <v>#NAME?</v>
      </c>
      <c r="AU185" s="479" t="e">
        <f t="shared" ca="1" si="51"/>
        <v>#NAME?</v>
      </c>
      <c r="AV185" s="479" t="e">
        <f t="shared" ca="1" si="51"/>
        <v>#NAME?</v>
      </c>
      <c r="AW185" s="479" t="e">
        <f t="shared" ca="1" si="51"/>
        <v>#NAME?</v>
      </c>
      <c r="AX185" s="479" t="str">
        <f t="shared" si="51"/>
        <v/>
      </c>
      <c r="AY185" s="479" t="str">
        <f t="shared" si="51"/>
        <v/>
      </c>
      <c r="AZ185" s="479" t="str">
        <f t="shared" si="51"/>
        <v/>
      </c>
      <c r="BA185" s="479" t="str">
        <f t="shared" si="51"/>
        <v/>
      </c>
      <c r="BB185" s="481" t="str">
        <f t="shared" si="51"/>
        <v/>
      </c>
    </row>
    <row r="186" spans="1:74" s="488" customFormat="1" ht="15.75" customHeight="1" outlineLevel="1" x14ac:dyDescent="0.25">
      <c r="A186" s="767"/>
      <c r="B186" s="554" t="s">
        <v>509</v>
      </c>
      <c r="C186" s="486" t="s">
        <v>798</v>
      </c>
      <c r="D186" s="487" t="s">
        <v>290</v>
      </c>
      <c r="E186" s="482">
        <f>273.15+40</f>
        <v>313.14999999999998</v>
      </c>
      <c r="F186" s="482">
        <f>$E$186</f>
        <v>313.14999999999998</v>
      </c>
      <c r="G186" s="482">
        <f t="shared" ref="G186:I186" si="52">$E$186</f>
        <v>313.14999999999998</v>
      </c>
      <c r="H186" s="482">
        <f t="shared" si="52"/>
        <v>313.14999999999998</v>
      </c>
      <c r="I186" s="482">
        <f t="shared" si="52"/>
        <v>313.14999999999998</v>
      </c>
      <c r="J186" s="482"/>
      <c r="K186" s="482"/>
      <c r="L186" s="482"/>
      <c r="M186" s="482"/>
      <c r="N186" s="482"/>
      <c r="O186" s="480" t="e">
        <f t="shared" ca="1" si="50"/>
        <v>#NAME?</v>
      </c>
      <c r="P186" s="479" t="e">
        <f t="shared" ca="1" si="50"/>
        <v>#NAME?</v>
      </c>
      <c r="Q186" s="479" t="e">
        <f t="shared" ca="1" si="50"/>
        <v>#NAME?</v>
      </c>
      <c r="R186" s="479" t="e">
        <f t="shared" ca="1" si="50"/>
        <v>#NAME?</v>
      </c>
      <c r="S186" s="479" t="e">
        <f t="shared" ca="1" si="50"/>
        <v>#NAME?</v>
      </c>
      <c r="T186" s="479"/>
      <c r="U186" s="479"/>
      <c r="V186" s="479"/>
      <c r="W186" s="479"/>
      <c r="X186" s="481"/>
      <c r="Y186" s="482">
        <f t="shared" ref="Y186:AC186" si="53">$E$186</f>
        <v>313.14999999999998</v>
      </c>
      <c r="Z186" s="482">
        <f t="shared" si="53"/>
        <v>313.14999999999998</v>
      </c>
      <c r="AA186" s="482">
        <f t="shared" si="53"/>
        <v>313.14999999999998</v>
      </c>
      <c r="AB186" s="482">
        <f t="shared" si="53"/>
        <v>313.14999999999998</v>
      </c>
      <c r="AC186" s="482">
        <f t="shared" si="53"/>
        <v>313.14999999999998</v>
      </c>
      <c r="AD186" s="482"/>
      <c r="AE186" s="482"/>
      <c r="AF186" s="482"/>
      <c r="AG186" s="482"/>
      <c r="AH186" s="484"/>
      <c r="AI186" s="482">
        <f t="shared" ref="AI186:AM186" si="54">$E$186</f>
        <v>313.14999999999998</v>
      </c>
      <c r="AJ186" s="482">
        <f t="shared" si="54"/>
        <v>313.14999999999998</v>
      </c>
      <c r="AK186" s="482">
        <f t="shared" si="54"/>
        <v>313.14999999999998</v>
      </c>
      <c r="AL186" s="482">
        <f t="shared" si="54"/>
        <v>313.14999999999998</v>
      </c>
      <c r="AM186" s="482">
        <f t="shared" si="54"/>
        <v>313.14999999999998</v>
      </c>
      <c r="AN186" s="482"/>
      <c r="AO186" s="482"/>
      <c r="AP186" s="482"/>
      <c r="AQ186" s="482"/>
      <c r="AR186" s="484"/>
      <c r="AS186" s="482">
        <f t="shared" ref="AS186:AW186" si="55">$E$186</f>
        <v>313.14999999999998</v>
      </c>
      <c r="AT186" s="482">
        <f t="shared" si="55"/>
        <v>313.14999999999998</v>
      </c>
      <c r="AU186" s="482">
        <f t="shared" si="55"/>
        <v>313.14999999999998</v>
      </c>
      <c r="AV186" s="482">
        <f t="shared" si="55"/>
        <v>313.14999999999998</v>
      </c>
      <c r="AW186" s="482">
        <f t="shared" si="55"/>
        <v>313.14999999999998</v>
      </c>
      <c r="AX186" s="482"/>
      <c r="AY186" s="482"/>
      <c r="AZ186" s="482"/>
      <c r="BA186" s="482"/>
      <c r="BB186" s="484"/>
      <c r="BC186" s="468"/>
      <c r="BD186" s="468"/>
      <c r="BE186" s="468"/>
      <c r="BF186" s="468"/>
      <c r="BG186" s="468"/>
      <c r="BH186" s="468"/>
      <c r="BI186" s="468"/>
      <c r="BJ186" s="468"/>
      <c r="BK186" s="468"/>
      <c r="BL186" s="468"/>
      <c r="BM186" s="468"/>
      <c r="BN186" s="468"/>
      <c r="BO186" s="468"/>
      <c r="BP186" s="468"/>
      <c r="BQ186" s="468"/>
      <c r="BR186" s="468"/>
      <c r="BS186" s="468"/>
      <c r="BT186" s="468"/>
      <c r="BU186" s="468"/>
      <c r="BV186" s="468"/>
    </row>
    <row r="187" spans="1:74" ht="15.75" customHeight="1" outlineLevel="1" x14ac:dyDescent="0.25">
      <c r="A187" s="767"/>
      <c r="B187" s="547" t="s">
        <v>510</v>
      </c>
      <c r="C187" s="375" t="s">
        <v>799</v>
      </c>
      <c r="D187" s="479" t="s">
        <v>505</v>
      </c>
      <c r="E187" s="588">
        <f>'CONVERSOR CURV'!AA339-0.1</f>
        <v>13.173041510756201</v>
      </c>
      <c r="F187" s="588">
        <f>$E$187</f>
        <v>13.173041510756201</v>
      </c>
      <c r="G187" s="588">
        <f t="shared" ref="G187:I187" si="56">$E$187</f>
        <v>13.173041510756201</v>
      </c>
      <c r="H187" s="588">
        <f t="shared" si="56"/>
        <v>13.173041510756201</v>
      </c>
      <c r="I187" s="588">
        <f t="shared" si="56"/>
        <v>13.173041510756201</v>
      </c>
      <c r="J187" s="482"/>
      <c r="K187" s="482"/>
      <c r="L187" s="482"/>
      <c r="M187" s="482"/>
      <c r="N187" s="482"/>
      <c r="O187" s="502" t="e">
        <f t="shared" ca="1" si="50"/>
        <v>#NAME?</v>
      </c>
      <c r="P187" s="487" t="e">
        <f t="shared" ca="1" si="50"/>
        <v>#NAME?</v>
      </c>
      <c r="Q187" s="487" t="e">
        <f t="shared" ca="1" si="50"/>
        <v>#NAME?</v>
      </c>
      <c r="R187" s="487" t="e">
        <f t="shared" ca="1" si="50"/>
        <v>#NAME?</v>
      </c>
      <c r="S187" s="487" t="e">
        <f t="shared" ca="1" si="50"/>
        <v>#NAME?</v>
      </c>
      <c r="T187" s="487"/>
      <c r="U187" s="487"/>
      <c r="V187" s="487"/>
      <c r="W187" s="487"/>
      <c r="X187" s="503"/>
      <c r="Y187" s="588">
        <f t="shared" ref="Y187:AC187" si="57">$E$187</f>
        <v>13.173041510756201</v>
      </c>
      <c r="Z187" s="588">
        <f t="shared" si="57"/>
        <v>13.173041510756201</v>
      </c>
      <c r="AA187" s="588">
        <f t="shared" si="57"/>
        <v>13.173041510756201</v>
      </c>
      <c r="AB187" s="588">
        <f t="shared" si="57"/>
        <v>13.173041510756201</v>
      </c>
      <c r="AC187" s="588">
        <f t="shared" si="57"/>
        <v>13.173041510756201</v>
      </c>
      <c r="AD187" s="482"/>
      <c r="AE187" s="482"/>
      <c r="AF187" s="482"/>
      <c r="AG187" s="482"/>
      <c r="AH187" s="484"/>
      <c r="AI187" s="588">
        <f t="shared" ref="AI187:AM187" si="58">$E$187</f>
        <v>13.173041510756201</v>
      </c>
      <c r="AJ187" s="588">
        <f t="shared" si="58"/>
        <v>13.173041510756201</v>
      </c>
      <c r="AK187" s="588">
        <f t="shared" si="58"/>
        <v>13.173041510756201</v>
      </c>
      <c r="AL187" s="588">
        <f t="shared" si="58"/>
        <v>13.173041510756201</v>
      </c>
      <c r="AM187" s="588">
        <f t="shared" si="58"/>
        <v>13.173041510756201</v>
      </c>
      <c r="AN187" s="482"/>
      <c r="AO187" s="482"/>
      <c r="AP187" s="482"/>
      <c r="AQ187" s="482"/>
      <c r="AR187" s="484"/>
      <c r="AS187" s="588">
        <f t="shared" ref="AS187:AW187" si="59">$E$187</f>
        <v>13.173041510756201</v>
      </c>
      <c r="AT187" s="588">
        <f t="shared" si="59"/>
        <v>13.173041510756201</v>
      </c>
      <c r="AU187" s="588">
        <f t="shared" si="59"/>
        <v>13.173041510756201</v>
      </c>
      <c r="AV187" s="588">
        <f t="shared" si="59"/>
        <v>13.173041510756201</v>
      </c>
      <c r="AW187" s="588">
        <f t="shared" si="59"/>
        <v>13.173041510756201</v>
      </c>
      <c r="AX187" s="482"/>
      <c r="AY187" s="482"/>
      <c r="AZ187" s="482"/>
      <c r="BA187" s="482"/>
      <c r="BB187" s="484"/>
    </row>
    <row r="188" spans="1:74" s="488" customFormat="1" ht="15.75" customHeight="1" outlineLevel="1" x14ac:dyDescent="0.25">
      <c r="A188" s="767"/>
      <c r="B188" s="554" t="s">
        <v>511</v>
      </c>
      <c r="C188" s="486" t="s">
        <v>800</v>
      </c>
      <c r="D188" s="487" t="s">
        <v>507</v>
      </c>
      <c r="E188" s="487" t="e">
        <f t="shared" ref="E188:BB188" ca="1" si="60">IF(E186="","",1/Density(E$151,"PT","SI",E187,E186))</f>
        <v>#NAME?</v>
      </c>
      <c r="F188" s="487" t="e">
        <f t="shared" ca="1" si="60"/>
        <v>#NAME?</v>
      </c>
      <c r="G188" s="487" t="e">
        <f t="shared" ca="1" si="60"/>
        <v>#NAME?</v>
      </c>
      <c r="H188" s="487" t="e">
        <f t="shared" ca="1" si="60"/>
        <v>#NAME?</v>
      </c>
      <c r="I188" s="487" t="e">
        <f t="shared" ca="1" si="60"/>
        <v>#NAME?</v>
      </c>
      <c r="J188" s="487" t="str">
        <f t="shared" si="60"/>
        <v/>
      </c>
      <c r="K188" s="487" t="str">
        <f t="shared" si="60"/>
        <v/>
      </c>
      <c r="L188" s="487" t="str">
        <f t="shared" si="60"/>
        <v/>
      </c>
      <c r="M188" s="487" t="str">
        <f t="shared" si="60"/>
        <v/>
      </c>
      <c r="N188" s="487" t="str">
        <f t="shared" si="60"/>
        <v/>
      </c>
      <c r="O188" s="480" t="e">
        <f t="shared" ca="1" si="50"/>
        <v>#NAME?</v>
      </c>
      <c r="P188" s="479" t="e">
        <f t="shared" ca="1" si="50"/>
        <v>#NAME?</v>
      </c>
      <c r="Q188" s="479" t="e">
        <f t="shared" ca="1" si="50"/>
        <v>#NAME?</v>
      </c>
      <c r="R188" s="479" t="e">
        <f t="shared" ca="1" si="50"/>
        <v>#NAME?</v>
      </c>
      <c r="S188" s="479" t="e">
        <f t="shared" ca="1" si="50"/>
        <v>#NAME?</v>
      </c>
      <c r="T188" s="479"/>
      <c r="U188" s="479"/>
      <c r="V188" s="479"/>
      <c r="W188" s="479"/>
      <c r="X188" s="481"/>
      <c r="Y188" s="502" t="e">
        <f t="shared" ca="1" si="60"/>
        <v>#NAME?</v>
      </c>
      <c r="Z188" s="487" t="e">
        <f t="shared" ca="1" si="60"/>
        <v>#NAME?</v>
      </c>
      <c r="AA188" s="487" t="e">
        <f t="shared" ca="1" si="60"/>
        <v>#NAME?</v>
      </c>
      <c r="AB188" s="487" t="e">
        <f t="shared" ca="1" si="60"/>
        <v>#NAME?</v>
      </c>
      <c r="AC188" s="487" t="e">
        <f t="shared" ca="1" si="60"/>
        <v>#NAME?</v>
      </c>
      <c r="AD188" s="487" t="str">
        <f t="shared" si="60"/>
        <v/>
      </c>
      <c r="AE188" s="487" t="str">
        <f t="shared" si="60"/>
        <v/>
      </c>
      <c r="AF188" s="487" t="str">
        <f t="shared" si="60"/>
        <v/>
      </c>
      <c r="AG188" s="487" t="str">
        <f t="shared" si="60"/>
        <v/>
      </c>
      <c r="AH188" s="503" t="str">
        <f t="shared" si="60"/>
        <v/>
      </c>
      <c r="AI188" s="502" t="e">
        <f t="shared" ca="1" si="60"/>
        <v>#NAME?</v>
      </c>
      <c r="AJ188" s="487" t="e">
        <f t="shared" ca="1" si="60"/>
        <v>#NAME?</v>
      </c>
      <c r="AK188" s="487" t="e">
        <f t="shared" ca="1" si="60"/>
        <v>#NAME?</v>
      </c>
      <c r="AL188" s="487" t="e">
        <f t="shared" ca="1" si="60"/>
        <v>#NAME?</v>
      </c>
      <c r="AM188" s="487" t="e">
        <f t="shared" ca="1" si="60"/>
        <v>#NAME?</v>
      </c>
      <c r="AN188" s="487" t="str">
        <f t="shared" si="60"/>
        <v/>
      </c>
      <c r="AO188" s="487" t="str">
        <f t="shared" si="60"/>
        <v/>
      </c>
      <c r="AP188" s="487" t="str">
        <f t="shared" si="60"/>
        <v/>
      </c>
      <c r="AQ188" s="487" t="str">
        <f t="shared" si="60"/>
        <v/>
      </c>
      <c r="AR188" s="503" t="str">
        <f t="shared" si="60"/>
        <v/>
      </c>
      <c r="AS188" s="502" t="e">
        <f t="shared" ca="1" si="60"/>
        <v>#NAME?</v>
      </c>
      <c r="AT188" s="487" t="e">
        <f t="shared" ca="1" si="60"/>
        <v>#NAME?</v>
      </c>
      <c r="AU188" s="487" t="e">
        <f t="shared" ca="1" si="60"/>
        <v>#NAME?</v>
      </c>
      <c r="AV188" s="487" t="e">
        <f t="shared" ca="1" si="60"/>
        <v>#NAME?</v>
      </c>
      <c r="AW188" s="487" t="e">
        <f t="shared" ca="1" si="60"/>
        <v>#NAME?</v>
      </c>
      <c r="AX188" s="487" t="str">
        <f t="shared" si="60"/>
        <v/>
      </c>
      <c r="AY188" s="487" t="str">
        <f t="shared" si="60"/>
        <v/>
      </c>
      <c r="AZ188" s="487" t="str">
        <f t="shared" si="60"/>
        <v/>
      </c>
      <c r="BA188" s="487" t="str">
        <f t="shared" si="60"/>
        <v/>
      </c>
      <c r="BB188" s="503" t="str">
        <f t="shared" si="60"/>
        <v/>
      </c>
      <c r="BC188" s="468"/>
      <c r="BD188" s="468"/>
      <c r="BE188" s="468"/>
      <c r="BF188" s="468"/>
      <c r="BG188" s="468"/>
      <c r="BH188" s="468"/>
      <c r="BI188" s="468"/>
      <c r="BJ188" s="468"/>
      <c r="BK188" s="468"/>
      <c r="BL188" s="468"/>
      <c r="BM188" s="468"/>
      <c r="BN188" s="468"/>
      <c r="BO188" s="468"/>
      <c r="BP188" s="468"/>
      <c r="BQ188" s="468"/>
      <c r="BR188" s="468"/>
      <c r="BS188" s="468"/>
      <c r="BT188" s="468"/>
      <c r="BU188" s="468"/>
      <c r="BV188" s="468"/>
    </row>
    <row r="189" spans="1:74" ht="15.75" customHeight="1" outlineLevel="1" x14ac:dyDescent="0.25">
      <c r="A189" s="767"/>
      <c r="B189" s="547" t="s">
        <v>515</v>
      </c>
      <c r="C189" s="375" t="s">
        <v>801</v>
      </c>
      <c r="D189" s="479" t="s">
        <v>277</v>
      </c>
      <c r="E189" s="504"/>
      <c r="F189" s="504"/>
      <c r="G189" s="504"/>
      <c r="H189" s="504"/>
      <c r="I189" s="504"/>
      <c r="J189" s="504"/>
      <c r="K189" s="504"/>
      <c r="L189" s="504"/>
      <c r="M189" s="504"/>
      <c r="N189" s="504"/>
      <c r="O189" s="505"/>
      <c r="P189" s="504"/>
      <c r="Q189" s="504"/>
      <c r="R189" s="504"/>
      <c r="S189" s="504"/>
      <c r="T189" s="504"/>
      <c r="U189" s="504"/>
      <c r="V189" s="504"/>
      <c r="W189" s="504"/>
      <c r="X189" s="506"/>
      <c r="Y189" s="505"/>
      <c r="Z189" s="504"/>
      <c r="AA189" s="504"/>
      <c r="AB189" s="504"/>
      <c r="AC189" s="504"/>
      <c r="AD189" s="504"/>
      <c r="AE189" s="504"/>
      <c r="AF189" s="504"/>
      <c r="AG189" s="504"/>
      <c r="AH189" s="506"/>
      <c r="AI189" s="505"/>
      <c r="AJ189" s="504"/>
      <c r="AK189" s="504"/>
      <c r="AL189" s="504"/>
      <c r="AM189" s="504"/>
      <c r="AN189" s="504"/>
      <c r="AO189" s="504"/>
      <c r="AP189" s="504"/>
      <c r="AQ189" s="504"/>
      <c r="AR189" s="506"/>
      <c r="AS189" s="505"/>
      <c r="AT189" s="504"/>
      <c r="AU189" s="504"/>
      <c r="AV189" s="504"/>
      <c r="AW189" s="504"/>
      <c r="AX189" s="504"/>
      <c r="AY189" s="504"/>
      <c r="AZ189" s="504"/>
      <c r="BA189" s="504"/>
      <c r="BB189" s="506"/>
    </row>
    <row r="190" spans="1:74" s="488" customFormat="1" ht="15.75" customHeight="1" outlineLevel="1" x14ac:dyDescent="0.25">
      <c r="A190" s="767"/>
      <c r="B190" s="554" t="s">
        <v>514</v>
      </c>
      <c r="C190" s="486" t="s">
        <v>802</v>
      </c>
      <c r="D190" s="487" t="s">
        <v>517</v>
      </c>
      <c r="E190" s="487"/>
      <c r="F190" s="487"/>
      <c r="G190" s="487"/>
      <c r="H190" s="487"/>
      <c r="I190" s="487"/>
      <c r="J190" s="487"/>
      <c r="K190" s="487"/>
      <c r="L190" s="487"/>
      <c r="M190" s="487"/>
      <c r="N190" s="487"/>
      <c r="O190" s="502"/>
      <c r="P190" s="487"/>
      <c r="Q190" s="487"/>
      <c r="R190" s="487"/>
      <c r="S190" s="487"/>
      <c r="T190" s="487"/>
      <c r="U190" s="487"/>
      <c r="V190" s="487"/>
      <c r="W190" s="487"/>
      <c r="X190" s="503"/>
      <c r="Y190" s="502"/>
      <c r="Z190" s="487"/>
      <c r="AA190" s="487"/>
      <c r="AB190" s="487"/>
      <c r="AC190" s="487"/>
      <c r="AD190" s="487"/>
      <c r="AE190" s="487"/>
      <c r="AF190" s="487"/>
      <c r="AG190" s="487"/>
      <c r="AH190" s="503"/>
      <c r="AI190" s="502"/>
      <c r="AJ190" s="487"/>
      <c r="AK190" s="487"/>
      <c r="AL190" s="487"/>
      <c r="AM190" s="487"/>
      <c r="AN190" s="487"/>
      <c r="AO190" s="487"/>
      <c r="AP190" s="487"/>
      <c r="AQ190" s="487"/>
      <c r="AR190" s="503"/>
      <c r="AS190" s="502"/>
      <c r="AT190" s="487"/>
      <c r="AU190" s="487"/>
      <c r="AV190" s="487"/>
      <c r="AW190" s="487"/>
      <c r="AX190" s="487"/>
      <c r="AY190" s="487"/>
      <c r="AZ190" s="487"/>
      <c r="BA190" s="487"/>
      <c r="BB190" s="503"/>
      <c r="BC190" s="468"/>
      <c r="BD190" s="468"/>
      <c r="BE190" s="468"/>
      <c r="BF190" s="468"/>
      <c r="BG190" s="468"/>
      <c r="BH190" s="468"/>
      <c r="BI190" s="468"/>
      <c r="BJ190" s="468"/>
      <c r="BK190" s="468"/>
      <c r="BL190" s="468"/>
      <c r="BM190" s="468"/>
      <c r="BN190" s="468"/>
      <c r="BO190" s="468"/>
      <c r="BP190" s="468"/>
      <c r="BQ190" s="468"/>
      <c r="BR190" s="468"/>
      <c r="BS190" s="468"/>
      <c r="BT190" s="468"/>
      <c r="BU190" s="468"/>
      <c r="BV190" s="468"/>
    </row>
    <row r="191" spans="1:74" ht="15.75" customHeight="1" outlineLevel="1" x14ac:dyDescent="0.25">
      <c r="A191" s="767"/>
      <c r="B191" s="547" t="s">
        <v>516</v>
      </c>
      <c r="C191" s="375" t="s">
        <v>803</v>
      </c>
      <c r="D191" s="479" t="s">
        <v>518</v>
      </c>
      <c r="E191" s="479"/>
      <c r="F191" s="479"/>
      <c r="G191" s="479"/>
      <c r="H191" s="479"/>
      <c r="I191" s="479"/>
      <c r="J191" s="479"/>
      <c r="K191" s="479"/>
      <c r="L191" s="479"/>
      <c r="M191" s="479"/>
      <c r="N191" s="479"/>
      <c r="O191" s="480"/>
      <c r="P191" s="479"/>
      <c r="Q191" s="479"/>
      <c r="R191" s="479"/>
      <c r="S191" s="479"/>
      <c r="T191" s="479"/>
      <c r="U191" s="479"/>
      <c r="V191" s="479"/>
      <c r="W191" s="479"/>
      <c r="X191" s="481"/>
      <c r="Y191" s="480"/>
      <c r="Z191" s="479"/>
      <c r="AA191" s="479"/>
      <c r="AB191" s="479"/>
      <c r="AC191" s="479"/>
      <c r="AD191" s="479"/>
      <c r="AE191" s="479"/>
      <c r="AF191" s="479"/>
      <c r="AG191" s="479"/>
      <c r="AH191" s="481"/>
      <c r="AI191" s="480"/>
      <c r="AJ191" s="479"/>
      <c r="AK191" s="479"/>
      <c r="AL191" s="479"/>
      <c r="AM191" s="479"/>
      <c r="AN191" s="479"/>
      <c r="AO191" s="479"/>
      <c r="AP191" s="479"/>
      <c r="AQ191" s="479"/>
      <c r="AR191" s="481"/>
      <c r="AS191" s="480"/>
      <c r="AT191" s="479"/>
      <c r="AU191" s="479"/>
      <c r="AV191" s="479"/>
      <c r="AW191" s="479"/>
      <c r="AX191" s="479"/>
      <c r="AY191" s="479"/>
      <c r="AZ191" s="479"/>
      <c r="BA191" s="479"/>
      <c r="BB191" s="481"/>
    </row>
    <row r="192" spans="1:74" s="488" customFormat="1" ht="15.75" customHeight="1" outlineLevel="1" x14ac:dyDescent="0.25">
      <c r="A192" s="767"/>
      <c r="B192" s="554" t="s">
        <v>540</v>
      </c>
      <c r="C192" s="486" t="s">
        <v>804</v>
      </c>
      <c r="D192" s="487" t="s">
        <v>542</v>
      </c>
      <c r="E192" s="486" t="e">
        <f ca="1">IF(E186="","",SpeedOfSound(E$151,"PT","SI",E187,E186))</f>
        <v>#NAME?</v>
      </c>
      <c r="F192" s="486" t="e">
        <f ca="1">IF(F186="","",SpeedOfSound(F$151,"PT","SI",F187,F186))</f>
        <v>#NAME?</v>
      </c>
      <c r="G192" s="486" t="e">
        <f ca="1">IF(G186="","",SpeedOfSound(G$151,"PT","SI",G187,G186))</f>
        <v>#NAME?</v>
      </c>
      <c r="H192" s="486" t="e">
        <f ca="1">IF(H186="","",SpeedOfSound(H$151,"PT","SI",H187,H186))</f>
        <v>#NAME?</v>
      </c>
      <c r="I192" s="486" t="e">
        <f ca="1">IF(I186="","",SpeedOfSound(I$151,"PT","SI",I187,I186))</f>
        <v>#NAME?</v>
      </c>
      <c r="J192" s="486" t="str">
        <f>IF(J186="","",SpeedOfSound(J$151,"PT","SI",J187,J186))</f>
        <v/>
      </c>
      <c r="K192" s="486" t="str">
        <f>IF(K186="","",SpeedOfSound(K$151,"PT","SI",K187,K186))</f>
        <v/>
      </c>
      <c r="L192" s="486" t="str">
        <f>IF(L186="","",SpeedOfSound(L$151,"PT","SI",L187,L186))</f>
        <v/>
      </c>
      <c r="M192" s="486" t="str">
        <f>IF(M186="","",SpeedOfSound(M$151,"PT","SI",M187,M186))</f>
        <v/>
      </c>
      <c r="N192" s="486" t="str">
        <f>IF(N186="","",SpeedOfSound(N$151,"PT","SI",N187,N186))</f>
        <v/>
      </c>
      <c r="O192" s="502" t="e">
        <f t="shared" ref="O192:S196" ca="1" si="61">E192+(Y192-E192)*((O$155-E$155)/(Y$155-E$155))</f>
        <v>#NAME?</v>
      </c>
      <c r="P192" s="487" t="e">
        <f t="shared" ca="1" si="61"/>
        <v>#NAME?</v>
      </c>
      <c r="Q192" s="487" t="e">
        <f t="shared" ca="1" si="61"/>
        <v>#NAME?</v>
      </c>
      <c r="R192" s="487" t="e">
        <f t="shared" ca="1" si="61"/>
        <v>#NAME?</v>
      </c>
      <c r="S192" s="487" t="e">
        <f t="shared" ca="1" si="61"/>
        <v>#NAME?</v>
      </c>
      <c r="T192" s="487"/>
      <c r="U192" s="487"/>
      <c r="V192" s="487"/>
      <c r="W192" s="487"/>
      <c r="X192" s="503"/>
      <c r="Y192" s="507" t="e">
        <f ca="1">IF(Y186="","",SpeedOfSound(Y$151,"PT","SI",Y187,Y186))</f>
        <v>#NAME?</v>
      </c>
      <c r="Z192" s="486" t="e">
        <f ca="1">IF(Z186="","",SpeedOfSound(Z$151,"PT","SI",Z187,Z186))</f>
        <v>#NAME?</v>
      </c>
      <c r="AA192" s="486" t="e">
        <f ca="1">IF(AA186="","",SpeedOfSound(AA$151,"PT","SI",AA187,AA186))</f>
        <v>#NAME?</v>
      </c>
      <c r="AB192" s="486" t="e">
        <f ca="1">IF(AB186="","",SpeedOfSound(AB$151,"PT","SI",AB187,AB186))</f>
        <v>#NAME?</v>
      </c>
      <c r="AC192" s="486" t="e">
        <f ca="1">IF(AC186="","",SpeedOfSound(AC$151,"PT","SI",AC187,AC186))</f>
        <v>#NAME?</v>
      </c>
      <c r="AD192" s="486" t="str">
        <f>IF(AD186="","",SpeedOfSound(AD$151,"PT","SI",AD187,AD186))</f>
        <v/>
      </c>
      <c r="AE192" s="486" t="str">
        <f>IF(AE186="","",SpeedOfSound(AE$151,"PT","SI",AE187,AE186))</f>
        <v/>
      </c>
      <c r="AF192" s="486" t="str">
        <f>IF(AF186="","",SpeedOfSound(AF$151,"PT","SI",AF187,AF186))</f>
        <v/>
      </c>
      <c r="AG192" s="486" t="str">
        <f>IF(AG186="","",SpeedOfSound(AG$151,"PT","SI",AG187,AG186))</f>
        <v/>
      </c>
      <c r="AH192" s="508" t="str">
        <f>IF(AH186="","",SpeedOfSound(AH$151,"PT","SI",AH187,AH186))</f>
        <v/>
      </c>
      <c r="AI192" s="507" t="e">
        <f ca="1">IF(AI186="","",SpeedOfSound(AI$151,"PT","SI",AI187,AI186))</f>
        <v>#NAME?</v>
      </c>
      <c r="AJ192" s="486" t="e">
        <f ca="1">IF(AJ186="","",SpeedOfSound(AJ$151,"PT","SI",AJ187,AJ186))</f>
        <v>#NAME?</v>
      </c>
      <c r="AK192" s="486" t="e">
        <f ca="1">IF(AK186="","",SpeedOfSound(AK$151,"PT","SI",AK187,AK186))</f>
        <v>#NAME?</v>
      </c>
      <c r="AL192" s="486" t="e">
        <f ca="1">IF(AL186="","",SpeedOfSound(AL$151,"PT","SI",AL187,AL186))</f>
        <v>#NAME?</v>
      </c>
      <c r="AM192" s="486" t="e">
        <f ca="1">IF(AM186="","",SpeedOfSound(AM$151,"PT","SI",AM187,AM186))</f>
        <v>#NAME?</v>
      </c>
      <c r="AN192" s="486" t="str">
        <f>IF(AN186="","",SpeedOfSound(AN$151,"PT","SI",AN187,AN186))</f>
        <v/>
      </c>
      <c r="AO192" s="486" t="str">
        <f>IF(AO186="","",SpeedOfSound(AO$151,"PT","SI",AO187,AO186))</f>
        <v/>
      </c>
      <c r="AP192" s="486" t="str">
        <f>IF(AP186="","",SpeedOfSound(AP$151,"PT","SI",AP187,AP186))</f>
        <v/>
      </c>
      <c r="AQ192" s="486" t="str">
        <f>IF(AQ186="","",SpeedOfSound(AQ$151,"PT","SI",AQ187,AQ186))</f>
        <v/>
      </c>
      <c r="AR192" s="508" t="str">
        <f>IF(AR186="","",SpeedOfSound(AR$151,"PT","SI",AR187,AR186))</f>
        <v/>
      </c>
      <c r="AS192" s="507" t="e">
        <f ca="1">IF(AS186="","",SpeedOfSound(AS$151,"PT","SI",AS187,AS186))</f>
        <v>#NAME?</v>
      </c>
      <c r="AT192" s="486" t="e">
        <f ca="1">IF(AT186="","",SpeedOfSound(AT$151,"PT","SI",AT187,AT186))</f>
        <v>#NAME?</v>
      </c>
      <c r="AU192" s="486" t="e">
        <f ca="1">IF(AU186="","",SpeedOfSound(AU$151,"PT","SI",AU187,AU186))</f>
        <v>#NAME?</v>
      </c>
      <c r="AV192" s="486" t="e">
        <f ca="1">IF(AV186="","",SpeedOfSound(AV$151,"PT","SI",AV187,AV186))</f>
        <v>#NAME?</v>
      </c>
      <c r="AW192" s="486" t="e">
        <f ca="1">IF(AW186="","",SpeedOfSound(AW$151,"PT","SI",AW187,AW186))</f>
        <v>#NAME?</v>
      </c>
      <c r="AX192" s="486" t="str">
        <f>IF(AX186="","",SpeedOfSound(AX$151,"PT","SI",AX187,AX186))</f>
        <v/>
      </c>
      <c r="AY192" s="486" t="str">
        <f>IF(AY186="","",SpeedOfSound(AY$151,"PT","SI",AY187,AY186))</f>
        <v/>
      </c>
      <c r="AZ192" s="486" t="str">
        <f>IF(AZ186="","",SpeedOfSound(AZ$151,"PT","SI",AZ187,AZ186))</f>
        <v/>
      </c>
      <c r="BA192" s="486" t="str">
        <f>IF(BA186="","",SpeedOfSound(BA$151,"PT","SI",BA187,BA186))</f>
        <v/>
      </c>
      <c r="BB192" s="508" t="str">
        <f>IF(BB186="","",SpeedOfSound(BB$151,"PT","SI",BB187,BB186))</f>
        <v/>
      </c>
      <c r="BC192" s="468"/>
      <c r="BD192" s="468"/>
      <c r="BE192" s="468"/>
      <c r="BF192" s="468"/>
      <c r="BG192" s="468"/>
      <c r="BH192" s="468"/>
      <c r="BI192" s="468"/>
      <c r="BJ192" s="468"/>
      <c r="BK192" s="468"/>
      <c r="BL192" s="468"/>
      <c r="BM192" s="468"/>
      <c r="BN192" s="468"/>
      <c r="BO192" s="468"/>
      <c r="BP192" s="468"/>
      <c r="BQ192" s="468"/>
      <c r="BR192" s="468"/>
      <c r="BS192" s="468"/>
      <c r="BT192" s="468"/>
      <c r="BU192" s="468"/>
      <c r="BV192" s="468"/>
    </row>
    <row r="193" spans="1:74" ht="15.75" customHeight="1" outlineLevel="1" x14ac:dyDescent="0.25">
      <c r="A193" s="767"/>
      <c r="B193" s="547" t="s">
        <v>677</v>
      </c>
      <c r="C193" s="509" t="s">
        <v>805</v>
      </c>
      <c r="D193" s="479" t="s">
        <v>543</v>
      </c>
      <c r="E193" s="375"/>
      <c r="F193" s="375"/>
      <c r="G193" s="375"/>
      <c r="H193" s="375"/>
      <c r="I193" s="375"/>
      <c r="J193" s="375"/>
      <c r="K193" s="375"/>
      <c r="L193" s="375"/>
      <c r="M193" s="375"/>
      <c r="N193" s="375"/>
      <c r="O193" s="480"/>
      <c r="P193" s="479"/>
      <c r="Q193" s="479"/>
      <c r="R193" s="479"/>
      <c r="S193" s="479"/>
      <c r="T193" s="479"/>
      <c r="U193" s="479"/>
      <c r="V193" s="479"/>
      <c r="W193" s="479"/>
      <c r="X193" s="481"/>
      <c r="Y193" s="510"/>
      <c r="Z193" s="375"/>
      <c r="AA193" s="375"/>
      <c r="AB193" s="375"/>
      <c r="AC193" s="375"/>
      <c r="AD193" s="375"/>
      <c r="AE193" s="375"/>
      <c r="AF193" s="375"/>
      <c r="AG193" s="375"/>
      <c r="AH193" s="511"/>
      <c r="AI193" s="510"/>
      <c r="AJ193" s="375"/>
      <c r="AK193" s="375"/>
      <c r="AL193" s="375"/>
      <c r="AM193" s="375"/>
      <c r="AN193" s="375"/>
      <c r="AO193" s="375"/>
      <c r="AP193" s="375"/>
      <c r="AQ193" s="375"/>
      <c r="AR193" s="511"/>
      <c r="AS193" s="510"/>
      <c r="AT193" s="375"/>
      <c r="AU193" s="375"/>
      <c r="AV193" s="375"/>
      <c r="AW193" s="375"/>
      <c r="AX193" s="375"/>
      <c r="AY193" s="375"/>
      <c r="AZ193" s="375"/>
      <c r="BA193" s="375"/>
      <c r="BB193" s="511"/>
    </row>
    <row r="194" spans="1:74" s="488" customFormat="1" ht="15.75" customHeight="1" outlineLevel="1" x14ac:dyDescent="0.25">
      <c r="A194" s="767"/>
      <c r="B194" s="554" t="s">
        <v>534</v>
      </c>
      <c r="C194" s="489" t="s">
        <v>806</v>
      </c>
      <c r="D194" s="486" t="s">
        <v>277</v>
      </c>
      <c r="E194" s="486">
        <f t="shared" ref="E194:BB194" si="62">E44</f>
        <v>20.819227081644989</v>
      </c>
      <c r="F194" s="486">
        <f t="shared" si="62"/>
        <v>24.253763348247432</v>
      </c>
      <c r="G194" s="486">
        <f t="shared" si="62"/>
        <v>27.730701511255941</v>
      </c>
      <c r="H194" s="486">
        <f t="shared" si="62"/>
        <v>29.447969644557162</v>
      </c>
      <c r="I194" s="486">
        <f t="shared" si="62"/>
        <v>31.165237777858387</v>
      </c>
      <c r="J194" s="486" t="str">
        <f t="shared" si="62"/>
        <v/>
      </c>
      <c r="K194" s="486" t="str">
        <f t="shared" si="62"/>
        <v/>
      </c>
      <c r="L194" s="486" t="str">
        <f t="shared" si="62"/>
        <v/>
      </c>
      <c r="M194" s="486" t="str">
        <f t="shared" si="62"/>
        <v/>
      </c>
      <c r="N194" s="486" t="str">
        <f t="shared" si="62"/>
        <v/>
      </c>
      <c r="O194" s="502" t="e">
        <f t="shared" ca="1" si="61"/>
        <v>#NAME?</v>
      </c>
      <c r="P194" s="487" t="e">
        <f t="shared" ca="1" si="61"/>
        <v>#NAME?</v>
      </c>
      <c r="Q194" s="487" t="e">
        <f t="shared" ca="1" si="61"/>
        <v>#NAME?</v>
      </c>
      <c r="R194" s="487" t="e">
        <f t="shared" ca="1" si="61"/>
        <v>#NAME?</v>
      </c>
      <c r="S194" s="487" t="e">
        <f t="shared" ca="1" si="61"/>
        <v>#NAME?</v>
      </c>
      <c r="T194" s="487"/>
      <c r="U194" s="487"/>
      <c r="V194" s="487"/>
      <c r="W194" s="487"/>
      <c r="X194" s="503"/>
      <c r="Y194" s="507">
        <f t="shared" si="62"/>
        <v>21.258844458559352</v>
      </c>
      <c r="Z194" s="486">
        <f t="shared" si="62"/>
        <v>24.264021265012364</v>
      </c>
      <c r="AA194" s="486">
        <f t="shared" si="62"/>
        <v>27.306299207030087</v>
      </c>
      <c r="AB194" s="486">
        <f t="shared" si="62"/>
        <v>30.348577149047813</v>
      </c>
      <c r="AC194" s="486">
        <f t="shared" si="62"/>
        <v>32.352038469542201</v>
      </c>
      <c r="AD194" s="486" t="str">
        <f t="shared" si="62"/>
        <v/>
      </c>
      <c r="AE194" s="486" t="str">
        <f t="shared" si="62"/>
        <v/>
      </c>
      <c r="AF194" s="486" t="str">
        <f t="shared" si="62"/>
        <v/>
      </c>
      <c r="AG194" s="486" t="str">
        <f t="shared" si="62"/>
        <v/>
      </c>
      <c r="AH194" s="508" t="str">
        <f t="shared" si="62"/>
        <v/>
      </c>
      <c r="AI194" s="507">
        <f t="shared" si="62"/>
        <v>21.732674203668012</v>
      </c>
      <c r="AJ194" s="486">
        <f t="shared" si="62"/>
        <v>24.271999444477988</v>
      </c>
      <c r="AK194" s="486">
        <f t="shared" si="62"/>
        <v>26.976216810542407</v>
      </c>
      <c r="AL194" s="486">
        <f t="shared" si="62"/>
        <v>29.680447664715235</v>
      </c>
      <c r="AM194" s="486">
        <f t="shared" si="62"/>
        <v>33.637831694604991</v>
      </c>
      <c r="AN194" s="486" t="str">
        <f t="shared" si="62"/>
        <v/>
      </c>
      <c r="AO194" s="486" t="str">
        <f t="shared" si="62"/>
        <v/>
      </c>
      <c r="AP194" s="486" t="str">
        <f t="shared" si="62"/>
        <v/>
      </c>
      <c r="AQ194" s="486" t="str">
        <f t="shared" si="62"/>
        <v/>
      </c>
      <c r="AR194" s="508" t="str">
        <f t="shared" si="62"/>
        <v/>
      </c>
      <c r="AS194" s="507">
        <f t="shared" si="62"/>
        <v>23.536376244087059</v>
      </c>
      <c r="AT194" s="486">
        <f t="shared" si="62"/>
        <v>26.712168251649796</v>
      </c>
      <c r="AU194" s="486">
        <f t="shared" si="62"/>
        <v>29.116262180379184</v>
      </c>
      <c r="AV194" s="486">
        <f t="shared" si="62"/>
        <v>31.550024291743817</v>
      </c>
      <c r="AW194" s="486">
        <f t="shared" si="62"/>
        <v>34.577392839631983</v>
      </c>
      <c r="AX194" s="486" t="str">
        <f t="shared" si="62"/>
        <v/>
      </c>
      <c r="AY194" s="486" t="str">
        <f t="shared" si="62"/>
        <v/>
      </c>
      <c r="AZ194" s="486" t="str">
        <f t="shared" si="62"/>
        <v/>
      </c>
      <c r="BA194" s="486" t="str">
        <f t="shared" si="62"/>
        <v/>
      </c>
      <c r="BB194" s="508" t="str">
        <f t="shared" si="62"/>
        <v/>
      </c>
      <c r="BC194" s="468"/>
      <c r="BD194" s="468"/>
      <c r="BE194" s="468"/>
      <c r="BF194" s="468"/>
      <c r="BG194" s="468"/>
      <c r="BH194" s="468"/>
      <c r="BI194" s="468"/>
      <c r="BJ194" s="468"/>
      <c r="BK194" s="468"/>
      <c r="BL194" s="468"/>
      <c r="BM194" s="468"/>
      <c r="BN194" s="468"/>
      <c r="BO194" s="468"/>
      <c r="BP194" s="468"/>
      <c r="BQ194" s="468"/>
      <c r="BR194" s="468"/>
      <c r="BS194" s="468"/>
      <c r="BT194" s="468"/>
      <c r="BU194" s="468"/>
      <c r="BV194" s="468"/>
    </row>
    <row r="195" spans="1:74" ht="15.75" customHeight="1" outlineLevel="1" x14ac:dyDescent="0.25">
      <c r="A195" s="767"/>
      <c r="B195" s="547" t="s">
        <v>535</v>
      </c>
      <c r="C195" s="512" t="s">
        <v>807</v>
      </c>
      <c r="D195" s="375" t="s">
        <v>277</v>
      </c>
      <c r="E195" s="375" t="e">
        <f t="shared" ref="E195:BB195" ca="1" si="63">IF(E188="","",E188/E205)</f>
        <v>#NAME?</v>
      </c>
      <c r="F195" s="375" t="e">
        <f t="shared" ca="1" si="63"/>
        <v>#NAME?</v>
      </c>
      <c r="G195" s="375" t="e">
        <f t="shared" ca="1" si="63"/>
        <v>#NAME?</v>
      </c>
      <c r="H195" s="375" t="e">
        <f t="shared" ca="1" si="63"/>
        <v>#NAME?</v>
      </c>
      <c r="I195" s="375" t="e">
        <f t="shared" ca="1" si="63"/>
        <v>#NAME?</v>
      </c>
      <c r="J195" s="375" t="str">
        <f t="shared" si="63"/>
        <v/>
      </c>
      <c r="K195" s="375" t="str">
        <f t="shared" si="63"/>
        <v/>
      </c>
      <c r="L195" s="375" t="str">
        <f t="shared" si="63"/>
        <v/>
      </c>
      <c r="M195" s="375" t="str">
        <f t="shared" si="63"/>
        <v/>
      </c>
      <c r="N195" s="375" t="str">
        <f t="shared" si="63"/>
        <v/>
      </c>
      <c r="O195" s="480" t="e">
        <f t="shared" ca="1" si="61"/>
        <v>#NAME?</v>
      </c>
      <c r="P195" s="479" t="e">
        <f t="shared" ca="1" si="61"/>
        <v>#NAME?</v>
      </c>
      <c r="Q195" s="479" t="e">
        <f t="shared" ca="1" si="61"/>
        <v>#NAME?</v>
      </c>
      <c r="R195" s="479" t="e">
        <f t="shared" ca="1" si="61"/>
        <v>#NAME?</v>
      </c>
      <c r="S195" s="479" t="e">
        <f t="shared" ca="1" si="61"/>
        <v>#NAME?</v>
      </c>
      <c r="T195" s="479"/>
      <c r="U195" s="479"/>
      <c r="V195" s="479"/>
      <c r="W195" s="479"/>
      <c r="X195" s="481"/>
      <c r="Y195" s="510" t="e">
        <f t="shared" ca="1" si="63"/>
        <v>#NAME?</v>
      </c>
      <c r="Z195" s="375" t="e">
        <f t="shared" ca="1" si="63"/>
        <v>#NAME?</v>
      </c>
      <c r="AA195" s="375" t="e">
        <f t="shared" ca="1" si="63"/>
        <v>#NAME?</v>
      </c>
      <c r="AB195" s="375" t="e">
        <f t="shared" ca="1" si="63"/>
        <v>#NAME?</v>
      </c>
      <c r="AC195" s="375" t="e">
        <f t="shared" ca="1" si="63"/>
        <v>#NAME?</v>
      </c>
      <c r="AD195" s="375" t="str">
        <f t="shared" si="63"/>
        <v/>
      </c>
      <c r="AE195" s="375" t="str">
        <f t="shared" si="63"/>
        <v/>
      </c>
      <c r="AF195" s="375" t="str">
        <f t="shared" si="63"/>
        <v/>
      </c>
      <c r="AG195" s="375" t="str">
        <f t="shared" si="63"/>
        <v/>
      </c>
      <c r="AH195" s="511" t="str">
        <f t="shared" si="63"/>
        <v/>
      </c>
      <c r="AI195" s="510" t="e">
        <f t="shared" ca="1" si="63"/>
        <v>#NAME?</v>
      </c>
      <c r="AJ195" s="375" t="e">
        <f t="shared" ca="1" si="63"/>
        <v>#NAME?</v>
      </c>
      <c r="AK195" s="375" t="e">
        <f t="shared" ca="1" si="63"/>
        <v>#NAME?</v>
      </c>
      <c r="AL195" s="375" t="e">
        <f t="shared" ca="1" si="63"/>
        <v>#NAME?</v>
      </c>
      <c r="AM195" s="375" t="e">
        <f t="shared" ca="1" si="63"/>
        <v>#NAME?</v>
      </c>
      <c r="AN195" s="375" t="str">
        <f t="shared" si="63"/>
        <v/>
      </c>
      <c r="AO195" s="375" t="str">
        <f t="shared" si="63"/>
        <v/>
      </c>
      <c r="AP195" s="375" t="str">
        <f t="shared" si="63"/>
        <v/>
      </c>
      <c r="AQ195" s="375" t="str">
        <f t="shared" si="63"/>
        <v/>
      </c>
      <c r="AR195" s="511" t="str">
        <f t="shared" si="63"/>
        <v/>
      </c>
      <c r="AS195" s="510" t="e">
        <f t="shared" ca="1" si="63"/>
        <v>#NAME?</v>
      </c>
      <c r="AT195" s="375" t="e">
        <f t="shared" ca="1" si="63"/>
        <v>#NAME?</v>
      </c>
      <c r="AU195" s="375" t="e">
        <f t="shared" ca="1" si="63"/>
        <v>#NAME?</v>
      </c>
      <c r="AV195" s="375" t="e">
        <f t="shared" ca="1" si="63"/>
        <v>#NAME?</v>
      </c>
      <c r="AW195" s="375" t="e">
        <f t="shared" ca="1" si="63"/>
        <v>#NAME?</v>
      </c>
      <c r="AX195" s="375" t="str">
        <f t="shared" si="63"/>
        <v/>
      </c>
      <c r="AY195" s="375" t="str">
        <f t="shared" si="63"/>
        <v/>
      </c>
      <c r="AZ195" s="375" t="str">
        <f t="shared" si="63"/>
        <v/>
      </c>
      <c r="BA195" s="375" t="str">
        <f t="shared" si="63"/>
        <v/>
      </c>
      <c r="BB195" s="511" t="str">
        <f t="shared" si="63"/>
        <v/>
      </c>
    </row>
    <row r="196" spans="1:74" s="488" customFormat="1" ht="15.75" customHeight="1" outlineLevel="1" x14ac:dyDescent="0.25">
      <c r="A196" s="767"/>
      <c r="B196" s="554" t="s">
        <v>536</v>
      </c>
      <c r="C196" s="486" t="s">
        <v>808</v>
      </c>
      <c r="D196" s="486" t="s">
        <v>277</v>
      </c>
      <c r="E196" s="487" t="e">
        <f t="shared" ref="E196:BB196" ca="1" si="64">IF(E192="","",PI()*($E$6/1000)*(E$155/60)/E192)</f>
        <v>#NAME?</v>
      </c>
      <c r="F196" s="487" t="e">
        <f t="shared" ca="1" si="64"/>
        <v>#NAME?</v>
      </c>
      <c r="G196" s="487" t="e">
        <f t="shared" ca="1" si="64"/>
        <v>#NAME?</v>
      </c>
      <c r="H196" s="487" t="e">
        <f t="shared" ca="1" si="64"/>
        <v>#NAME?</v>
      </c>
      <c r="I196" s="487" t="e">
        <f t="shared" ca="1" si="64"/>
        <v>#NAME?</v>
      </c>
      <c r="J196" s="487" t="str">
        <f t="shared" si="64"/>
        <v/>
      </c>
      <c r="K196" s="487" t="str">
        <f t="shared" si="64"/>
        <v/>
      </c>
      <c r="L196" s="487" t="str">
        <f t="shared" si="64"/>
        <v/>
      </c>
      <c r="M196" s="487" t="str">
        <f t="shared" si="64"/>
        <v/>
      </c>
      <c r="N196" s="487" t="str">
        <f t="shared" si="64"/>
        <v/>
      </c>
      <c r="O196" s="502" t="e">
        <f t="shared" ca="1" si="61"/>
        <v>#NAME?</v>
      </c>
      <c r="P196" s="487" t="e">
        <f t="shared" ca="1" si="61"/>
        <v>#NAME?</v>
      </c>
      <c r="Q196" s="487" t="e">
        <f t="shared" ca="1" si="61"/>
        <v>#NAME?</v>
      </c>
      <c r="R196" s="487" t="e">
        <f t="shared" ca="1" si="61"/>
        <v>#NAME?</v>
      </c>
      <c r="S196" s="487" t="e">
        <f t="shared" ca="1" si="61"/>
        <v>#NAME?</v>
      </c>
      <c r="T196" s="487"/>
      <c r="U196" s="487"/>
      <c r="V196" s="487"/>
      <c r="W196" s="487"/>
      <c r="X196" s="503"/>
      <c r="Y196" s="502" t="e">
        <f t="shared" ca="1" si="64"/>
        <v>#NAME?</v>
      </c>
      <c r="Z196" s="487" t="e">
        <f t="shared" ca="1" si="64"/>
        <v>#NAME?</v>
      </c>
      <c r="AA196" s="487" t="e">
        <f t="shared" ca="1" si="64"/>
        <v>#NAME?</v>
      </c>
      <c r="AB196" s="487" t="e">
        <f t="shared" ca="1" si="64"/>
        <v>#NAME?</v>
      </c>
      <c r="AC196" s="487" t="e">
        <f t="shared" ca="1" si="64"/>
        <v>#NAME?</v>
      </c>
      <c r="AD196" s="487" t="str">
        <f t="shared" si="64"/>
        <v/>
      </c>
      <c r="AE196" s="487" t="str">
        <f t="shared" si="64"/>
        <v/>
      </c>
      <c r="AF196" s="487" t="str">
        <f t="shared" si="64"/>
        <v/>
      </c>
      <c r="AG196" s="487" t="str">
        <f t="shared" si="64"/>
        <v/>
      </c>
      <c r="AH196" s="503" t="str">
        <f t="shared" si="64"/>
        <v/>
      </c>
      <c r="AI196" s="502" t="e">
        <f t="shared" ca="1" si="64"/>
        <v>#NAME?</v>
      </c>
      <c r="AJ196" s="487" t="e">
        <f t="shared" ca="1" si="64"/>
        <v>#NAME?</v>
      </c>
      <c r="AK196" s="487" t="e">
        <f t="shared" ca="1" si="64"/>
        <v>#NAME?</v>
      </c>
      <c r="AL196" s="487" t="e">
        <f t="shared" ca="1" si="64"/>
        <v>#NAME?</v>
      </c>
      <c r="AM196" s="487" t="e">
        <f t="shared" ca="1" si="64"/>
        <v>#NAME?</v>
      </c>
      <c r="AN196" s="487" t="str">
        <f t="shared" si="64"/>
        <v/>
      </c>
      <c r="AO196" s="487" t="str">
        <f t="shared" si="64"/>
        <v/>
      </c>
      <c r="AP196" s="487" t="str">
        <f t="shared" si="64"/>
        <v/>
      </c>
      <c r="AQ196" s="487" t="str">
        <f t="shared" si="64"/>
        <v/>
      </c>
      <c r="AR196" s="503" t="str">
        <f t="shared" si="64"/>
        <v/>
      </c>
      <c r="AS196" s="502" t="e">
        <f t="shared" ca="1" si="64"/>
        <v>#NAME?</v>
      </c>
      <c r="AT196" s="487" t="e">
        <f t="shared" ca="1" si="64"/>
        <v>#NAME?</v>
      </c>
      <c r="AU196" s="487" t="e">
        <f t="shared" ca="1" si="64"/>
        <v>#NAME?</v>
      </c>
      <c r="AV196" s="487" t="e">
        <f t="shared" ca="1" si="64"/>
        <v>#NAME?</v>
      </c>
      <c r="AW196" s="487" t="e">
        <f t="shared" ca="1" si="64"/>
        <v>#NAME?</v>
      </c>
      <c r="AX196" s="487" t="str">
        <f t="shared" si="64"/>
        <v/>
      </c>
      <c r="AY196" s="487" t="str">
        <f t="shared" si="64"/>
        <v/>
      </c>
      <c r="AZ196" s="487" t="str">
        <f t="shared" si="64"/>
        <v/>
      </c>
      <c r="BA196" s="487" t="str">
        <f t="shared" si="64"/>
        <v/>
      </c>
      <c r="BB196" s="503" t="str">
        <f t="shared" si="64"/>
        <v/>
      </c>
      <c r="BC196" s="468"/>
      <c r="BD196" s="468"/>
      <c r="BE196" s="468"/>
      <c r="BF196" s="468"/>
      <c r="BG196" s="468"/>
      <c r="BH196" s="468"/>
      <c r="BI196" s="468"/>
      <c r="BJ196" s="468"/>
      <c r="BK196" s="468"/>
      <c r="BL196" s="468"/>
      <c r="BM196" s="468"/>
      <c r="BN196" s="468"/>
      <c r="BO196" s="468"/>
      <c r="BP196" s="468"/>
      <c r="BQ196" s="468"/>
      <c r="BR196" s="468"/>
      <c r="BS196" s="468"/>
      <c r="BT196" s="468"/>
      <c r="BU196" s="468"/>
      <c r="BV196" s="468"/>
    </row>
    <row r="197" spans="1:74" ht="15.75" customHeight="1" outlineLevel="1" x14ac:dyDescent="0.25">
      <c r="A197" s="767"/>
      <c r="B197" s="547" t="s">
        <v>537</v>
      </c>
      <c r="C197" s="375" t="s">
        <v>809</v>
      </c>
      <c r="D197" s="375" t="s">
        <v>277</v>
      </c>
      <c r="E197" s="375"/>
      <c r="F197" s="375"/>
      <c r="G197" s="375"/>
      <c r="H197" s="375"/>
      <c r="I197" s="375"/>
      <c r="J197" s="375"/>
      <c r="K197" s="375"/>
      <c r="L197" s="375"/>
      <c r="M197" s="375"/>
      <c r="N197" s="375"/>
      <c r="O197" s="480"/>
      <c r="P197" s="479"/>
      <c r="Q197" s="479"/>
      <c r="R197" s="479"/>
      <c r="S197" s="479"/>
      <c r="T197" s="479"/>
      <c r="U197" s="479"/>
      <c r="V197" s="479"/>
      <c r="W197" s="479"/>
      <c r="X197" s="481"/>
      <c r="Y197" s="510"/>
      <c r="Z197" s="375"/>
      <c r="AA197" s="375"/>
      <c r="AB197" s="375"/>
      <c r="AC197" s="375"/>
      <c r="AD197" s="375"/>
      <c r="AE197" s="375"/>
      <c r="AF197" s="375"/>
      <c r="AG197" s="375"/>
      <c r="AH197" s="511"/>
      <c r="AI197" s="510"/>
      <c r="AJ197" s="375"/>
      <c r="AK197" s="375"/>
      <c r="AL197" s="375"/>
      <c r="AM197" s="375"/>
      <c r="AN197" s="375"/>
      <c r="AO197" s="375"/>
      <c r="AP197" s="375"/>
      <c r="AQ197" s="375"/>
      <c r="AR197" s="511"/>
      <c r="AS197" s="510"/>
      <c r="AT197" s="375"/>
      <c r="AU197" s="375"/>
      <c r="AV197" s="375"/>
      <c r="AW197" s="375"/>
      <c r="AX197" s="375"/>
      <c r="AY197" s="375"/>
      <c r="AZ197" s="375"/>
      <c r="BA197" s="375"/>
      <c r="BB197" s="511"/>
    </row>
    <row r="198" spans="1:74" s="488" customFormat="1" ht="15.75" customHeight="1" outlineLevel="1" thickBot="1" x14ac:dyDescent="0.3">
      <c r="A198" s="767"/>
      <c r="B198" s="554" t="s">
        <v>556</v>
      </c>
      <c r="C198" s="486" t="s">
        <v>810</v>
      </c>
      <c r="D198" s="486" t="s">
        <v>557</v>
      </c>
      <c r="E198" s="486"/>
      <c r="F198" s="486"/>
      <c r="G198" s="486"/>
      <c r="H198" s="486"/>
      <c r="I198" s="486"/>
      <c r="J198" s="486"/>
      <c r="K198" s="486"/>
      <c r="L198" s="486"/>
      <c r="M198" s="486"/>
      <c r="N198" s="556"/>
      <c r="O198" s="507"/>
      <c r="P198" s="486"/>
      <c r="Q198" s="486"/>
      <c r="R198" s="486"/>
      <c r="S198" s="486"/>
      <c r="T198" s="486"/>
      <c r="U198" s="486"/>
      <c r="V198" s="486"/>
      <c r="W198" s="486"/>
      <c r="X198" s="557"/>
      <c r="Y198" s="507"/>
      <c r="Z198" s="486"/>
      <c r="AA198" s="486"/>
      <c r="AB198" s="486"/>
      <c r="AC198" s="486"/>
      <c r="AD198" s="486"/>
      <c r="AE198" s="486"/>
      <c r="AF198" s="486"/>
      <c r="AG198" s="486"/>
      <c r="AH198" s="557"/>
      <c r="AI198" s="507"/>
      <c r="AJ198" s="486"/>
      <c r="AK198" s="486"/>
      <c r="AL198" s="486"/>
      <c r="AM198" s="486"/>
      <c r="AN198" s="486"/>
      <c r="AO198" s="486"/>
      <c r="AP198" s="486"/>
      <c r="AQ198" s="486"/>
      <c r="AR198" s="557"/>
      <c r="AS198" s="507"/>
      <c r="AT198" s="486"/>
      <c r="AU198" s="486"/>
      <c r="AV198" s="486"/>
      <c r="AW198" s="486"/>
      <c r="AX198" s="486"/>
      <c r="AY198" s="486"/>
      <c r="AZ198" s="486"/>
      <c r="BA198" s="486"/>
      <c r="BB198" s="557"/>
      <c r="BC198" s="468"/>
      <c r="BD198" s="468"/>
      <c r="BE198" s="468"/>
      <c r="BF198" s="468"/>
      <c r="BG198" s="468"/>
      <c r="BH198" s="468"/>
      <c r="BI198" s="468"/>
      <c r="BJ198" s="468"/>
      <c r="BK198" s="468"/>
      <c r="BL198" s="468"/>
      <c r="BM198" s="468"/>
      <c r="BN198" s="468"/>
      <c r="BO198" s="468"/>
      <c r="BP198" s="468"/>
      <c r="BQ198" s="468"/>
      <c r="BR198" s="468"/>
      <c r="BS198" s="468"/>
      <c r="BT198" s="468"/>
      <c r="BU198" s="468"/>
      <c r="BV198" s="468"/>
    </row>
    <row r="199" spans="1:74" ht="15.75" customHeight="1" x14ac:dyDescent="0.25">
      <c r="A199" s="767"/>
      <c r="B199" s="385" t="s">
        <v>628</v>
      </c>
      <c r="C199" s="514"/>
      <c r="D199" s="514"/>
      <c r="E199" s="514"/>
      <c r="F199" s="514"/>
      <c r="G199" s="514"/>
      <c r="H199" s="514"/>
      <c r="I199" s="514"/>
      <c r="J199" s="514"/>
      <c r="K199" s="514"/>
      <c r="L199" s="514"/>
      <c r="M199" s="514"/>
      <c r="N199" s="514"/>
      <c r="O199" s="515"/>
      <c r="P199" s="514"/>
      <c r="Q199" s="514"/>
      <c r="R199" s="514"/>
      <c r="S199" s="514"/>
      <c r="T199" s="514"/>
      <c r="U199" s="514"/>
      <c r="V199" s="514"/>
      <c r="W199" s="514"/>
      <c r="X199" s="516"/>
      <c r="Y199" s="515"/>
      <c r="Z199" s="514"/>
      <c r="AA199" s="514"/>
      <c r="AB199" s="514"/>
      <c r="AC199" s="514"/>
      <c r="AD199" s="514"/>
      <c r="AE199" s="514"/>
      <c r="AF199" s="514"/>
      <c r="AG199" s="514"/>
      <c r="AH199" s="516"/>
      <c r="AI199" s="515"/>
      <c r="AJ199" s="514"/>
      <c r="AK199" s="514"/>
      <c r="AL199" s="514"/>
      <c r="AM199" s="514"/>
      <c r="AN199" s="514"/>
      <c r="AO199" s="514"/>
      <c r="AP199" s="514"/>
      <c r="AQ199" s="514"/>
      <c r="AR199" s="516"/>
      <c r="AS199" s="515"/>
      <c r="AT199" s="514"/>
      <c r="AU199" s="514"/>
      <c r="AV199" s="514"/>
      <c r="AW199" s="514"/>
      <c r="AX199" s="514"/>
      <c r="AY199" s="514"/>
      <c r="AZ199" s="514"/>
      <c r="BA199" s="514"/>
      <c r="BB199" s="516"/>
    </row>
    <row r="200" spans="1:74" ht="15.75" customHeight="1" outlineLevel="1" x14ac:dyDescent="0.25">
      <c r="A200" s="767"/>
      <c r="B200" s="547" t="s">
        <v>282</v>
      </c>
      <c r="C200" s="375" t="s">
        <v>811</v>
      </c>
      <c r="D200" s="517" t="s">
        <v>283</v>
      </c>
      <c r="E200" s="479"/>
      <c r="F200" s="479"/>
      <c r="G200" s="479"/>
      <c r="H200" s="479"/>
      <c r="I200" s="479"/>
      <c r="J200" s="479"/>
      <c r="K200" s="479"/>
      <c r="L200" s="479"/>
      <c r="M200" s="479"/>
      <c r="N200" s="479"/>
      <c r="O200" s="480"/>
      <c r="P200" s="479"/>
      <c r="Q200" s="479"/>
      <c r="R200" s="479"/>
      <c r="S200" s="479"/>
      <c r="T200" s="479"/>
      <c r="U200" s="479"/>
      <c r="V200" s="479"/>
      <c r="W200" s="479"/>
      <c r="X200" s="481"/>
      <c r="Y200" s="480"/>
      <c r="Z200" s="479"/>
      <c r="AA200" s="479"/>
      <c r="AB200" s="479"/>
      <c r="AC200" s="479"/>
      <c r="AD200" s="479"/>
      <c r="AE200" s="479"/>
      <c r="AF200" s="479"/>
      <c r="AG200" s="479"/>
      <c r="AH200" s="481"/>
      <c r="AI200" s="480"/>
      <c r="AJ200" s="479"/>
      <c r="AK200" s="479"/>
      <c r="AL200" s="479"/>
      <c r="AM200" s="479"/>
      <c r="AN200" s="479"/>
      <c r="AO200" s="479"/>
      <c r="AP200" s="479"/>
      <c r="AQ200" s="479"/>
      <c r="AR200" s="481"/>
      <c r="AS200" s="480"/>
      <c r="AT200" s="479"/>
      <c r="AU200" s="479"/>
      <c r="AV200" s="479"/>
      <c r="AW200" s="479"/>
      <c r="AX200" s="479"/>
      <c r="AY200" s="479"/>
      <c r="AZ200" s="479"/>
      <c r="BA200" s="479"/>
      <c r="BB200" s="481"/>
    </row>
    <row r="201" spans="1:74" ht="15.75" customHeight="1" outlineLevel="1" x14ac:dyDescent="0.25">
      <c r="A201" s="767"/>
      <c r="B201" s="547" t="s">
        <v>676</v>
      </c>
      <c r="C201" s="375" t="s">
        <v>812</v>
      </c>
      <c r="D201" s="479" t="s">
        <v>555</v>
      </c>
      <c r="E201" s="479"/>
      <c r="F201" s="479"/>
      <c r="G201" s="479"/>
      <c r="H201" s="479"/>
      <c r="I201" s="479"/>
      <c r="J201" s="479"/>
      <c r="K201" s="479"/>
      <c r="L201" s="479"/>
      <c r="M201" s="479"/>
      <c r="N201" s="479"/>
      <c r="O201" s="480"/>
      <c r="P201" s="479"/>
      <c r="Q201" s="479"/>
      <c r="R201" s="479"/>
      <c r="S201" s="479"/>
      <c r="T201" s="479"/>
      <c r="U201" s="479"/>
      <c r="V201" s="479"/>
      <c r="W201" s="479"/>
      <c r="X201" s="481"/>
      <c r="Y201" s="480"/>
      <c r="Z201" s="479"/>
      <c r="AA201" s="479"/>
      <c r="AB201" s="479"/>
      <c r="AC201" s="479"/>
      <c r="AD201" s="479"/>
      <c r="AE201" s="479"/>
      <c r="AF201" s="479"/>
      <c r="AG201" s="479"/>
      <c r="AH201" s="481"/>
      <c r="AI201" s="480"/>
      <c r="AJ201" s="479"/>
      <c r="AK201" s="479"/>
      <c r="AL201" s="479"/>
      <c r="AM201" s="479"/>
      <c r="AN201" s="479"/>
      <c r="AO201" s="479"/>
      <c r="AP201" s="479"/>
      <c r="AQ201" s="479"/>
      <c r="AR201" s="481"/>
      <c r="AS201" s="480"/>
      <c r="AT201" s="479"/>
      <c r="AU201" s="479"/>
      <c r="AV201" s="479"/>
      <c r="AW201" s="479"/>
      <c r="AX201" s="479"/>
      <c r="AY201" s="479"/>
      <c r="AZ201" s="479"/>
      <c r="BA201" s="479"/>
      <c r="BB201" s="481"/>
    </row>
    <row r="202" spans="1:74" s="488" customFormat="1" ht="15.75" customHeight="1" outlineLevel="1" x14ac:dyDescent="0.25">
      <c r="A202" s="767"/>
      <c r="B202" s="554" t="s">
        <v>509</v>
      </c>
      <c r="C202" s="486" t="s">
        <v>813</v>
      </c>
      <c r="D202" s="518" t="s">
        <v>290</v>
      </c>
      <c r="E202" s="487" t="e">
        <f t="array" aca="1" ref="E202:E204" ca="1">IF(E186="","",Head(E151,E187,E186,E69,E45,'CONVERSOR CURV_'!E204))</f>
        <v>#NAME?</v>
      </c>
      <c r="F202" s="487" t="e">
        <f t="array" aca="1" ref="F202:F204" ca="1">IF(F186="","",Head(F151,F187,F186,F69,F45,'CONVERSOR CURV_'!F204))</f>
        <v>#NAME?</v>
      </c>
      <c r="G202" s="487" t="e">
        <f t="array" aca="1" ref="G202:G204" ca="1">IF(G186="","",Head(G151,G187,G186,G69,G45,'CONVERSOR CURV_'!G204))</f>
        <v>#NAME?</v>
      </c>
      <c r="H202" s="487" t="e">
        <f t="array" aca="1" ref="H202:H204" ca="1">IF(H186="","",Head(H151,H187,H186,H69,H45,'CONVERSOR CURV_'!H204))</f>
        <v>#NAME?</v>
      </c>
      <c r="I202" s="487" t="e">
        <f t="array" aca="1" ref="I202:I204" ca="1">IF(I186="","",Head(I151,I187,I186,I69,I45,'CONVERSOR CURV_'!I204))</f>
        <v>#NAME?</v>
      </c>
      <c r="J202" s="487" t="str">
        <f t="array" ref="J202:J204">IF(J186="","",Head(J151,J187,J186,J69,J45,'CONVERSOR CURV_'!J204))</f>
        <v/>
      </c>
      <c r="K202" s="487" t="str">
        <f t="array" ref="K202:K204">IF(K186="","",Head(K151,K187,K186,K69,K45,'CONVERSOR CURV_'!K204))</f>
        <v/>
      </c>
      <c r="L202" s="487" t="str">
        <f t="array" ref="L202:L204">IF(L186="","",Head(L151,L187,L186,L69,L45,'CONVERSOR CURV_'!L204))</f>
        <v/>
      </c>
      <c r="M202" s="487" t="str">
        <f t="array" ref="M202:M204">IF(M186="","",Head(M151,M187,M186,M69,M45,'CONVERSOR CURV_'!M204))</f>
        <v/>
      </c>
      <c r="N202" s="487" t="str">
        <f t="array" ref="N202:N204">IF(N186="","",Head(N151,N187,N186,N69,N45,'CONVERSOR CURV_'!N204))</f>
        <v/>
      </c>
      <c r="O202" s="502" t="e">
        <f t="shared" ref="O202:S205" ca="1" si="65">E202+(Y202-E202)*((O$155-E$155)/(Y$155-E$155))</f>
        <v>#NAME?</v>
      </c>
      <c r="P202" s="487" t="e">
        <f t="shared" ca="1" si="65"/>
        <v>#NAME?</v>
      </c>
      <c r="Q202" s="487" t="e">
        <f t="shared" ca="1" si="65"/>
        <v>#NAME?</v>
      </c>
      <c r="R202" s="487" t="e">
        <f t="shared" ca="1" si="65"/>
        <v>#NAME?</v>
      </c>
      <c r="S202" s="487" t="e">
        <f t="shared" ca="1" si="65"/>
        <v>#NAME?</v>
      </c>
      <c r="T202" s="487"/>
      <c r="U202" s="487"/>
      <c r="V202" s="487"/>
      <c r="W202" s="487"/>
      <c r="X202" s="503"/>
      <c r="Y202" s="487" t="e">
        <f t="array" aca="1" ref="Y202:Y204" ca="1">IF(Y186="","",Head(Y151,Y187,Y186,Y69,Y45,'CONVERSOR CURV_'!Y204))</f>
        <v>#NAME?</v>
      </c>
      <c r="Z202" s="487" t="e">
        <f t="array" aca="1" ref="Z202:Z204" ca="1">IF(Z186="","",Head(Z151,Z187,Z186,Z69,Z45,'CONVERSOR CURV_'!Z204))</f>
        <v>#NAME?</v>
      </c>
      <c r="AA202" s="487" t="e">
        <f t="array" aca="1" ref="AA202:AA204" ca="1">IF(AA186="","",Head(AA151,AA187,AA186,AA69,AA45,'CONVERSOR CURV_'!AA204))</f>
        <v>#NAME?</v>
      </c>
      <c r="AB202" s="487" t="e">
        <f t="array" aca="1" ref="AB202:AB204" ca="1">IF(AB186="","",Head(AB151,AB187,AB186,AB69,AB45,'CONVERSOR CURV_'!AB204))</f>
        <v>#NAME?</v>
      </c>
      <c r="AC202" s="487" t="e">
        <f t="array" aca="1" ref="AC202:AC204" ca="1">IF(AC186="","",Head(AC151,AC187,AC186,AC69,AC45,'CONVERSOR CURV_'!AC204))</f>
        <v>#NAME?</v>
      </c>
      <c r="AD202" s="487" t="str">
        <f t="array" ref="AD202:AD204">IF(AD186="","",Head(AD151,AD187,AD186,AD69,AD45,'CONVERSOR CURV_'!AD204))</f>
        <v/>
      </c>
      <c r="AE202" s="487" t="str">
        <f t="array" ref="AE202:AE204">IF(AE186="","",Head(AE151,AE187,AE186,AE69,AE45,'CONVERSOR CURV_'!AE204))</f>
        <v/>
      </c>
      <c r="AF202" s="487" t="str">
        <f t="array" ref="AF202:AF204">IF(AF186="","",Head(AF151,AF187,AF186,AF69,AF45,'CONVERSOR CURV_'!AF204))</f>
        <v/>
      </c>
      <c r="AG202" s="487" t="str">
        <f t="array" ref="AG202:AG204">IF(AG186="","",Head(AG151,AG187,AG186,AG69,AG45,'CONVERSOR CURV_'!AG204))</f>
        <v/>
      </c>
      <c r="AH202" s="487" t="str">
        <f t="array" ref="AH202:AH204">IF(AH186="","",Head(AH151,AH187,AH186,AH69,AH45,'CONVERSOR CURV_'!AH204))</f>
        <v/>
      </c>
      <c r="AI202" s="487" t="e">
        <f t="array" aca="1" ref="AI202:AI204" ca="1">IF(AI186="","",Head(AI151,AI187,AI186,AI69,AI45,'CONVERSOR CURV_'!AI204))</f>
        <v>#NAME?</v>
      </c>
      <c r="AJ202" s="487" t="e">
        <f t="array" aca="1" ref="AJ202:AJ204" ca="1">IF(AJ186="","",Head(AJ151,AJ187,AJ186,AJ69,AJ45,'CONVERSOR CURV_'!AJ204))</f>
        <v>#NAME?</v>
      </c>
      <c r="AK202" s="487" t="e">
        <f t="array" aca="1" ref="AK202:AK204" ca="1">IF(AK186="","",Head(AK151,AK187,AK186,AK69,AK45,'CONVERSOR CURV_'!AK204))</f>
        <v>#NAME?</v>
      </c>
      <c r="AL202" s="487" t="e">
        <f t="array" aca="1" ref="AL202:AL204" ca="1">IF(AL186="","",Head(AL151,AL187,AL186,AL69,AL45,'CONVERSOR CURV_'!AL204))</f>
        <v>#NAME?</v>
      </c>
      <c r="AM202" s="487" t="e">
        <f t="array" aca="1" ref="AM202:AM204" ca="1">IF(AM186="","",Head(AM151,AM187,AM186,AM69,AM45,'CONVERSOR CURV_'!AM204))</f>
        <v>#NAME?</v>
      </c>
      <c r="AN202" s="487" t="str">
        <f t="array" ref="AN202:AN204">IF(AN186="","",Head(AN151,AN187,AN186,AN69,AN45,'CONVERSOR CURV_'!AN204))</f>
        <v/>
      </c>
      <c r="AO202" s="487" t="str">
        <f t="array" ref="AO202:AO204">IF(AO186="","",Head(AO151,AO187,AO186,AO69,AO45,'CONVERSOR CURV_'!AO204))</f>
        <v/>
      </c>
      <c r="AP202" s="487" t="str">
        <f t="array" ref="AP202:AP204">IF(AP186="","",Head(AP151,AP187,AP186,AP69,AP45,'CONVERSOR CURV_'!AP204))</f>
        <v/>
      </c>
      <c r="AQ202" s="487" t="str">
        <f t="array" ref="AQ202:AQ204">IF(AQ186="","",Head(AQ151,AQ187,AQ186,AQ69,AQ45,'CONVERSOR CURV_'!AQ204))</f>
        <v/>
      </c>
      <c r="AR202" s="487" t="str">
        <f t="array" ref="AR202:AR204">IF(AR186="","",Head(AR151,AR187,AR186,AR69,AR45,'CONVERSOR CURV_'!AR204))</f>
        <v/>
      </c>
      <c r="AS202" s="487" t="e">
        <f t="array" aca="1" ref="AS202:AS204" ca="1">IF(AS186="","",Head(AS151,AS187,AS186,AS69,AS45,'CONVERSOR CURV_'!AS204))</f>
        <v>#NAME?</v>
      </c>
      <c r="AT202" s="487" t="e">
        <f t="array" aca="1" ref="AT202:AT204" ca="1">IF(AT186="","",Head(AT151,AT187,AT186,AT69,AT45,'CONVERSOR CURV_'!AT204))</f>
        <v>#NAME?</v>
      </c>
      <c r="AU202" s="487" t="e">
        <f t="array" aca="1" ref="AU202:AU204" ca="1">IF(AU186="","",Head(AU151,AU187,AU186,AU69,AU45,'CONVERSOR CURV_'!AU204))</f>
        <v>#NAME?</v>
      </c>
      <c r="AV202" s="487" t="e">
        <f t="array" aca="1" ref="AV202:AV204" ca="1">IF(AV186="","",Head(AV151,AV187,AV186,AV69,AV45,'CONVERSOR CURV_'!AV204))</f>
        <v>#NAME?</v>
      </c>
      <c r="AW202" s="487" t="e">
        <f t="array" aca="1" ref="AW202:AW204" ca="1">IF(AW186="","",Head(AW151,AW187,AW186,AW69,AW45,'CONVERSOR CURV_'!AW204))</f>
        <v>#NAME?</v>
      </c>
      <c r="AX202" s="487" t="str">
        <f t="array" ref="AX202:AX204">IF(AX186="","",Head(AX151,AX187,AX186,AX69,AX45,'CONVERSOR CURV_'!AX204))</f>
        <v/>
      </c>
      <c r="AY202" s="487" t="str">
        <f t="array" ref="AY202:AY204">IF(AY186="","",Head(AY151,AY187,AY186,AY69,AY45,'CONVERSOR CURV_'!AY204))</f>
        <v/>
      </c>
      <c r="AZ202" s="487" t="str">
        <f t="array" ref="AZ202:AZ204">IF(AZ186="","",Head(AZ151,AZ187,AZ186,AZ69,AZ45,'CONVERSOR CURV_'!AZ204))</f>
        <v/>
      </c>
      <c r="BA202" s="487" t="str">
        <f t="array" ref="BA202:BA204">IF(BA186="","",Head(BA151,BA187,BA186,BA69,BA45,'CONVERSOR CURV_'!BA204))</f>
        <v/>
      </c>
      <c r="BB202" s="487" t="str">
        <f t="array" ref="BB202:BB204">IF(BB186="","",Head(BB151,BB187,BB186,BB69,BB45,'CONVERSOR CURV_'!BB204))</f>
        <v/>
      </c>
      <c r="BC202" s="468"/>
      <c r="BD202" s="468"/>
      <c r="BE202" s="468"/>
      <c r="BF202" s="468"/>
      <c r="BG202" s="468"/>
      <c r="BH202" s="468"/>
      <c r="BI202" s="468"/>
      <c r="BJ202" s="468"/>
      <c r="BK202" s="468"/>
      <c r="BL202" s="468"/>
      <c r="BM202" s="468"/>
      <c r="BN202" s="468"/>
      <c r="BO202" s="468"/>
      <c r="BP202" s="468"/>
      <c r="BQ202" s="468"/>
      <c r="BR202" s="468"/>
      <c r="BS202" s="468"/>
      <c r="BT202" s="468"/>
      <c r="BU202" s="468"/>
      <c r="BV202" s="468"/>
    </row>
    <row r="203" spans="1:74" ht="15.75" customHeight="1" outlineLevel="1" x14ac:dyDescent="0.25">
      <c r="A203" s="767"/>
      <c r="B203" s="547" t="s">
        <v>510</v>
      </c>
      <c r="C203" s="375" t="s">
        <v>814</v>
      </c>
      <c r="D203" s="517" t="s">
        <v>505</v>
      </c>
      <c r="E203" s="479" t="e">
        <f ca="1"/>
        <v>#NAME?</v>
      </c>
      <c r="F203" s="479" t="e">
        <f ca="1"/>
        <v>#NAME?</v>
      </c>
      <c r="G203" s="479" t="e">
        <f ca="1"/>
        <v>#NAME?</v>
      </c>
      <c r="H203" s="479" t="e">
        <f ca="1"/>
        <v>#NAME?</v>
      </c>
      <c r="I203" s="479" t="e">
        <f ca="1"/>
        <v>#NAME?</v>
      </c>
      <c r="J203" s="479" t="str">
        <v/>
      </c>
      <c r="K203" s="479" t="str">
        <v/>
      </c>
      <c r="L203" s="479" t="str">
        <v/>
      </c>
      <c r="M203" s="479" t="str">
        <v/>
      </c>
      <c r="N203" s="479" t="str">
        <v/>
      </c>
      <c r="O203" s="480" t="e">
        <f t="shared" ca="1" si="65"/>
        <v>#NAME?</v>
      </c>
      <c r="P203" s="479" t="e">
        <f t="shared" ca="1" si="65"/>
        <v>#NAME?</v>
      </c>
      <c r="Q203" s="479" t="e">
        <f t="shared" ca="1" si="65"/>
        <v>#NAME?</v>
      </c>
      <c r="R203" s="479" t="e">
        <f t="shared" ca="1" si="65"/>
        <v>#NAME?</v>
      </c>
      <c r="S203" s="479" t="e">
        <f t="shared" ca="1" si="65"/>
        <v>#NAME?</v>
      </c>
      <c r="T203" s="479"/>
      <c r="U203" s="479"/>
      <c r="V203" s="479"/>
      <c r="W203" s="479"/>
      <c r="X203" s="481"/>
      <c r="Y203" s="479" t="e">
        <f ca="1"/>
        <v>#NAME?</v>
      </c>
      <c r="Z203" s="479" t="e">
        <f ca="1"/>
        <v>#NAME?</v>
      </c>
      <c r="AA203" s="479" t="e">
        <f ca="1"/>
        <v>#NAME?</v>
      </c>
      <c r="AB203" s="479" t="e">
        <f ca="1"/>
        <v>#NAME?</v>
      </c>
      <c r="AC203" s="479" t="e">
        <f ca="1"/>
        <v>#NAME?</v>
      </c>
      <c r="AD203" s="479" t="str">
        <v/>
      </c>
      <c r="AE203" s="479" t="str">
        <v/>
      </c>
      <c r="AF203" s="479" t="str">
        <v/>
      </c>
      <c r="AG203" s="479" t="str">
        <v/>
      </c>
      <c r="AH203" s="479" t="str">
        <v/>
      </c>
      <c r="AI203" s="479" t="e">
        <f ca="1"/>
        <v>#NAME?</v>
      </c>
      <c r="AJ203" s="479" t="e">
        <f ca="1"/>
        <v>#NAME?</v>
      </c>
      <c r="AK203" s="479" t="e">
        <f ca="1"/>
        <v>#NAME?</v>
      </c>
      <c r="AL203" s="479" t="e">
        <f ca="1"/>
        <v>#NAME?</v>
      </c>
      <c r="AM203" s="479" t="e">
        <f ca="1"/>
        <v>#NAME?</v>
      </c>
      <c r="AN203" s="479" t="str">
        <v/>
      </c>
      <c r="AO203" s="479" t="str">
        <v/>
      </c>
      <c r="AP203" s="479" t="str">
        <v/>
      </c>
      <c r="AQ203" s="479" t="str">
        <v/>
      </c>
      <c r="AR203" s="479" t="str">
        <v/>
      </c>
      <c r="AS203" s="479" t="e">
        <f ca="1"/>
        <v>#NAME?</v>
      </c>
      <c r="AT203" s="479" t="e">
        <f ca="1"/>
        <v>#NAME?</v>
      </c>
      <c r="AU203" s="479" t="e">
        <f ca="1"/>
        <v>#NAME?</v>
      </c>
      <c r="AV203" s="479" t="e">
        <f ca="1"/>
        <v>#NAME?</v>
      </c>
      <c r="AW203" s="479" t="e">
        <f ca="1"/>
        <v>#NAME?</v>
      </c>
      <c r="AX203" s="479" t="str">
        <v/>
      </c>
      <c r="AY203" s="479" t="str">
        <v/>
      </c>
      <c r="AZ203" s="479" t="str">
        <v/>
      </c>
      <c r="BA203" s="479" t="str">
        <v/>
      </c>
      <c r="BB203" s="479" t="str">
        <v/>
      </c>
    </row>
    <row r="204" spans="1:74" ht="15.75" customHeight="1" outlineLevel="1" x14ac:dyDescent="0.25">
      <c r="A204" s="767"/>
      <c r="B204" s="554" t="s">
        <v>825</v>
      </c>
      <c r="C204" s="486" t="s">
        <v>826</v>
      </c>
      <c r="D204" s="517"/>
      <c r="E204" s="487" t="e">
        <f ca="1"/>
        <v>#NAME?</v>
      </c>
      <c r="F204" s="487" t="e">
        <f ca="1"/>
        <v>#NAME?</v>
      </c>
      <c r="G204" s="487" t="e">
        <f ca="1"/>
        <v>#NAME?</v>
      </c>
      <c r="H204" s="487" t="e">
        <f ca="1"/>
        <v>#NAME?</v>
      </c>
      <c r="I204" s="487" t="e">
        <f ca="1"/>
        <v>#NAME?</v>
      </c>
      <c r="J204" s="487" t="str">
        <v/>
      </c>
      <c r="K204" s="487" t="str">
        <v/>
      </c>
      <c r="L204" s="487" t="str">
        <v/>
      </c>
      <c r="M204" s="487" t="str">
        <v/>
      </c>
      <c r="N204" s="487" t="str">
        <v/>
      </c>
      <c r="O204" s="480"/>
      <c r="P204" s="479"/>
      <c r="Q204" s="479"/>
      <c r="R204" s="479"/>
      <c r="S204" s="479"/>
      <c r="T204" s="479"/>
      <c r="U204" s="479"/>
      <c r="V204" s="479"/>
      <c r="W204" s="479"/>
      <c r="X204" s="481"/>
      <c r="Y204" s="487" t="e">
        <f ca="1"/>
        <v>#NAME?</v>
      </c>
      <c r="Z204" s="487" t="e">
        <f ca="1"/>
        <v>#NAME?</v>
      </c>
      <c r="AA204" s="487" t="e">
        <f ca="1"/>
        <v>#NAME?</v>
      </c>
      <c r="AB204" s="487" t="e">
        <f ca="1"/>
        <v>#NAME?</v>
      </c>
      <c r="AC204" s="487" t="e">
        <f ca="1"/>
        <v>#NAME?</v>
      </c>
      <c r="AD204" s="487" t="str">
        <v/>
      </c>
      <c r="AE204" s="487" t="str">
        <v/>
      </c>
      <c r="AF204" s="487" t="str">
        <v/>
      </c>
      <c r="AG204" s="487" t="str">
        <v/>
      </c>
      <c r="AH204" s="487" t="str">
        <v/>
      </c>
      <c r="AI204" s="487" t="e">
        <f ca="1"/>
        <v>#NAME?</v>
      </c>
      <c r="AJ204" s="487" t="e">
        <f ca="1"/>
        <v>#NAME?</v>
      </c>
      <c r="AK204" s="487" t="e">
        <f ca="1"/>
        <v>#NAME?</v>
      </c>
      <c r="AL204" s="487" t="e">
        <f ca="1"/>
        <v>#NAME?</v>
      </c>
      <c r="AM204" s="487" t="e">
        <f ca="1"/>
        <v>#NAME?</v>
      </c>
      <c r="AN204" s="487" t="str">
        <v/>
      </c>
      <c r="AO204" s="487" t="str">
        <v/>
      </c>
      <c r="AP204" s="487" t="str">
        <v/>
      </c>
      <c r="AQ204" s="487" t="str">
        <v/>
      </c>
      <c r="AR204" s="487" t="str">
        <v/>
      </c>
      <c r="AS204" s="487" t="e">
        <f ca="1"/>
        <v>#NAME?</v>
      </c>
      <c r="AT204" s="487" t="e">
        <f ca="1"/>
        <v>#NAME?</v>
      </c>
      <c r="AU204" s="487" t="e">
        <f ca="1"/>
        <v>#NAME?</v>
      </c>
      <c r="AV204" s="487" t="e">
        <f ca="1"/>
        <v>#NAME?</v>
      </c>
      <c r="AW204" s="487" t="e">
        <f ca="1"/>
        <v>#NAME?</v>
      </c>
      <c r="AX204" s="487" t="str">
        <v/>
      </c>
      <c r="AY204" s="487" t="str">
        <v/>
      </c>
      <c r="AZ204" s="487" t="str">
        <v/>
      </c>
      <c r="BA204" s="487" t="str">
        <v/>
      </c>
      <c r="BB204" s="487" t="str">
        <v/>
      </c>
    </row>
    <row r="205" spans="1:74" s="488" customFormat="1" ht="15.75" customHeight="1" outlineLevel="1" x14ac:dyDescent="0.25">
      <c r="A205" s="767"/>
      <c r="B205" s="554" t="s">
        <v>511</v>
      </c>
      <c r="C205" s="486" t="s">
        <v>815</v>
      </c>
      <c r="D205" s="518" t="s">
        <v>507</v>
      </c>
      <c r="E205" s="487" t="e">
        <f t="shared" ref="E205:BB205" ca="1" si="66">IF(E202="","",1/Density(E$151,"PT","SI",E203,E202))</f>
        <v>#NAME?</v>
      </c>
      <c r="F205" s="487" t="e">
        <f t="shared" ca="1" si="66"/>
        <v>#NAME?</v>
      </c>
      <c r="G205" s="487" t="e">
        <f t="shared" ca="1" si="66"/>
        <v>#NAME?</v>
      </c>
      <c r="H205" s="487" t="e">
        <f t="shared" ca="1" si="66"/>
        <v>#NAME?</v>
      </c>
      <c r="I205" s="487" t="e">
        <f t="shared" ca="1" si="66"/>
        <v>#NAME?</v>
      </c>
      <c r="J205" s="487" t="str">
        <f t="shared" si="66"/>
        <v/>
      </c>
      <c r="K205" s="487" t="str">
        <f t="shared" si="66"/>
        <v/>
      </c>
      <c r="L205" s="487" t="str">
        <f t="shared" si="66"/>
        <v/>
      </c>
      <c r="M205" s="487" t="str">
        <f t="shared" si="66"/>
        <v/>
      </c>
      <c r="N205" s="487" t="str">
        <f t="shared" si="66"/>
        <v/>
      </c>
      <c r="O205" s="502" t="e">
        <f t="shared" ca="1" si="65"/>
        <v>#NAME?</v>
      </c>
      <c r="P205" s="487" t="e">
        <f t="shared" ca="1" si="65"/>
        <v>#NAME?</v>
      </c>
      <c r="Q205" s="487" t="e">
        <f t="shared" ca="1" si="65"/>
        <v>#NAME?</v>
      </c>
      <c r="R205" s="487" t="e">
        <f t="shared" ca="1" si="65"/>
        <v>#NAME?</v>
      </c>
      <c r="S205" s="487" t="e">
        <f t="shared" ca="1" si="65"/>
        <v>#NAME?</v>
      </c>
      <c r="T205" s="487"/>
      <c r="U205" s="487"/>
      <c r="V205" s="487"/>
      <c r="W205" s="487"/>
      <c r="X205" s="503"/>
      <c r="Y205" s="502" t="e">
        <f t="shared" ca="1" si="66"/>
        <v>#NAME?</v>
      </c>
      <c r="Z205" s="487" t="e">
        <f t="shared" ca="1" si="66"/>
        <v>#NAME?</v>
      </c>
      <c r="AA205" s="487" t="e">
        <f t="shared" ca="1" si="66"/>
        <v>#NAME?</v>
      </c>
      <c r="AB205" s="487" t="e">
        <f t="shared" ca="1" si="66"/>
        <v>#NAME?</v>
      </c>
      <c r="AC205" s="487" t="e">
        <f t="shared" ca="1" si="66"/>
        <v>#NAME?</v>
      </c>
      <c r="AD205" s="487" t="str">
        <f t="shared" si="66"/>
        <v/>
      </c>
      <c r="AE205" s="487" t="str">
        <f t="shared" si="66"/>
        <v/>
      </c>
      <c r="AF205" s="487" t="str">
        <f t="shared" si="66"/>
        <v/>
      </c>
      <c r="AG205" s="487" t="str">
        <f t="shared" si="66"/>
        <v/>
      </c>
      <c r="AH205" s="503" t="str">
        <f t="shared" si="66"/>
        <v/>
      </c>
      <c r="AI205" s="502" t="e">
        <f t="shared" ca="1" si="66"/>
        <v>#NAME?</v>
      </c>
      <c r="AJ205" s="487" t="e">
        <f t="shared" ca="1" si="66"/>
        <v>#NAME?</v>
      </c>
      <c r="AK205" s="487" t="e">
        <f t="shared" ca="1" si="66"/>
        <v>#NAME?</v>
      </c>
      <c r="AL205" s="487" t="e">
        <f t="shared" ca="1" si="66"/>
        <v>#NAME?</v>
      </c>
      <c r="AM205" s="487" t="e">
        <f t="shared" ca="1" si="66"/>
        <v>#NAME?</v>
      </c>
      <c r="AN205" s="487" t="str">
        <f t="shared" si="66"/>
        <v/>
      </c>
      <c r="AO205" s="487" t="str">
        <f t="shared" si="66"/>
        <v/>
      </c>
      <c r="AP205" s="487" t="str">
        <f t="shared" si="66"/>
        <v/>
      </c>
      <c r="AQ205" s="487" t="str">
        <f t="shared" si="66"/>
        <v/>
      </c>
      <c r="AR205" s="503" t="str">
        <f t="shared" si="66"/>
        <v/>
      </c>
      <c r="AS205" s="502" t="e">
        <f t="shared" ca="1" si="66"/>
        <v>#NAME?</v>
      </c>
      <c r="AT205" s="487" t="e">
        <f t="shared" ca="1" si="66"/>
        <v>#NAME?</v>
      </c>
      <c r="AU205" s="487" t="e">
        <f t="shared" ca="1" si="66"/>
        <v>#NAME?</v>
      </c>
      <c r="AV205" s="487" t="e">
        <f t="shared" ca="1" si="66"/>
        <v>#NAME?</v>
      </c>
      <c r="AW205" s="487" t="e">
        <f t="shared" ca="1" si="66"/>
        <v>#NAME?</v>
      </c>
      <c r="AX205" s="487" t="str">
        <f t="shared" si="66"/>
        <v/>
      </c>
      <c r="AY205" s="487" t="str">
        <f t="shared" si="66"/>
        <v/>
      </c>
      <c r="AZ205" s="487" t="str">
        <f t="shared" si="66"/>
        <v/>
      </c>
      <c r="BA205" s="487" t="str">
        <f t="shared" si="66"/>
        <v/>
      </c>
      <c r="BB205" s="503" t="str">
        <f t="shared" si="66"/>
        <v/>
      </c>
      <c r="BC205" s="468"/>
      <c r="BD205" s="468"/>
      <c r="BE205" s="468"/>
      <c r="BF205" s="468"/>
      <c r="BG205" s="468"/>
      <c r="BH205" s="468"/>
      <c r="BI205" s="468"/>
      <c r="BJ205" s="468"/>
      <c r="BK205" s="468"/>
      <c r="BL205" s="468"/>
      <c r="BM205" s="468"/>
      <c r="BN205" s="468"/>
      <c r="BO205" s="468"/>
      <c r="BP205" s="468"/>
      <c r="BQ205" s="468"/>
      <c r="BR205" s="468"/>
      <c r="BS205" s="468"/>
      <c r="BT205" s="468"/>
      <c r="BU205" s="468"/>
      <c r="BV205" s="468"/>
    </row>
    <row r="206" spans="1:74" ht="15.75" customHeight="1" outlineLevel="1" x14ac:dyDescent="0.25">
      <c r="A206" s="767"/>
      <c r="B206" s="547" t="s">
        <v>515</v>
      </c>
      <c r="C206" s="375" t="s">
        <v>816</v>
      </c>
      <c r="D206" s="517" t="s">
        <v>277</v>
      </c>
      <c r="E206" s="479"/>
      <c r="F206" s="479"/>
      <c r="G206" s="479"/>
      <c r="H206" s="479"/>
      <c r="I206" s="479"/>
      <c r="J206" s="479"/>
      <c r="K206" s="479"/>
      <c r="L206" s="479"/>
      <c r="M206" s="479"/>
      <c r="N206" s="479"/>
      <c r="O206" s="480"/>
      <c r="P206" s="479"/>
      <c r="Q206" s="479"/>
      <c r="R206" s="479"/>
      <c r="S206" s="479"/>
      <c r="T206" s="479"/>
      <c r="U206" s="479"/>
      <c r="V206" s="479"/>
      <c r="W206" s="479"/>
      <c r="X206" s="481"/>
      <c r="Y206" s="480"/>
      <c r="Z206" s="479"/>
      <c r="AA206" s="479"/>
      <c r="AB206" s="479"/>
      <c r="AC206" s="479"/>
      <c r="AD206" s="479"/>
      <c r="AE206" s="479"/>
      <c r="AF206" s="479"/>
      <c r="AG206" s="479"/>
      <c r="AH206" s="481"/>
      <c r="AI206" s="480"/>
      <c r="AJ206" s="479"/>
      <c r="AK206" s="479"/>
      <c r="AL206" s="479"/>
      <c r="AM206" s="479"/>
      <c r="AN206" s="479"/>
      <c r="AO206" s="479"/>
      <c r="AP206" s="479"/>
      <c r="AQ206" s="479"/>
      <c r="AR206" s="481"/>
      <c r="AS206" s="480"/>
      <c r="AT206" s="479"/>
      <c r="AU206" s="479"/>
      <c r="AV206" s="479"/>
      <c r="AW206" s="479"/>
      <c r="AX206" s="479"/>
      <c r="AY206" s="479"/>
      <c r="AZ206" s="479"/>
      <c r="BA206" s="479"/>
      <c r="BB206" s="481"/>
    </row>
    <row r="207" spans="1:74" s="488" customFormat="1" ht="15.75" customHeight="1" outlineLevel="1" x14ac:dyDescent="0.25">
      <c r="A207" s="767"/>
      <c r="B207" s="554" t="s">
        <v>514</v>
      </c>
      <c r="C207" s="486" t="s">
        <v>817</v>
      </c>
      <c r="D207" s="518" t="s">
        <v>517</v>
      </c>
      <c r="E207" s="487"/>
      <c r="F207" s="487"/>
      <c r="G207" s="487"/>
      <c r="H207" s="487"/>
      <c r="I207" s="487"/>
      <c r="J207" s="487"/>
      <c r="K207" s="487"/>
      <c r="L207" s="487"/>
      <c r="M207" s="487"/>
      <c r="N207" s="487"/>
      <c r="O207" s="502"/>
      <c r="P207" s="487"/>
      <c r="Q207" s="487"/>
      <c r="R207" s="487"/>
      <c r="S207" s="487"/>
      <c r="T207" s="487"/>
      <c r="U207" s="487"/>
      <c r="V207" s="487"/>
      <c r="W207" s="487"/>
      <c r="X207" s="503"/>
      <c r="Y207" s="502"/>
      <c r="Z207" s="487"/>
      <c r="AA207" s="487"/>
      <c r="AB207" s="487"/>
      <c r="AC207" s="487"/>
      <c r="AD207" s="487"/>
      <c r="AE207" s="487"/>
      <c r="AF207" s="487"/>
      <c r="AG207" s="487"/>
      <c r="AH207" s="503"/>
      <c r="AI207" s="502"/>
      <c r="AJ207" s="487"/>
      <c r="AK207" s="487"/>
      <c r="AL207" s="487"/>
      <c r="AM207" s="487"/>
      <c r="AN207" s="487"/>
      <c r="AO207" s="487"/>
      <c r="AP207" s="487"/>
      <c r="AQ207" s="487"/>
      <c r="AR207" s="503"/>
      <c r="AS207" s="502"/>
      <c r="AT207" s="487"/>
      <c r="AU207" s="487"/>
      <c r="AV207" s="487"/>
      <c r="AW207" s="487"/>
      <c r="AX207" s="487"/>
      <c r="AY207" s="487"/>
      <c r="AZ207" s="487"/>
      <c r="BA207" s="487"/>
      <c r="BB207" s="503"/>
      <c r="BC207" s="468"/>
      <c r="BD207" s="468"/>
      <c r="BE207" s="468"/>
      <c r="BF207" s="468"/>
      <c r="BG207" s="468"/>
      <c r="BH207" s="468"/>
      <c r="BI207" s="468"/>
      <c r="BJ207" s="468"/>
      <c r="BK207" s="468"/>
      <c r="BL207" s="468"/>
      <c r="BM207" s="468"/>
      <c r="BN207" s="468"/>
      <c r="BO207" s="468"/>
      <c r="BP207" s="468"/>
      <c r="BQ207" s="468"/>
      <c r="BR207" s="468"/>
      <c r="BS207" s="468"/>
      <c r="BT207" s="468"/>
      <c r="BU207" s="468"/>
      <c r="BV207" s="468"/>
    </row>
    <row r="208" spans="1:74" ht="15.75" customHeight="1" outlineLevel="1" x14ac:dyDescent="0.25">
      <c r="A208" s="767"/>
      <c r="B208" s="547" t="s">
        <v>516</v>
      </c>
      <c r="C208" s="375" t="s">
        <v>818</v>
      </c>
      <c r="D208" s="517" t="s">
        <v>518</v>
      </c>
      <c r="E208" s="479"/>
      <c r="F208" s="479"/>
      <c r="G208" s="479"/>
      <c r="H208" s="479"/>
      <c r="I208" s="479"/>
      <c r="J208" s="479"/>
      <c r="K208" s="479"/>
      <c r="L208" s="479"/>
      <c r="M208" s="479"/>
      <c r="N208" s="479"/>
      <c r="O208" s="480"/>
      <c r="P208" s="479"/>
      <c r="Q208" s="479"/>
      <c r="R208" s="479"/>
      <c r="S208" s="479"/>
      <c r="T208" s="479"/>
      <c r="U208" s="479"/>
      <c r="V208" s="479"/>
      <c r="W208" s="479"/>
      <c r="X208" s="481"/>
      <c r="Y208" s="480"/>
      <c r="Z208" s="479"/>
      <c r="AA208" s="479"/>
      <c r="AB208" s="479"/>
      <c r="AC208" s="479"/>
      <c r="AD208" s="479"/>
      <c r="AE208" s="479"/>
      <c r="AF208" s="479"/>
      <c r="AG208" s="479"/>
      <c r="AH208" s="481"/>
      <c r="AI208" s="480"/>
      <c r="AJ208" s="479"/>
      <c r="AK208" s="479"/>
      <c r="AL208" s="479"/>
      <c r="AM208" s="479"/>
      <c r="AN208" s="479"/>
      <c r="AO208" s="479"/>
      <c r="AP208" s="479"/>
      <c r="AQ208" s="479"/>
      <c r="AR208" s="481"/>
      <c r="AS208" s="480"/>
      <c r="AT208" s="479"/>
      <c r="AU208" s="479"/>
      <c r="AV208" s="479"/>
      <c r="AW208" s="479"/>
      <c r="AX208" s="479"/>
      <c r="AY208" s="479"/>
      <c r="AZ208" s="479"/>
      <c r="BA208" s="479"/>
      <c r="BB208" s="481"/>
    </row>
    <row r="209" spans="1:74" s="488" customFormat="1" ht="15.75" customHeight="1" outlineLevel="1" x14ac:dyDescent="0.25">
      <c r="A209" s="767"/>
      <c r="B209" s="558" t="s">
        <v>678</v>
      </c>
      <c r="C209" s="486" t="s">
        <v>819</v>
      </c>
      <c r="D209" s="520" t="s">
        <v>290</v>
      </c>
      <c r="E209" s="487"/>
      <c r="F209" s="487"/>
      <c r="G209" s="487"/>
      <c r="H209" s="487"/>
      <c r="I209" s="487"/>
      <c r="J209" s="487"/>
      <c r="K209" s="487"/>
      <c r="L209" s="487"/>
      <c r="M209" s="487"/>
      <c r="N209" s="487"/>
      <c r="O209" s="502"/>
      <c r="P209" s="487"/>
      <c r="Q209" s="487"/>
      <c r="R209" s="487"/>
      <c r="S209" s="487"/>
      <c r="T209" s="487"/>
      <c r="U209" s="487"/>
      <c r="V209" s="487"/>
      <c r="W209" s="487"/>
      <c r="X209" s="503"/>
      <c r="Y209" s="502"/>
      <c r="Z209" s="487"/>
      <c r="AA209" s="487"/>
      <c r="AB209" s="487"/>
      <c r="AC209" s="487"/>
      <c r="AD209" s="487"/>
      <c r="AE209" s="487"/>
      <c r="AF209" s="487"/>
      <c r="AG209" s="487"/>
      <c r="AH209" s="503"/>
      <c r="AI209" s="502"/>
      <c r="AJ209" s="487"/>
      <c r="AK209" s="487"/>
      <c r="AL209" s="487"/>
      <c r="AM209" s="487"/>
      <c r="AN209" s="487"/>
      <c r="AO209" s="487"/>
      <c r="AP209" s="487"/>
      <c r="AQ209" s="487"/>
      <c r="AR209" s="503"/>
      <c r="AS209" s="502"/>
      <c r="AT209" s="487"/>
      <c r="AU209" s="487"/>
      <c r="AV209" s="487"/>
      <c r="AW209" s="487"/>
      <c r="AX209" s="487"/>
      <c r="AY209" s="487"/>
      <c r="AZ209" s="487"/>
      <c r="BA209" s="487"/>
      <c r="BB209" s="503"/>
      <c r="BC209" s="468"/>
      <c r="BD209" s="468"/>
      <c r="BE209" s="468"/>
      <c r="BF209" s="468"/>
      <c r="BG209" s="468"/>
      <c r="BH209" s="468"/>
      <c r="BI209" s="468"/>
      <c r="BJ209" s="468"/>
      <c r="BK209" s="468"/>
      <c r="BL209" s="468"/>
      <c r="BM209" s="468"/>
      <c r="BN209" s="468"/>
      <c r="BO209" s="468"/>
      <c r="BP209" s="468"/>
      <c r="BQ209" s="468"/>
      <c r="BR209" s="468"/>
      <c r="BS209" s="468"/>
      <c r="BT209" s="468"/>
      <c r="BU209" s="468"/>
      <c r="BV209" s="468"/>
    </row>
    <row r="210" spans="1:74" ht="15" customHeight="1" outlineLevel="1" x14ac:dyDescent="0.25">
      <c r="A210" s="767"/>
      <c r="B210" s="547" t="s">
        <v>521</v>
      </c>
      <c r="C210" s="509" t="s">
        <v>820</v>
      </c>
      <c r="D210" s="517" t="s">
        <v>507</v>
      </c>
      <c r="E210" s="479"/>
      <c r="F210" s="479"/>
      <c r="G210" s="479"/>
      <c r="H210" s="479"/>
      <c r="I210" s="479"/>
      <c r="J210" s="479"/>
      <c r="K210" s="479"/>
      <c r="L210" s="479"/>
      <c r="M210" s="479"/>
      <c r="N210" s="479"/>
      <c r="O210" s="480"/>
      <c r="P210" s="479"/>
      <c r="Q210" s="479"/>
      <c r="R210" s="479"/>
      <c r="S210" s="479"/>
      <c r="T210" s="479"/>
      <c r="U210" s="479"/>
      <c r="V210" s="479"/>
      <c r="W210" s="479"/>
      <c r="X210" s="481"/>
      <c r="Y210" s="480"/>
      <c r="Z210" s="479"/>
      <c r="AA210" s="479"/>
      <c r="AB210" s="479"/>
      <c r="AC210" s="479"/>
      <c r="AD210" s="479"/>
      <c r="AE210" s="479"/>
      <c r="AF210" s="479"/>
      <c r="AG210" s="479"/>
      <c r="AH210" s="481"/>
      <c r="AI210" s="480"/>
      <c r="AJ210" s="479"/>
      <c r="AK210" s="479"/>
      <c r="AL210" s="479"/>
      <c r="AM210" s="479"/>
      <c r="AN210" s="479"/>
      <c r="AO210" s="479"/>
      <c r="AP210" s="479"/>
      <c r="AQ210" s="479"/>
      <c r="AR210" s="481"/>
      <c r="AS210" s="480"/>
      <c r="AT210" s="479"/>
      <c r="AU210" s="479"/>
      <c r="AV210" s="479"/>
      <c r="AW210" s="479"/>
      <c r="AX210" s="479"/>
      <c r="AY210" s="479"/>
      <c r="AZ210" s="479"/>
      <c r="BA210" s="479"/>
      <c r="BB210" s="481"/>
    </row>
    <row r="211" spans="1:74" s="488" customFormat="1" ht="15.75" customHeight="1" outlineLevel="1" thickBot="1" x14ac:dyDescent="0.3">
      <c r="A211" s="767"/>
      <c r="B211" s="554" t="s">
        <v>524</v>
      </c>
      <c r="C211" s="486" t="s">
        <v>821</v>
      </c>
      <c r="D211" s="518" t="s">
        <v>517</v>
      </c>
      <c r="E211" s="487"/>
      <c r="F211" s="487"/>
      <c r="G211" s="487"/>
      <c r="H211" s="487"/>
      <c r="I211" s="487"/>
      <c r="J211" s="487"/>
      <c r="K211" s="487"/>
      <c r="L211" s="487"/>
      <c r="M211" s="487"/>
      <c r="N211" s="487"/>
      <c r="O211" s="502"/>
      <c r="P211" s="487"/>
      <c r="Q211" s="487"/>
      <c r="R211" s="487"/>
      <c r="S211" s="487"/>
      <c r="T211" s="487"/>
      <c r="U211" s="487"/>
      <c r="V211" s="487"/>
      <c r="W211" s="487"/>
      <c r="X211" s="503"/>
      <c r="Y211" s="502"/>
      <c r="Z211" s="487"/>
      <c r="AA211" s="487"/>
      <c r="AB211" s="487"/>
      <c r="AC211" s="487"/>
      <c r="AD211" s="487"/>
      <c r="AE211" s="487"/>
      <c r="AF211" s="487"/>
      <c r="AG211" s="487"/>
      <c r="AH211" s="503"/>
      <c r="AI211" s="502"/>
      <c r="AJ211" s="487"/>
      <c r="AK211" s="487"/>
      <c r="AL211" s="487"/>
      <c r="AM211" s="487"/>
      <c r="AN211" s="487"/>
      <c r="AO211" s="487"/>
      <c r="AP211" s="487"/>
      <c r="AQ211" s="487"/>
      <c r="AR211" s="503"/>
      <c r="AS211" s="502"/>
      <c r="AT211" s="487"/>
      <c r="AU211" s="487"/>
      <c r="AV211" s="487"/>
      <c r="AW211" s="487"/>
      <c r="AX211" s="487"/>
      <c r="AY211" s="487"/>
      <c r="AZ211" s="487"/>
      <c r="BA211" s="487"/>
      <c r="BB211" s="503"/>
      <c r="BC211" s="468"/>
      <c r="BD211" s="468"/>
      <c r="BE211" s="468"/>
      <c r="BF211" s="468"/>
      <c r="BG211" s="468"/>
      <c r="BH211" s="468"/>
      <c r="BI211" s="468"/>
      <c r="BJ211" s="468"/>
      <c r="BK211" s="468"/>
      <c r="BL211" s="468"/>
      <c r="BM211" s="468"/>
      <c r="BN211" s="468"/>
      <c r="BO211" s="468"/>
      <c r="BP211" s="468"/>
      <c r="BQ211" s="468"/>
      <c r="BR211" s="468"/>
      <c r="BS211" s="468"/>
      <c r="BT211" s="468"/>
      <c r="BU211" s="468"/>
      <c r="BV211" s="468"/>
    </row>
    <row r="212" spans="1:74" ht="15.75" customHeight="1" x14ac:dyDescent="0.25">
      <c r="A212" s="767"/>
      <c r="B212" s="762" t="s">
        <v>533</v>
      </c>
      <c r="C212" s="584"/>
      <c r="D212" s="584"/>
      <c r="E212" s="379"/>
      <c r="F212" s="379"/>
      <c r="G212" s="379"/>
      <c r="H212" s="379"/>
      <c r="I212" s="379"/>
      <c r="J212" s="584"/>
      <c r="K212" s="584"/>
      <c r="L212" s="584"/>
      <c r="M212" s="584"/>
      <c r="N212" s="584"/>
      <c r="O212" s="500"/>
      <c r="P212" s="379"/>
      <c r="Q212" s="379"/>
      <c r="R212" s="379"/>
      <c r="S212" s="379"/>
      <c r="T212" s="584"/>
      <c r="U212" s="584"/>
      <c r="V212" s="584"/>
      <c r="W212" s="584"/>
      <c r="X212" s="585"/>
      <c r="Y212" s="500"/>
      <c r="Z212" s="379"/>
      <c r="AA212" s="379"/>
      <c r="AB212" s="379"/>
      <c r="AC212" s="379"/>
      <c r="AD212" s="584"/>
      <c r="AE212" s="584"/>
      <c r="AF212" s="584"/>
      <c r="AG212" s="584"/>
      <c r="AH212" s="585"/>
      <c r="AI212" s="500"/>
      <c r="AJ212" s="379"/>
      <c r="AK212" s="379"/>
      <c r="AL212" s="379"/>
      <c r="AM212" s="379"/>
      <c r="AN212" s="584"/>
      <c r="AO212" s="584"/>
      <c r="AP212" s="584"/>
      <c r="AQ212" s="584"/>
      <c r="AR212" s="585"/>
      <c r="AS212" s="500"/>
      <c r="AT212" s="379"/>
      <c r="AU212" s="379"/>
      <c r="AV212" s="379"/>
      <c r="AW212" s="379"/>
      <c r="AX212" s="584"/>
      <c r="AY212" s="584"/>
      <c r="AZ212" s="584"/>
      <c r="BA212" s="584"/>
      <c r="BB212" s="585"/>
    </row>
    <row r="213" spans="1:74" ht="15.75" customHeight="1" thickBot="1" x14ac:dyDescent="0.3">
      <c r="A213" s="767"/>
      <c r="B213" s="764"/>
      <c r="C213" s="586"/>
      <c r="D213" s="586"/>
      <c r="E213" s="381"/>
      <c r="F213" s="381"/>
      <c r="G213" s="381"/>
      <c r="H213" s="381"/>
      <c r="I213" s="381"/>
      <c r="J213" s="586"/>
      <c r="K213" s="586"/>
      <c r="L213" s="586"/>
      <c r="M213" s="586"/>
      <c r="N213" s="586"/>
      <c r="O213" s="501"/>
      <c r="P213" s="381"/>
      <c r="Q213" s="381"/>
      <c r="R213" s="381"/>
      <c r="S213" s="381"/>
      <c r="T213" s="586"/>
      <c r="U213" s="586"/>
      <c r="V213" s="586"/>
      <c r="W213" s="586"/>
      <c r="X213" s="401"/>
      <c r="Y213" s="501"/>
      <c r="Z213" s="381"/>
      <c r="AA213" s="381"/>
      <c r="AB213" s="381"/>
      <c r="AC213" s="381"/>
      <c r="AD213" s="586"/>
      <c r="AE213" s="586"/>
      <c r="AF213" s="586"/>
      <c r="AG213" s="586"/>
      <c r="AH213" s="401"/>
      <c r="AI213" s="501"/>
      <c r="AJ213" s="381"/>
      <c r="AK213" s="381"/>
      <c r="AL213" s="381"/>
      <c r="AM213" s="381"/>
      <c r="AN213" s="586"/>
      <c r="AO213" s="586"/>
      <c r="AP213" s="586"/>
      <c r="AQ213" s="586"/>
      <c r="AR213" s="401"/>
      <c r="AS213" s="501"/>
      <c r="AT213" s="381"/>
      <c r="AU213" s="381"/>
      <c r="AV213" s="381"/>
      <c r="AW213" s="381"/>
      <c r="AX213" s="586"/>
      <c r="AY213" s="586"/>
      <c r="AZ213" s="586"/>
      <c r="BA213" s="586"/>
      <c r="BB213" s="401"/>
    </row>
    <row r="214" spans="1:74" ht="15.75" customHeight="1" outlineLevel="1" x14ac:dyDescent="0.25">
      <c r="A214" s="767"/>
      <c r="B214" s="547" t="s">
        <v>522</v>
      </c>
      <c r="C214" s="375" t="s">
        <v>822</v>
      </c>
      <c r="D214" s="375" t="s">
        <v>277</v>
      </c>
      <c r="E214" s="375"/>
      <c r="F214" s="375"/>
      <c r="G214" s="375"/>
      <c r="H214" s="375"/>
      <c r="I214" s="375"/>
      <c r="J214" s="375"/>
      <c r="K214" s="375"/>
      <c r="L214" s="375"/>
      <c r="M214" s="375"/>
      <c r="N214" s="375"/>
      <c r="O214" s="510"/>
      <c r="P214" s="375"/>
      <c r="Q214" s="375"/>
      <c r="R214" s="375"/>
      <c r="S214" s="375"/>
      <c r="T214" s="375"/>
      <c r="U214" s="375"/>
      <c r="V214" s="375"/>
      <c r="W214" s="375"/>
      <c r="X214" s="375"/>
      <c r="Y214" s="569"/>
      <c r="Z214" s="570"/>
      <c r="AA214" s="570"/>
      <c r="AB214" s="570"/>
      <c r="AC214" s="570"/>
      <c r="AD214" s="570"/>
      <c r="AE214" s="570"/>
      <c r="AF214" s="570"/>
      <c r="AG214" s="570"/>
      <c r="AH214" s="376"/>
      <c r="AI214" s="375"/>
      <c r="AJ214" s="375"/>
      <c r="AK214" s="375"/>
      <c r="AL214" s="375"/>
      <c r="AM214" s="375"/>
      <c r="AN214" s="375"/>
      <c r="AO214" s="375"/>
      <c r="AP214" s="375"/>
      <c r="AQ214" s="375"/>
      <c r="AR214" s="511"/>
      <c r="AS214" s="510"/>
      <c r="AT214" s="375"/>
      <c r="AU214" s="375"/>
      <c r="AV214" s="375"/>
      <c r="AW214" s="375"/>
      <c r="AX214" s="375"/>
      <c r="AY214" s="375"/>
      <c r="AZ214" s="375"/>
      <c r="BA214" s="375"/>
      <c r="BB214" s="511"/>
    </row>
    <row r="215" spans="1:74" s="488" customFormat="1" ht="15.75" customHeight="1" outlineLevel="1" x14ac:dyDescent="0.25">
      <c r="A215" s="767"/>
      <c r="B215" s="559" t="s">
        <v>523</v>
      </c>
      <c r="C215" s="522" t="s">
        <v>823</v>
      </c>
      <c r="D215" s="522" t="s">
        <v>277</v>
      </c>
      <c r="E215" s="523"/>
      <c r="F215" s="523"/>
      <c r="G215" s="523"/>
      <c r="H215" s="523"/>
      <c r="I215" s="523"/>
      <c r="J215" s="523"/>
      <c r="K215" s="523"/>
      <c r="L215" s="523"/>
      <c r="M215" s="523"/>
      <c r="N215" s="523"/>
      <c r="O215" s="524"/>
      <c r="P215" s="523"/>
      <c r="Q215" s="523"/>
      <c r="R215" s="523"/>
      <c r="S215" s="523"/>
      <c r="T215" s="523"/>
      <c r="U215" s="523"/>
      <c r="V215" s="523"/>
      <c r="W215" s="523"/>
      <c r="X215" s="523"/>
      <c r="Y215" s="524"/>
      <c r="Z215" s="523"/>
      <c r="AA215" s="523"/>
      <c r="AB215" s="523"/>
      <c r="AC215" s="523"/>
      <c r="AD215" s="523"/>
      <c r="AE215" s="523"/>
      <c r="AF215" s="523"/>
      <c r="AG215" s="523"/>
      <c r="AH215" s="525"/>
      <c r="AI215" s="523"/>
      <c r="AJ215" s="523"/>
      <c r="AK215" s="523"/>
      <c r="AL215" s="523"/>
      <c r="AM215" s="523"/>
      <c r="AN215" s="523"/>
      <c r="AO215" s="523"/>
      <c r="AP215" s="523"/>
      <c r="AQ215" s="523"/>
      <c r="AR215" s="525"/>
      <c r="AS215" s="524"/>
      <c r="AT215" s="523"/>
      <c r="AU215" s="523"/>
      <c r="AV215" s="523"/>
      <c r="AW215" s="523"/>
      <c r="AX215" s="523"/>
      <c r="AY215" s="523"/>
      <c r="AZ215" s="523"/>
      <c r="BA215" s="523"/>
      <c r="BB215" s="525"/>
      <c r="BC215" s="468"/>
      <c r="BD215" s="468"/>
      <c r="BE215" s="468"/>
      <c r="BF215" s="468"/>
      <c r="BG215" s="468"/>
      <c r="BH215" s="468"/>
      <c r="BI215" s="468"/>
      <c r="BJ215" s="468"/>
      <c r="BK215" s="468"/>
      <c r="BL215" s="468"/>
      <c r="BM215" s="468"/>
      <c r="BN215" s="468"/>
      <c r="BO215" s="468"/>
      <c r="BP215" s="468"/>
      <c r="BQ215" s="468"/>
      <c r="BR215" s="468"/>
      <c r="BS215" s="468"/>
      <c r="BT215" s="468"/>
      <c r="BU215" s="468"/>
      <c r="BV215" s="468"/>
    </row>
    <row r="216" spans="1:74" ht="15.75" customHeight="1" outlineLevel="1" x14ac:dyDescent="0.25">
      <c r="A216" s="767"/>
      <c r="B216" s="547" t="s">
        <v>525</v>
      </c>
      <c r="C216" s="375" t="s">
        <v>824</v>
      </c>
      <c r="D216" s="517" t="s">
        <v>277</v>
      </c>
      <c r="E216" s="375"/>
      <c r="F216" s="375"/>
      <c r="G216" s="375"/>
      <c r="H216" s="375"/>
      <c r="I216" s="375"/>
      <c r="J216" s="375"/>
      <c r="K216" s="375"/>
      <c r="L216" s="375"/>
      <c r="M216" s="375"/>
      <c r="N216" s="375"/>
      <c r="O216" s="510"/>
      <c r="P216" s="375"/>
      <c r="Q216" s="375"/>
      <c r="R216" s="375"/>
      <c r="S216" s="375"/>
      <c r="T216" s="375"/>
      <c r="U216" s="375"/>
      <c r="V216" s="375"/>
      <c r="W216" s="375"/>
      <c r="X216" s="375"/>
      <c r="Y216" s="510"/>
      <c r="Z216" s="375"/>
      <c r="AA216" s="375"/>
      <c r="AB216" s="375"/>
      <c r="AC216" s="375"/>
      <c r="AD216" s="375"/>
      <c r="AE216" s="375"/>
      <c r="AF216" s="375"/>
      <c r="AG216" s="375"/>
      <c r="AH216" s="511"/>
      <c r="AI216" s="375"/>
      <c r="AJ216" s="375"/>
      <c r="AK216" s="375"/>
      <c r="AL216" s="375"/>
      <c r="AM216" s="375"/>
      <c r="AN216" s="375"/>
      <c r="AO216" s="375"/>
      <c r="AP216" s="375"/>
      <c r="AQ216" s="375"/>
      <c r="AR216" s="511"/>
      <c r="AS216" s="510"/>
      <c r="AT216" s="375"/>
      <c r="AU216" s="375"/>
      <c r="AV216" s="375"/>
      <c r="AW216" s="375"/>
      <c r="AX216" s="375"/>
      <c r="AY216" s="375"/>
      <c r="AZ216" s="375"/>
      <c r="BA216" s="375"/>
      <c r="BB216" s="511"/>
    </row>
    <row r="217" spans="1:74" s="488" customFormat="1" ht="15.75" customHeight="1" outlineLevel="1" x14ac:dyDescent="0.25">
      <c r="A217" s="767"/>
      <c r="B217" s="554" t="s">
        <v>526</v>
      </c>
      <c r="C217" s="486" t="s">
        <v>826</v>
      </c>
      <c r="D217" s="518" t="s">
        <v>517</v>
      </c>
      <c r="E217" s="486" t="e">
        <f t="shared" ref="E217:N217" ca="1" si="67">IF(E204="","",E204/E154^2*E155^2)</f>
        <v>#NAME?</v>
      </c>
      <c r="F217" s="486" t="e">
        <f t="shared" ca="1" si="67"/>
        <v>#NAME?</v>
      </c>
      <c r="G217" s="486" t="e">
        <f t="shared" ca="1" si="67"/>
        <v>#NAME?</v>
      </c>
      <c r="H217" s="486" t="e">
        <f t="shared" ca="1" si="67"/>
        <v>#NAME?</v>
      </c>
      <c r="I217" s="486" t="e">
        <f t="shared" ca="1" si="67"/>
        <v>#NAME?</v>
      </c>
      <c r="J217" s="486" t="str">
        <f t="shared" si="67"/>
        <v/>
      </c>
      <c r="K217" s="486" t="str">
        <f t="shared" si="67"/>
        <v/>
      </c>
      <c r="L217" s="486" t="str">
        <f t="shared" si="67"/>
        <v/>
      </c>
      <c r="M217" s="486" t="str">
        <f t="shared" si="67"/>
        <v/>
      </c>
      <c r="N217" s="486" t="str">
        <f t="shared" si="67"/>
        <v/>
      </c>
      <c r="O217" s="480" t="e">
        <f t="shared" ref="O217:S217" ca="1" si="68">E217+(Y217-E217)*((O$155-E$155)/(Y$155-E$155))</f>
        <v>#NAME?</v>
      </c>
      <c r="P217" s="479" t="e">
        <f t="shared" ca="1" si="68"/>
        <v>#NAME?</v>
      </c>
      <c r="Q217" s="479" t="e">
        <f t="shared" ca="1" si="68"/>
        <v>#NAME?</v>
      </c>
      <c r="R217" s="479" t="e">
        <f t="shared" ca="1" si="68"/>
        <v>#NAME?</v>
      </c>
      <c r="S217" s="479" t="e">
        <f t="shared" ca="1" si="68"/>
        <v>#NAME?</v>
      </c>
      <c r="T217" s="479"/>
      <c r="U217" s="479"/>
      <c r="V217" s="479"/>
      <c r="W217" s="479"/>
      <c r="X217" s="481"/>
      <c r="Y217" s="486" t="e">
        <f t="shared" ref="Y217:BB217" ca="1" si="69">IF(Y204="","",Y204/Y154^2*Y155^2)</f>
        <v>#NAME?</v>
      </c>
      <c r="Z217" s="486" t="e">
        <f t="shared" ca="1" si="69"/>
        <v>#NAME?</v>
      </c>
      <c r="AA217" s="486" t="e">
        <f t="shared" ca="1" si="69"/>
        <v>#NAME?</v>
      </c>
      <c r="AB217" s="486" t="e">
        <f t="shared" ca="1" si="69"/>
        <v>#NAME?</v>
      </c>
      <c r="AC217" s="486" t="e">
        <f t="shared" ca="1" si="69"/>
        <v>#NAME?</v>
      </c>
      <c r="AD217" s="486" t="str">
        <f t="shared" si="69"/>
        <v/>
      </c>
      <c r="AE217" s="486" t="str">
        <f t="shared" si="69"/>
        <v/>
      </c>
      <c r="AF217" s="486" t="str">
        <f t="shared" si="69"/>
        <v/>
      </c>
      <c r="AG217" s="486" t="str">
        <f t="shared" si="69"/>
        <v/>
      </c>
      <c r="AH217" s="486" t="str">
        <f t="shared" si="69"/>
        <v/>
      </c>
      <c r="AI217" s="486" t="e">
        <f t="shared" ca="1" si="69"/>
        <v>#NAME?</v>
      </c>
      <c r="AJ217" s="486" t="e">
        <f t="shared" ca="1" si="69"/>
        <v>#NAME?</v>
      </c>
      <c r="AK217" s="486" t="e">
        <f t="shared" ca="1" si="69"/>
        <v>#NAME?</v>
      </c>
      <c r="AL217" s="486" t="e">
        <f t="shared" ca="1" si="69"/>
        <v>#NAME?</v>
      </c>
      <c r="AM217" s="486" t="e">
        <f t="shared" ca="1" si="69"/>
        <v>#NAME?</v>
      </c>
      <c r="AN217" s="486" t="str">
        <f t="shared" si="69"/>
        <v/>
      </c>
      <c r="AO217" s="486" t="str">
        <f t="shared" si="69"/>
        <v/>
      </c>
      <c r="AP217" s="486" t="str">
        <f t="shared" si="69"/>
        <v/>
      </c>
      <c r="AQ217" s="486" t="str">
        <f t="shared" si="69"/>
        <v/>
      </c>
      <c r="AR217" s="486" t="str">
        <f t="shared" si="69"/>
        <v/>
      </c>
      <c r="AS217" s="486" t="e">
        <f t="shared" ca="1" si="69"/>
        <v>#NAME?</v>
      </c>
      <c r="AT217" s="486" t="e">
        <f t="shared" ca="1" si="69"/>
        <v>#NAME?</v>
      </c>
      <c r="AU217" s="486" t="e">
        <f t="shared" ca="1" si="69"/>
        <v>#NAME?</v>
      </c>
      <c r="AV217" s="486" t="e">
        <f t="shared" ca="1" si="69"/>
        <v>#NAME?</v>
      </c>
      <c r="AW217" s="486" t="e">
        <f t="shared" ca="1" si="69"/>
        <v>#NAME?</v>
      </c>
      <c r="AX217" s="486" t="str">
        <f t="shared" si="69"/>
        <v/>
      </c>
      <c r="AY217" s="486" t="str">
        <f t="shared" si="69"/>
        <v/>
      </c>
      <c r="AZ217" s="486" t="str">
        <f t="shared" si="69"/>
        <v/>
      </c>
      <c r="BA217" s="486" t="str">
        <f t="shared" si="69"/>
        <v/>
      </c>
      <c r="BB217" s="486" t="str">
        <f t="shared" si="69"/>
        <v/>
      </c>
      <c r="BC217" s="468"/>
      <c r="BD217" s="468"/>
      <c r="BE217" s="468"/>
      <c r="BF217" s="468"/>
      <c r="BG217" s="468"/>
      <c r="BH217" s="468"/>
      <c r="BI217" s="468"/>
      <c r="BJ217" s="468"/>
      <c r="BK217" s="468"/>
      <c r="BL217" s="468"/>
      <c r="BM217" s="468"/>
      <c r="BN217" s="468"/>
      <c r="BO217" s="468"/>
      <c r="BP217" s="468"/>
      <c r="BQ217" s="468"/>
      <c r="BR217" s="468"/>
      <c r="BS217" s="468"/>
      <c r="BT217" s="468"/>
      <c r="BU217" s="468"/>
      <c r="BV217" s="468"/>
    </row>
    <row r="218" spans="1:74" ht="15.75" customHeight="1" outlineLevel="1" x14ac:dyDescent="0.25">
      <c r="A218" s="767"/>
      <c r="B218" s="547" t="s">
        <v>659</v>
      </c>
      <c r="C218" s="375" t="s">
        <v>827</v>
      </c>
      <c r="D218" s="517" t="s">
        <v>532</v>
      </c>
      <c r="E218" s="375"/>
      <c r="F218" s="375"/>
      <c r="G218" s="375"/>
      <c r="H218" s="375"/>
      <c r="I218" s="375"/>
      <c r="J218" s="375"/>
      <c r="K218" s="375"/>
      <c r="L218" s="375"/>
      <c r="M218" s="375"/>
      <c r="N218" s="375"/>
      <c r="O218" s="510"/>
      <c r="P218" s="375"/>
      <c r="Q218" s="375"/>
      <c r="R218" s="375"/>
      <c r="S218" s="375"/>
      <c r="T218" s="375"/>
      <c r="U218" s="375"/>
      <c r="V218" s="375"/>
      <c r="W218" s="375"/>
      <c r="X218" s="375"/>
      <c r="Y218" s="510"/>
      <c r="Z218" s="375"/>
      <c r="AA218" s="375"/>
      <c r="AB218" s="375"/>
      <c r="AC218" s="375"/>
      <c r="AD218" s="375"/>
      <c r="AE218" s="375"/>
      <c r="AF218" s="375"/>
      <c r="AG218" s="375"/>
      <c r="AH218" s="511"/>
      <c r="AI218" s="375"/>
      <c r="AJ218" s="375"/>
      <c r="AK218" s="375"/>
      <c r="AL218" s="375"/>
      <c r="AM218" s="375"/>
      <c r="AN218" s="375"/>
      <c r="AO218" s="375"/>
      <c r="AP218" s="375"/>
      <c r="AQ218" s="375"/>
      <c r="AR218" s="511"/>
      <c r="AS218" s="510"/>
      <c r="AT218" s="375"/>
      <c r="AU218" s="375"/>
      <c r="AV218" s="375"/>
      <c r="AW218" s="375"/>
      <c r="AX218" s="375"/>
      <c r="AY218" s="375"/>
      <c r="AZ218" s="375"/>
      <c r="BA218" s="375"/>
      <c r="BB218" s="511"/>
    </row>
    <row r="219" spans="1:74" s="488" customFormat="1" ht="15.75" customHeight="1" outlineLevel="1" x14ac:dyDescent="0.25">
      <c r="A219" s="767"/>
      <c r="B219" s="554" t="s">
        <v>528</v>
      </c>
      <c r="C219" s="486" t="s">
        <v>828</v>
      </c>
      <c r="D219" s="518" t="s">
        <v>277</v>
      </c>
      <c r="E219" s="486">
        <f t="shared" ref="E219:N219" si="70">IF(E69="","",E69)</f>
        <v>0.78215190000000012</v>
      </c>
      <c r="F219" s="486">
        <f t="shared" si="70"/>
        <v>0.78708849999999997</v>
      </c>
      <c r="G219" s="486">
        <f t="shared" si="70"/>
        <v>0.76734179999999996</v>
      </c>
      <c r="H219" s="486">
        <f t="shared" si="70"/>
        <v>0.73582274999999997</v>
      </c>
      <c r="I219" s="486">
        <f t="shared" si="70"/>
        <v>0.70430369999999998</v>
      </c>
      <c r="J219" s="486" t="str">
        <f t="shared" si="70"/>
        <v/>
      </c>
      <c r="K219" s="486" t="str">
        <f t="shared" si="70"/>
        <v/>
      </c>
      <c r="L219" s="486" t="str">
        <f t="shared" si="70"/>
        <v/>
      </c>
      <c r="M219" s="486" t="str">
        <f t="shared" si="70"/>
        <v/>
      </c>
      <c r="N219" s="486" t="str">
        <f t="shared" si="70"/>
        <v/>
      </c>
      <c r="O219" s="502" t="e">
        <f t="shared" ref="O219:S220" ca="1" si="71">E219+(Y219-E219)*((O$155-E$155)/(Y$155-E$155))</f>
        <v>#NAME?</v>
      </c>
      <c r="P219" s="487" t="e">
        <f t="shared" ca="1" si="71"/>
        <v>#NAME?</v>
      </c>
      <c r="Q219" s="487" t="e">
        <f t="shared" ca="1" si="71"/>
        <v>#NAME?</v>
      </c>
      <c r="R219" s="487" t="e">
        <f t="shared" ca="1" si="71"/>
        <v>#NAME?</v>
      </c>
      <c r="S219" s="487" t="e">
        <f t="shared" ca="1" si="71"/>
        <v>#NAME?</v>
      </c>
      <c r="T219" s="487"/>
      <c r="U219" s="487"/>
      <c r="V219" s="487"/>
      <c r="W219" s="487"/>
      <c r="X219" s="503"/>
      <c r="Y219" s="507">
        <f t="shared" ref="Y219:BB219" si="72">IF(Y69="","",Y69)</f>
        <v>0.77683539999999995</v>
      </c>
      <c r="Z219" s="486">
        <f t="shared" si="72"/>
        <v>0.7893671000000001</v>
      </c>
      <c r="AA219" s="486">
        <f t="shared" si="72"/>
        <v>0.78367090000000006</v>
      </c>
      <c r="AB219" s="486">
        <f t="shared" si="72"/>
        <v>0.75253159999999997</v>
      </c>
      <c r="AC219" s="486">
        <f t="shared" si="72"/>
        <v>0.70392399999999999</v>
      </c>
      <c r="AD219" s="486" t="str">
        <f t="shared" si="72"/>
        <v/>
      </c>
      <c r="AE219" s="486" t="str">
        <f t="shared" si="72"/>
        <v/>
      </c>
      <c r="AF219" s="486" t="str">
        <f t="shared" si="72"/>
        <v/>
      </c>
      <c r="AG219" s="486" t="str">
        <f t="shared" si="72"/>
        <v/>
      </c>
      <c r="AH219" s="508" t="str">
        <f t="shared" si="72"/>
        <v/>
      </c>
      <c r="AI219" s="486">
        <f t="shared" si="72"/>
        <v>0.76658230000000005</v>
      </c>
      <c r="AJ219" s="486">
        <f t="shared" si="72"/>
        <v>0.78367090000000006</v>
      </c>
      <c r="AK219" s="486">
        <f t="shared" si="72"/>
        <v>0.79012660000000001</v>
      </c>
      <c r="AL219" s="486">
        <f t="shared" si="72"/>
        <v>0.78063289999999996</v>
      </c>
      <c r="AM219" s="486">
        <f t="shared" si="72"/>
        <v>0.6959493000000001</v>
      </c>
      <c r="AN219" s="486" t="str">
        <f t="shared" si="72"/>
        <v/>
      </c>
      <c r="AO219" s="486" t="str">
        <f t="shared" si="72"/>
        <v/>
      </c>
      <c r="AP219" s="486" t="str">
        <f t="shared" si="72"/>
        <v/>
      </c>
      <c r="AQ219" s="486" t="str">
        <f t="shared" si="72"/>
        <v/>
      </c>
      <c r="AR219" s="508" t="str">
        <f t="shared" si="72"/>
        <v/>
      </c>
      <c r="AS219" s="507">
        <f t="shared" si="72"/>
        <v>0.76354429999999995</v>
      </c>
      <c r="AT219" s="486">
        <f t="shared" si="72"/>
        <v>0.7783544</v>
      </c>
      <c r="AU219" s="486">
        <f t="shared" si="72"/>
        <v>0.78215190000000012</v>
      </c>
      <c r="AV219" s="486">
        <f t="shared" si="72"/>
        <v>0.76354429999999995</v>
      </c>
      <c r="AW219" s="486">
        <f t="shared" si="72"/>
        <v>0.6693671000000001</v>
      </c>
      <c r="AX219" s="486" t="str">
        <f t="shared" si="72"/>
        <v/>
      </c>
      <c r="AY219" s="486" t="str">
        <f t="shared" si="72"/>
        <v/>
      </c>
      <c r="AZ219" s="486" t="str">
        <f t="shared" si="72"/>
        <v/>
      </c>
      <c r="BA219" s="486" t="str">
        <f t="shared" si="72"/>
        <v/>
      </c>
      <c r="BB219" s="508" t="str">
        <f t="shared" si="72"/>
        <v/>
      </c>
      <c r="BC219" s="468"/>
      <c r="BD219" s="468"/>
      <c r="BE219" s="468"/>
      <c r="BF219" s="468"/>
      <c r="BG219" s="468"/>
      <c r="BH219" s="468"/>
      <c r="BI219" s="468"/>
      <c r="BJ219" s="468"/>
      <c r="BK219" s="468"/>
      <c r="BL219" s="468"/>
      <c r="BM219" s="468"/>
      <c r="BN219" s="468"/>
      <c r="BO219" s="468"/>
      <c r="BP219" s="468"/>
      <c r="BQ219" s="468"/>
      <c r="BR219" s="468"/>
      <c r="BS219" s="468"/>
      <c r="BT219" s="468"/>
      <c r="BU219" s="468"/>
      <c r="BV219" s="468"/>
    </row>
    <row r="220" spans="1:74" ht="15.75" customHeight="1" outlineLevel="1" x14ac:dyDescent="0.25">
      <c r="A220" s="767"/>
      <c r="B220" s="547" t="s">
        <v>530</v>
      </c>
      <c r="C220" s="375" t="s">
        <v>829</v>
      </c>
      <c r="D220" s="517" t="s">
        <v>532</v>
      </c>
      <c r="E220" s="486" t="e">
        <f t="shared" ref="E220:N220" ca="1" si="73">IF(E184="","",E217*E184/(3600*E219))</f>
        <v>#NAME?</v>
      </c>
      <c r="F220" s="486" t="e">
        <f t="shared" ca="1" si="73"/>
        <v>#NAME?</v>
      </c>
      <c r="G220" s="486" t="e">
        <f t="shared" ca="1" si="73"/>
        <v>#NAME?</v>
      </c>
      <c r="H220" s="486" t="e">
        <f t="shared" ca="1" si="73"/>
        <v>#NAME?</v>
      </c>
      <c r="I220" s="486" t="e">
        <f t="shared" ca="1" si="73"/>
        <v>#NAME?</v>
      </c>
      <c r="J220" s="486" t="str">
        <f t="shared" si="73"/>
        <v/>
      </c>
      <c r="K220" s="486" t="str">
        <f t="shared" si="73"/>
        <v/>
      </c>
      <c r="L220" s="486" t="str">
        <f t="shared" si="73"/>
        <v/>
      </c>
      <c r="M220" s="486" t="str">
        <f t="shared" si="73"/>
        <v/>
      </c>
      <c r="N220" s="486" t="str">
        <f t="shared" si="73"/>
        <v/>
      </c>
      <c r="O220" s="480" t="e">
        <f t="shared" ca="1" si="71"/>
        <v>#NAME?</v>
      </c>
      <c r="P220" s="479" t="e">
        <f t="shared" ca="1" si="71"/>
        <v>#NAME?</v>
      </c>
      <c r="Q220" s="479" t="e">
        <f t="shared" ca="1" si="71"/>
        <v>#NAME?</v>
      </c>
      <c r="R220" s="479" t="e">
        <f t="shared" ca="1" si="71"/>
        <v>#NAME?</v>
      </c>
      <c r="S220" s="479" t="e">
        <f t="shared" ca="1" si="71"/>
        <v>#NAME?</v>
      </c>
      <c r="T220" s="479"/>
      <c r="U220" s="479"/>
      <c r="V220" s="479"/>
      <c r="W220" s="479"/>
      <c r="X220" s="481"/>
      <c r="Y220" s="507" t="e">
        <f t="shared" ref="Y220:BB220" ca="1" si="74">IF(Y184="","",Y217*Y184/(3600*Y219))</f>
        <v>#NAME?</v>
      </c>
      <c r="Z220" s="486" t="e">
        <f t="shared" ca="1" si="74"/>
        <v>#NAME?</v>
      </c>
      <c r="AA220" s="486" t="e">
        <f t="shared" ca="1" si="74"/>
        <v>#NAME?</v>
      </c>
      <c r="AB220" s="486" t="e">
        <f t="shared" ca="1" si="74"/>
        <v>#NAME?</v>
      </c>
      <c r="AC220" s="486" t="e">
        <f t="shared" ca="1" si="74"/>
        <v>#NAME?</v>
      </c>
      <c r="AD220" s="486" t="str">
        <f t="shared" si="74"/>
        <v/>
      </c>
      <c r="AE220" s="486" t="str">
        <f t="shared" si="74"/>
        <v/>
      </c>
      <c r="AF220" s="486" t="str">
        <f t="shared" si="74"/>
        <v/>
      </c>
      <c r="AG220" s="486" t="str">
        <f t="shared" si="74"/>
        <v/>
      </c>
      <c r="AH220" s="508" t="str">
        <f t="shared" si="74"/>
        <v/>
      </c>
      <c r="AI220" s="486" t="e">
        <f t="shared" ca="1" si="74"/>
        <v>#NAME?</v>
      </c>
      <c r="AJ220" s="486" t="e">
        <f t="shared" ca="1" si="74"/>
        <v>#NAME?</v>
      </c>
      <c r="AK220" s="486" t="e">
        <f t="shared" ca="1" si="74"/>
        <v>#NAME?</v>
      </c>
      <c r="AL220" s="486" t="e">
        <f t="shared" ca="1" si="74"/>
        <v>#NAME?</v>
      </c>
      <c r="AM220" s="486" t="e">
        <f t="shared" ca="1" si="74"/>
        <v>#NAME?</v>
      </c>
      <c r="AN220" s="486" t="str">
        <f t="shared" si="74"/>
        <v/>
      </c>
      <c r="AO220" s="486" t="str">
        <f t="shared" si="74"/>
        <v/>
      </c>
      <c r="AP220" s="486" t="str">
        <f t="shared" si="74"/>
        <v/>
      </c>
      <c r="AQ220" s="486" t="str">
        <f t="shared" si="74"/>
        <v/>
      </c>
      <c r="AR220" s="486" t="str">
        <f t="shared" si="74"/>
        <v/>
      </c>
      <c r="AS220" s="486" t="e">
        <f t="shared" ca="1" si="74"/>
        <v>#NAME?</v>
      </c>
      <c r="AT220" s="486" t="e">
        <f t="shared" ca="1" si="74"/>
        <v>#NAME?</v>
      </c>
      <c r="AU220" s="486" t="e">
        <f t="shared" ca="1" si="74"/>
        <v>#NAME?</v>
      </c>
      <c r="AV220" s="486" t="e">
        <f t="shared" ca="1" si="74"/>
        <v>#NAME?</v>
      </c>
      <c r="AW220" s="486" t="e">
        <f t="shared" ca="1" si="74"/>
        <v>#NAME?</v>
      </c>
      <c r="AX220" s="486" t="str">
        <f t="shared" si="74"/>
        <v/>
      </c>
      <c r="AY220" s="486" t="str">
        <f t="shared" si="74"/>
        <v/>
      </c>
      <c r="AZ220" s="486" t="str">
        <f t="shared" si="74"/>
        <v/>
      </c>
      <c r="BA220" s="486" t="str">
        <f t="shared" si="74"/>
        <v/>
      </c>
      <c r="BB220" s="486" t="str">
        <f t="shared" si="74"/>
        <v/>
      </c>
    </row>
    <row r="221" spans="1:74" s="488" customFormat="1" ht="15.75" customHeight="1" outlineLevel="1" x14ac:dyDescent="0.25">
      <c r="A221" s="767"/>
      <c r="B221" s="554" t="s">
        <v>679</v>
      </c>
      <c r="C221" s="486" t="s">
        <v>680</v>
      </c>
      <c r="D221" s="518" t="s">
        <v>277</v>
      </c>
      <c r="E221" s="486"/>
      <c r="F221" s="486"/>
      <c r="G221" s="486"/>
      <c r="H221" s="486"/>
      <c r="I221" s="486"/>
      <c r="J221" s="486"/>
      <c r="K221" s="486"/>
      <c r="L221" s="486"/>
      <c r="M221" s="486"/>
      <c r="N221" s="486"/>
      <c r="O221" s="507"/>
      <c r="P221" s="486"/>
      <c r="Q221" s="486"/>
      <c r="R221" s="486"/>
      <c r="S221" s="486"/>
      <c r="T221" s="486"/>
      <c r="U221" s="486"/>
      <c r="V221" s="486"/>
      <c r="W221" s="486"/>
      <c r="X221" s="486"/>
      <c r="Y221" s="507"/>
      <c r="Z221" s="486"/>
      <c r="AA221" s="486"/>
      <c r="AB221" s="486"/>
      <c r="AC221" s="486"/>
      <c r="AD221" s="486"/>
      <c r="AE221" s="486"/>
      <c r="AF221" s="486"/>
      <c r="AG221" s="486"/>
      <c r="AH221" s="508"/>
      <c r="AI221" s="486"/>
      <c r="AJ221" s="486"/>
      <c r="AK221" s="486"/>
      <c r="AL221" s="486"/>
      <c r="AM221" s="486"/>
      <c r="AN221" s="486"/>
      <c r="AO221" s="486"/>
      <c r="AP221" s="486"/>
      <c r="AQ221" s="486"/>
      <c r="AR221" s="508"/>
      <c r="AS221" s="507"/>
      <c r="AT221" s="486"/>
      <c r="AU221" s="486"/>
      <c r="AV221" s="486"/>
      <c r="AW221" s="486"/>
      <c r="AX221" s="486"/>
      <c r="AY221" s="486"/>
      <c r="AZ221" s="486"/>
      <c r="BA221" s="486"/>
      <c r="BB221" s="508"/>
      <c r="BC221" s="468"/>
      <c r="BD221" s="468"/>
      <c r="BE221" s="468"/>
      <c r="BF221" s="468"/>
      <c r="BG221" s="468"/>
      <c r="BH221" s="468"/>
      <c r="BI221" s="468"/>
      <c r="BJ221" s="468"/>
      <c r="BK221" s="468"/>
      <c r="BL221" s="468"/>
      <c r="BM221" s="468"/>
      <c r="BN221" s="468"/>
      <c r="BO221" s="468"/>
      <c r="BP221" s="468"/>
      <c r="BQ221" s="468"/>
      <c r="BR221" s="468"/>
      <c r="BS221" s="468"/>
      <c r="BT221" s="468"/>
      <c r="BU221" s="468"/>
      <c r="BV221" s="468"/>
    </row>
    <row r="222" spans="1:74" ht="15.75" customHeight="1" outlineLevel="1" x14ac:dyDescent="0.25">
      <c r="A222" s="767"/>
      <c r="B222" s="547" t="s">
        <v>681</v>
      </c>
      <c r="C222" s="375" t="s">
        <v>830</v>
      </c>
      <c r="D222" s="517" t="s">
        <v>277</v>
      </c>
      <c r="E222" s="375"/>
      <c r="F222" s="375"/>
      <c r="G222" s="375"/>
      <c r="H222" s="375"/>
      <c r="I222" s="375"/>
      <c r="J222" s="375"/>
      <c r="K222" s="375"/>
      <c r="L222" s="375"/>
      <c r="M222" s="375"/>
      <c r="N222" s="375"/>
      <c r="O222" s="510"/>
      <c r="P222" s="375"/>
      <c r="Q222" s="375"/>
      <c r="R222" s="375"/>
      <c r="S222" s="375"/>
      <c r="T222" s="375"/>
      <c r="U222" s="375"/>
      <c r="V222" s="375"/>
      <c r="W222" s="375"/>
      <c r="X222" s="375"/>
      <c r="Y222" s="510"/>
      <c r="Z222" s="375"/>
      <c r="AA222" s="375"/>
      <c r="AB222" s="375"/>
      <c r="AC222" s="375"/>
      <c r="AD222" s="375"/>
      <c r="AE222" s="375"/>
      <c r="AF222" s="375"/>
      <c r="AG222" s="375"/>
      <c r="AH222" s="511"/>
      <c r="AI222" s="375"/>
      <c r="AJ222" s="375"/>
      <c r="AK222" s="375"/>
      <c r="AL222" s="375"/>
      <c r="AM222" s="375"/>
      <c r="AN222" s="375"/>
      <c r="AO222" s="375"/>
      <c r="AP222" s="375"/>
      <c r="AQ222" s="375"/>
      <c r="AR222" s="511"/>
      <c r="AS222" s="510"/>
      <c r="AT222" s="375"/>
      <c r="AU222" s="375"/>
      <c r="AV222" s="375"/>
      <c r="AW222" s="375"/>
      <c r="AX222" s="375"/>
      <c r="AY222" s="375"/>
      <c r="AZ222" s="375"/>
      <c r="BA222" s="375"/>
      <c r="BB222" s="511"/>
    </row>
    <row r="223" spans="1:74" s="488" customFormat="1" ht="15.75" customHeight="1" outlineLevel="1" x14ac:dyDescent="0.25">
      <c r="A223" s="767"/>
      <c r="B223" s="554" t="s">
        <v>682</v>
      </c>
      <c r="C223" s="486" t="s">
        <v>683</v>
      </c>
      <c r="D223" s="518" t="s">
        <v>277</v>
      </c>
      <c r="E223" s="486"/>
      <c r="F223" s="486"/>
      <c r="G223" s="486"/>
      <c r="H223" s="486"/>
      <c r="I223" s="486"/>
      <c r="J223" s="486"/>
      <c r="K223" s="486"/>
      <c r="L223" s="486"/>
      <c r="M223" s="486"/>
      <c r="N223" s="486"/>
      <c r="O223" s="507"/>
      <c r="P223" s="486"/>
      <c r="Q223" s="486"/>
      <c r="R223" s="486"/>
      <c r="S223" s="486"/>
      <c r="T223" s="486"/>
      <c r="U223" s="486"/>
      <c r="V223" s="486"/>
      <c r="W223" s="486"/>
      <c r="X223" s="486"/>
      <c r="Y223" s="507"/>
      <c r="Z223" s="486"/>
      <c r="AA223" s="486"/>
      <c r="AB223" s="486"/>
      <c r="AC223" s="486"/>
      <c r="AD223" s="486"/>
      <c r="AE223" s="486"/>
      <c r="AF223" s="486"/>
      <c r="AG223" s="486"/>
      <c r="AH223" s="508"/>
      <c r="AI223" s="486"/>
      <c r="AJ223" s="486"/>
      <c r="AK223" s="486"/>
      <c r="AL223" s="486"/>
      <c r="AM223" s="486"/>
      <c r="AN223" s="486"/>
      <c r="AO223" s="486"/>
      <c r="AP223" s="486"/>
      <c r="AQ223" s="486"/>
      <c r="AR223" s="508"/>
      <c r="AS223" s="507"/>
      <c r="AT223" s="486"/>
      <c r="AU223" s="486"/>
      <c r="AV223" s="486"/>
      <c r="AW223" s="486"/>
      <c r="AX223" s="486"/>
      <c r="AY223" s="486"/>
      <c r="AZ223" s="486"/>
      <c r="BA223" s="486"/>
      <c r="BB223" s="508"/>
      <c r="BC223" s="468"/>
      <c r="BD223" s="468"/>
      <c r="BE223" s="468"/>
      <c r="BF223" s="468"/>
      <c r="BG223" s="468"/>
      <c r="BH223" s="468"/>
      <c r="BI223" s="468"/>
      <c r="BJ223" s="468"/>
      <c r="BK223" s="468"/>
      <c r="BL223" s="468"/>
      <c r="BM223" s="468"/>
      <c r="BN223" s="468"/>
      <c r="BO223" s="468"/>
      <c r="BP223" s="468"/>
      <c r="BQ223" s="468"/>
      <c r="BR223" s="468"/>
      <c r="BS223" s="468"/>
      <c r="BT223" s="468"/>
      <c r="BU223" s="468"/>
      <c r="BV223" s="468"/>
    </row>
    <row r="224" spans="1:74" ht="15.75" customHeight="1" outlineLevel="1" x14ac:dyDescent="0.25">
      <c r="A224" s="767"/>
      <c r="B224" s="547" t="s">
        <v>684</v>
      </c>
      <c r="C224" s="375" t="s">
        <v>831</v>
      </c>
      <c r="D224" s="517" t="s">
        <v>277</v>
      </c>
      <c r="E224" s="375"/>
      <c r="F224" s="375"/>
      <c r="G224" s="375"/>
      <c r="H224" s="375"/>
      <c r="I224" s="375"/>
      <c r="J224" s="375"/>
      <c r="K224" s="375"/>
      <c r="L224" s="375"/>
      <c r="M224" s="375"/>
      <c r="N224" s="375"/>
      <c r="O224" s="510"/>
      <c r="P224" s="375"/>
      <c r="Q224" s="375"/>
      <c r="R224" s="375"/>
      <c r="S224" s="375"/>
      <c r="T224" s="375"/>
      <c r="U224" s="375"/>
      <c r="V224" s="375"/>
      <c r="W224" s="375"/>
      <c r="X224" s="375"/>
      <c r="Y224" s="510"/>
      <c r="Z224" s="375"/>
      <c r="AA224" s="375"/>
      <c r="AB224" s="375"/>
      <c r="AC224" s="375"/>
      <c r="AD224" s="375"/>
      <c r="AE224" s="375"/>
      <c r="AF224" s="375"/>
      <c r="AG224" s="375"/>
      <c r="AH224" s="511"/>
      <c r="AI224" s="375"/>
      <c r="AJ224" s="375"/>
      <c r="AK224" s="375"/>
      <c r="AL224" s="375"/>
      <c r="AM224" s="375"/>
      <c r="AN224" s="375"/>
      <c r="AO224" s="375"/>
      <c r="AP224" s="375"/>
      <c r="AQ224" s="375"/>
      <c r="AR224" s="511"/>
      <c r="AS224" s="510"/>
      <c r="AT224" s="375"/>
      <c r="AU224" s="375"/>
      <c r="AV224" s="375"/>
      <c r="AW224" s="375"/>
      <c r="AX224" s="375"/>
      <c r="AY224" s="375"/>
      <c r="AZ224" s="375"/>
      <c r="BA224" s="375"/>
      <c r="BB224" s="511"/>
    </row>
    <row r="225" spans="1:74" s="488" customFormat="1" ht="15.75" customHeight="1" outlineLevel="1" x14ac:dyDescent="0.25">
      <c r="A225" s="767"/>
      <c r="B225" s="554" t="s">
        <v>685</v>
      </c>
      <c r="C225" s="486" t="s">
        <v>686</v>
      </c>
      <c r="D225" s="518" t="s">
        <v>277</v>
      </c>
      <c r="E225" s="486"/>
      <c r="F225" s="486"/>
      <c r="G225" s="486"/>
      <c r="H225" s="486"/>
      <c r="I225" s="486"/>
      <c r="J225" s="486"/>
      <c r="K225" s="486"/>
      <c r="L225" s="486"/>
      <c r="M225" s="486"/>
      <c r="N225" s="486"/>
      <c r="O225" s="507"/>
      <c r="P225" s="486"/>
      <c r="Q225" s="486"/>
      <c r="R225" s="486"/>
      <c r="S225" s="486"/>
      <c r="T225" s="486"/>
      <c r="U225" s="486"/>
      <c r="V225" s="486"/>
      <c r="W225" s="486"/>
      <c r="X225" s="486"/>
      <c r="Y225" s="507"/>
      <c r="Z225" s="486"/>
      <c r="AA225" s="486"/>
      <c r="AB225" s="486"/>
      <c r="AC225" s="486"/>
      <c r="AD225" s="486"/>
      <c r="AE225" s="486"/>
      <c r="AF225" s="486"/>
      <c r="AG225" s="486"/>
      <c r="AH225" s="508"/>
      <c r="AI225" s="486"/>
      <c r="AJ225" s="486"/>
      <c r="AK225" s="486"/>
      <c r="AL225" s="486"/>
      <c r="AM225" s="486"/>
      <c r="AN225" s="486"/>
      <c r="AO225" s="486"/>
      <c r="AP225" s="486"/>
      <c r="AQ225" s="486"/>
      <c r="AR225" s="508"/>
      <c r="AS225" s="507"/>
      <c r="AT225" s="486"/>
      <c r="AU225" s="486"/>
      <c r="AV225" s="486"/>
      <c r="AW225" s="486"/>
      <c r="AX225" s="486"/>
      <c r="AY225" s="486"/>
      <c r="AZ225" s="486"/>
      <c r="BA225" s="486"/>
      <c r="BB225" s="508"/>
      <c r="BC225" s="468"/>
      <c r="BD225" s="468"/>
      <c r="BE225" s="468"/>
      <c r="BF225" s="468"/>
      <c r="BG225" s="468"/>
      <c r="BH225" s="468"/>
      <c r="BI225" s="468"/>
      <c r="BJ225" s="468"/>
      <c r="BK225" s="468"/>
      <c r="BL225" s="468"/>
      <c r="BM225" s="468"/>
      <c r="BN225" s="468"/>
      <c r="BO225" s="468"/>
      <c r="BP225" s="468"/>
      <c r="BQ225" s="468"/>
      <c r="BR225" s="468"/>
      <c r="BS225" s="468"/>
      <c r="BT225" s="468"/>
      <c r="BU225" s="468"/>
      <c r="BV225" s="468"/>
    </row>
    <row r="226" spans="1:74" ht="15.75" customHeight="1" outlineLevel="1" x14ac:dyDescent="0.25">
      <c r="A226" s="767"/>
      <c r="B226" s="547" t="s">
        <v>687</v>
      </c>
      <c r="C226" s="375" t="s">
        <v>832</v>
      </c>
      <c r="D226" s="517" t="s">
        <v>277</v>
      </c>
      <c r="E226" s="375"/>
      <c r="F226" s="375"/>
      <c r="G226" s="375"/>
      <c r="H226" s="375"/>
      <c r="I226" s="375"/>
      <c r="J226" s="375"/>
      <c r="K226" s="375"/>
      <c r="L226" s="375"/>
      <c r="M226" s="375"/>
      <c r="N226" s="375"/>
      <c r="O226" s="510"/>
      <c r="P226" s="375"/>
      <c r="Q226" s="375"/>
      <c r="R226" s="375"/>
      <c r="S226" s="375"/>
      <c r="T226" s="375"/>
      <c r="U226" s="375"/>
      <c r="V226" s="375"/>
      <c r="W226" s="375"/>
      <c r="X226" s="375"/>
      <c r="Y226" s="510"/>
      <c r="Z226" s="375"/>
      <c r="AA226" s="375"/>
      <c r="AB226" s="375"/>
      <c r="AC226" s="375"/>
      <c r="AD226" s="375"/>
      <c r="AE226" s="375"/>
      <c r="AF226" s="375"/>
      <c r="AG226" s="375"/>
      <c r="AH226" s="511"/>
      <c r="AI226" s="375"/>
      <c r="AJ226" s="375"/>
      <c r="AK226" s="375"/>
      <c r="AL226" s="375"/>
      <c r="AM226" s="375"/>
      <c r="AN226" s="375"/>
      <c r="AO226" s="375"/>
      <c r="AP226" s="375"/>
      <c r="AQ226" s="375"/>
      <c r="AR226" s="511"/>
      <c r="AS226" s="510"/>
      <c r="AT226" s="375"/>
      <c r="AU226" s="375"/>
      <c r="AV226" s="375"/>
      <c r="AW226" s="375"/>
      <c r="AX226" s="375"/>
      <c r="AY226" s="375"/>
      <c r="AZ226" s="375"/>
      <c r="BA226" s="375"/>
      <c r="BB226" s="511"/>
    </row>
    <row r="227" spans="1:74" s="488" customFormat="1" ht="15.75" customHeight="1" outlineLevel="1" x14ac:dyDescent="0.25">
      <c r="A227" s="767"/>
      <c r="B227" s="554" t="s">
        <v>688</v>
      </c>
      <c r="C227" s="486" t="s">
        <v>828</v>
      </c>
      <c r="D227" s="518" t="s">
        <v>277</v>
      </c>
      <c r="E227" s="486"/>
      <c r="F227" s="486"/>
      <c r="G227" s="486"/>
      <c r="H227" s="486"/>
      <c r="I227" s="486"/>
      <c r="J227" s="486"/>
      <c r="K227" s="486"/>
      <c r="L227" s="486"/>
      <c r="M227" s="486"/>
      <c r="N227" s="486"/>
      <c r="O227" s="507"/>
      <c r="P227" s="486"/>
      <c r="Q227" s="486"/>
      <c r="R227" s="486"/>
      <c r="S227" s="486"/>
      <c r="T227" s="486"/>
      <c r="U227" s="486"/>
      <c r="V227" s="486"/>
      <c r="W227" s="486"/>
      <c r="X227" s="486"/>
      <c r="Y227" s="507"/>
      <c r="Z227" s="486"/>
      <c r="AA227" s="486"/>
      <c r="AB227" s="486"/>
      <c r="AC227" s="486"/>
      <c r="AD227" s="486"/>
      <c r="AE227" s="486"/>
      <c r="AF227" s="486"/>
      <c r="AG227" s="486"/>
      <c r="AH227" s="508"/>
      <c r="AI227" s="486"/>
      <c r="AJ227" s="486"/>
      <c r="AK227" s="486"/>
      <c r="AL227" s="486"/>
      <c r="AM227" s="486"/>
      <c r="AN227" s="486"/>
      <c r="AO227" s="486"/>
      <c r="AP227" s="486"/>
      <c r="AQ227" s="486"/>
      <c r="AR227" s="508"/>
      <c r="AS227" s="507"/>
      <c r="AT227" s="486"/>
      <c r="AU227" s="486"/>
      <c r="AV227" s="486"/>
      <c r="AW227" s="486"/>
      <c r="AX227" s="486"/>
      <c r="AY227" s="486"/>
      <c r="AZ227" s="486"/>
      <c r="BA227" s="486"/>
      <c r="BB227" s="508"/>
      <c r="BC227" s="468"/>
      <c r="BD227" s="468"/>
      <c r="BE227" s="468"/>
      <c r="BF227" s="468"/>
      <c r="BG227" s="468"/>
      <c r="BH227" s="468"/>
      <c r="BI227" s="468"/>
      <c r="BJ227" s="468"/>
      <c r="BK227" s="468"/>
      <c r="BL227" s="468"/>
      <c r="BM227" s="468"/>
      <c r="BN227" s="468"/>
      <c r="BO227" s="468"/>
      <c r="BP227" s="468"/>
      <c r="BQ227" s="468"/>
      <c r="BR227" s="468"/>
      <c r="BS227" s="468"/>
      <c r="BT227" s="468"/>
      <c r="BU227" s="468"/>
      <c r="BV227" s="468"/>
    </row>
    <row r="228" spans="1:74" ht="15.75" customHeight="1" outlineLevel="1" thickBot="1" x14ac:dyDescent="0.3">
      <c r="A228" s="767"/>
      <c r="B228" s="547" t="s">
        <v>689</v>
      </c>
      <c r="C228" s="375" t="s">
        <v>826</v>
      </c>
      <c r="D228" s="517" t="s">
        <v>517</v>
      </c>
      <c r="E228" s="375"/>
      <c r="F228" s="375"/>
      <c r="G228" s="375"/>
      <c r="H228" s="375"/>
      <c r="I228" s="375"/>
      <c r="J228" s="375"/>
      <c r="K228" s="375"/>
      <c r="L228" s="375"/>
      <c r="M228" s="375"/>
      <c r="N228" s="375"/>
      <c r="O228" s="510"/>
      <c r="P228" s="375"/>
      <c r="Q228" s="375"/>
      <c r="R228" s="375"/>
      <c r="S228" s="375"/>
      <c r="T228" s="375"/>
      <c r="U228" s="375"/>
      <c r="V228" s="375"/>
      <c r="W228" s="375"/>
      <c r="X228" s="375"/>
      <c r="Y228" s="571"/>
      <c r="Z228" s="572"/>
      <c r="AA228" s="572"/>
      <c r="AB228" s="572"/>
      <c r="AC228" s="572"/>
      <c r="AD228" s="572"/>
      <c r="AE228" s="572"/>
      <c r="AF228" s="572"/>
      <c r="AG228" s="572"/>
      <c r="AH228" s="573"/>
      <c r="AI228" s="375"/>
      <c r="AJ228" s="375"/>
      <c r="AK228" s="375"/>
      <c r="AL228" s="375"/>
      <c r="AM228" s="375"/>
      <c r="AN228" s="375"/>
      <c r="AO228" s="375"/>
      <c r="AP228" s="375"/>
      <c r="AQ228" s="375"/>
      <c r="AR228" s="511"/>
      <c r="AS228" s="510"/>
      <c r="AT228" s="375"/>
      <c r="AU228" s="375"/>
      <c r="AV228" s="375"/>
      <c r="AW228" s="375"/>
      <c r="AX228" s="375"/>
      <c r="AY228" s="375"/>
      <c r="AZ228" s="375"/>
      <c r="BA228" s="375"/>
      <c r="BB228" s="511"/>
    </row>
    <row r="229" spans="1:74" ht="15" customHeight="1" x14ac:dyDescent="0.25">
      <c r="A229" s="767"/>
      <c r="B229" s="584" t="s">
        <v>690</v>
      </c>
      <c r="C229" s="584"/>
      <c r="D229" s="584"/>
      <c r="E229" s="379"/>
      <c r="F229" s="379"/>
      <c r="G229" s="379"/>
      <c r="H229" s="379"/>
      <c r="I229" s="379"/>
      <c r="J229" s="379"/>
      <c r="K229" s="379"/>
      <c r="L229" s="379"/>
      <c r="M229" s="379"/>
      <c r="N229" s="379"/>
      <c r="O229" s="500"/>
      <c r="P229" s="379"/>
      <c r="Q229" s="379"/>
      <c r="R229" s="379"/>
      <c r="S229" s="379"/>
      <c r="T229" s="379"/>
      <c r="U229" s="379"/>
      <c r="V229" s="379"/>
      <c r="W229" s="379"/>
      <c r="X229" s="380"/>
      <c r="Y229" s="500"/>
      <c r="Z229" s="379"/>
      <c r="AA229" s="379"/>
      <c r="AB229" s="379"/>
      <c r="AC229" s="379"/>
      <c r="AD229" s="379"/>
      <c r="AE229" s="379"/>
      <c r="AF229" s="379"/>
      <c r="AG229" s="379"/>
      <c r="AH229" s="380"/>
      <c r="AI229" s="500"/>
      <c r="AJ229" s="379"/>
      <c r="AK229" s="379"/>
      <c r="AL229" s="379"/>
      <c r="AM229" s="379"/>
      <c r="AN229" s="379"/>
      <c r="AO229" s="379"/>
      <c r="AP229" s="379"/>
      <c r="AQ229" s="379"/>
      <c r="AR229" s="380"/>
      <c r="AS229" s="500"/>
      <c r="AT229" s="379"/>
      <c r="AU229" s="379"/>
      <c r="AV229" s="379"/>
      <c r="AW229" s="379"/>
      <c r="AX229" s="379"/>
      <c r="AY229" s="379"/>
      <c r="AZ229" s="379"/>
      <c r="BA229" s="379"/>
      <c r="BB229" s="380"/>
    </row>
    <row r="230" spans="1:74" ht="15.75" customHeight="1" collapsed="1" thickBot="1" x14ac:dyDescent="0.3">
      <c r="A230" s="767"/>
      <c r="B230" s="586"/>
      <c r="C230" s="586"/>
      <c r="D230" s="586"/>
      <c r="E230" s="381"/>
      <c r="F230" s="381"/>
      <c r="G230" s="381"/>
      <c r="H230" s="381"/>
      <c r="I230" s="381"/>
      <c r="J230" s="381"/>
      <c r="K230" s="381"/>
      <c r="L230" s="381"/>
      <c r="M230" s="381"/>
      <c r="N230" s="381"/>
      <c r="O230" s="501"/>
      <c r="P230" s="381"/>
      <c r="Q230" s="381"/>
      <c r="R230" s="381"/>
      <c r="S230" s="381"/>
      <c r="T230" s="381"/>
      <c r="U230" s="381"/>
      <c r="V230" s="381"/>
      <c r="W230" s="381"/>
      <c r="X230" s="382"/>
      <c r="Y230" s="501"/>
      <c r="Z230" s="381"/>
      <c r="AA230" s="381"/>
      <c r="AB230" s="381"/>
      <c r="AC230" s="381"/>
      <c r="AD230" s="381"/>
      <c r="AE230" s="381"/>
      <c r="AF230" s="381"/>
      <c r="AG230" s="381"/>
      <c r="AH230" s="382"/>
      <c r="AI230" s="501"/>
      <c r="AJ230" s="381"/>
      <c r="AK230" s="381"/>
      <c r="AL230" s="381"/>
      <c r="AM230" s="381"/>
      <c r="AN230" s="381"/>
      <c r="AO230" s="381"/>
      <c r="AP230" s="381"/>
      <c r="AQ230" s="381"/>
      <c r="AR230" s="382"/>
      <c r="AS230" s="501"/>
      <c r="AT230" s="381"/>
      <c r="AU230" s="381"/>
      <c r="AV230" s="381"/>
      <c r="AW230" s="381"/>
      <c r="AX230" s="381"/>
      <c r="AY230" s="381"/>
      <c r="AZ230" s="381"/>
      <c r="BA230" s="381"/>
      <c r="BB230" s="382"/>
    </row>
    <row r="231" spans="1:74" ht="15.75" hidden="1" customHeight="1" outlineLevel="1" x14ac:dyDescent="0.25">
      <c r="A231" s="767"/>
      <c r="B231" s="560" t="s">
        <v>560</v>
      </c>
      <c r="C231" s="531" t="s">
        <v>833</v>
      </c>
      <c r="D231" s="531" t="s">
        <v>283</v>
      </c>
      <c r="E231" s="532"/>
      <c r="F231" s="532"/>
      <c r="G231" s="532"/>
      <c r="H231" s="532"/>
      <c r="I231" s="532"/>
      <c r="J231" s="532"/>
      <c r="K231" s="532"/>
      <c r="L231" s="532"/>
      <c r="M231" s="532"/>
      <c r="N231" s="532"/>
      <c r="O231" s="533"/>
      <c r="P231" s="532"/>
      <c r="Q231" s="532"/>
      <c r="R231" s="532"/>
      <c r="S231" s="532"/>
      <c r="T231" s="532"/>
      <c r="U231" s="532"/>
      <c r="V231" s="532"/>
      <c r="W231" s="532"/>
      <c r="X231" s="534"/>
      <c r="Y231" s="533"/>
      <c r="Z231" s="532"/>
      <c r="AA231" s="532"/>
      <c r="AB231" s="532"/>
      <c r="AC231" s="532"/>
      <c r="AD231" s="532"/>
      <c r="AE231" s="532"/>
      <c r="AF231" s="532"/>
      <c r="AG231" s="532"/>
      <c r="AH231" s="534"/>
      <c r="AI231" s="533"/>
      <c r="AJ231" s="532"/>
      <c r="AK231" s="532"/>
      <c r="AL231" s="532"/>
      <c r="AM231" s="532"/>
      <c r="AN231" s="532"/>
      <c r="AO231" s="532"/>
      <c r="AP231" s="532"/>
      <c r="AQ231" s="532"/>
      <c r="AR231" s="534"/>
      <c r="AS231" s="533"/>
      <c r="AT231" s="532"/>
      <c r="AU231" s="532"/>
      <c r="AV231" s="532"/>
      <c r="AW231" s="532"/>
      <c r="AX231" s="532"/>
      <c r="AY231" s="532"/>
      <c r="AZ231" s="532"/>
      <c r="BA231" s="532"/>
      <c r="BB231" s="534"/>
    </row>
    <row r="232" spans="1:74" s="488" customFormat="1" ht="15.75" hidden="1" customHeight="1" outlineLevel="1" x14ac:dyDescent="0.25">
      <c r="A232" s="767"/>
      <c r="B232" s="554" t="s">
        <v>691</v>
      </c>
      <c r="C232" s="486" t="s">
        <v>834</v>
      </c>
      <c r="D232" s="518" t="s">
        <v>290</v>
      </c>
      <c r="E232" s="523"/>
      <c r="F232" s="523"/>
      <c r="G232" s="523"/>
      <c r="H232" s="523"/>
      <c r="I232" s="523"/>
      <c r="J232" s="523"/>
      <c r="K232" s="523"/>
      <c r="L232" s="523"/>
      <c r="M232" s="523"/>
      <c r="N232" s="523"/>
      <c r="O232" s="524"/>
      <c r="P232" s="523"/>
      <c r="Q232" s="523"/>
      <c r="R232" s="523"/>
      <c r="S232" s="523"/>
      <c r="T232" s="523"/>
      <c r="U232" s="523"/>
      <c r="V232" s="523"/>
      <c r="W232" s="523"/>
      <c r="X232" s="525"/>
      <c r="Y232" s="524"/>
      <c r="Z232" s="523"/>
      <c r="AA232" s="523"/>
      <c r="AB232" s="523"/>
      <c r="AC232" s="523"/>
      <c r="AD232" s="523"/>
      <c r="AE232" s="523"/>
      <c r="AF232" s="523"/>
      <c r="AG232" s="523"/>
      <c r="AH232" s="525"/>
      <c r="AI232" s="524"/>
      <c r="AJ232" s="523"/>
      <c r="AK232" s="523"/>
      <c r="AL232" s="523"/>
      <c r="AM232" s="523"/>
      <c r="AN232" s="523"/>
      <c r="AO232" s="523"/>
      <c r="AP232" s="523"/>
      <c r="AQ232" s="523"/>
      <c r="AR232" s="525"/>
      <c r="AS232" s="524"/>
      <c r="AT232" s="523"/>
      <c r="AU232" s="523"/>
      <c r="AV232" s="523"/>
      <c r="AW232" s="523"/>
      <c r="AX232" s="523"/>
      <c r="AY232" s="523"/>
      <c r="AZ232" s="523"/>
      <c r="BA232" s="523"/>
      <c r="BB232" s="525"/>
      <c r="BC232" s="468"/>
      <c r="BD232" s="468"/>
      <c r="BE232" s="468"/>
      <c r="BF232" s="468"/>
      <c r="BG232" s="468"/>
      <c r="BH232" s="468"/>
      <c r="BI232" s="468"/>
      <c r="BJ232" s="468"/>
      <c r="BK232" s="468"/>
      <c r="BL232" s="468"/>
      <c r="BM232" s="468"/>
      <c r="BN232" s="468"/>
      <c r="BO232" s="468"/>
      <c r="BP232" s="468"/>
      <c r="BQ232" s="468"/>
      <c r="BR232" s="468"/>
      <c r="BS232" s="468"/>
      <c r="BT232" s="468"/>
      <c r="BU232" s="468"/>
      <c r="BV232" s="468"/>
    </row>
    <row r="233" spans="1:74" ht="15.75" hidden="1" customHeight="1" outlineLevel="1" x14ac:dyDescent="0.25">
      <c r="A233" s="767"/>
      <c r="B233" s="547" t="s">
        <v>692</v>
      </c>
      <c r="C233" s="375" t="s">
        <v>835</v>
      </c>
      <c r="D233" s="517" t="s">
        <v>505</v>
      </c>
      <c r="E233" s="532"/>
      <c r="F233" s="532"/>
      <c r="G233" s="532"/>
      <c r="H233" s="532"/>
      <c r="I233" s="532"/>
      <c r="J233" s="532"/>
      <c r="K233" s="532"/>
      <c r="L233" s="532"/>
      <c r="M233" s="532"/>
      <c r="N233" s="532"/>
      <c r="O233" s="533"/>
      <c r="P233" s="532"/>
      <c r="Q233" s="532"/>
      <c r="R233" s="532"/>
      <c r="S233" s="532"/>
      <c r="T233" s="532"/>
      <c r="U233" s="532"/>
      <c r="V233" s="532"/>
      <c r="W233" s="532"/>
      <c r="X233" s="534"/>
      <c r="Y233" s="533"/>
      <c r="Z233" s="532"/>
      <c r="AA233" s="532"/>
      <c r="AB233" s="532"/>
      <c r="AC233" s="532"/>
      <c r="AD233" s="532"/>
      <c r="AE233" s="532"/>
      <c r="AF233" s="532"/>
      <c r="AG233" s="532"/>
      <c r="AH233" s="534"/>
      <c r="AI233" s="533"/>
      <c r="AJ233" s="532"/>
      <c r="AK233" s="532"/>
      <c r="AL233" s="532"/>
      <c r="AM233" s="532"/>
      <c r="AN233" s="532"/>
      <c r="AO233" s="532"/>
      <c r="AP233" s="532"/>
      <c r="AQ233" s="532"/>
      <c r="AR233" s="534"/>
      <c r="AS233" s="533"/>
      <c r="AT233" s="532"/>
      <c r="AU233" s="532"/>
      <c r="AV233" s="532"/>
      <c r="AW233" s="532"/>
      <c r="AX233" s="532"/>
      <c r="AY233" s="532"/>
      <c r="AZ233" s="532"/>
      <c r="BA233" s="532"/>
      <c r="BB233" s="534"/>
    </row>
    <row r="234" spans="1:74" s="488" customFormat="1" ht="15.75" hidden="1" customHeight="1" outlineLevel="1" x14ac:dyDescent="0.25">
      <c r="A234" s="767"/>
      <c r="B234" s="554" t="s">
        <v>693</v>
      </c>
      <c r="C234" s="486" t="s">
        <v>836</v>
      </c>
      <c r="D234" s="518" t="s">
        <v>277</v>
      </c>
      <c r="E234" s="523"/>
      <c r="F234" s="523"/>
      <c r="G234" s="523"/>
      <c r="H234" s="523"/>
      <c r="I234" s="523"/>
      <c r="J234" s="523"/>
      <c r="K234" s="523"/>
      <c r="L234" s="523"/>
      <c r="M234" s="523"/>
      <c r="N234" s="523"/>
      <c r="O234" s="524"/>
      <c r="P234" s="523"/>
      <c r="Q234" s="523"/>
      <c r="R234" s="523"/>
      <c r="S234" s="523"/>
      <c r="T234" s="523"/>
      <c r="U234" s="523"/>
      <c r="V234" s="523"/>
      <c r="W234" s="523"/>
      <c r="X234" s="525"/>
      <c r="Y234" s="524"/>
      <c r="Z234" s="523"/>
      <c r="AA234" s="523"/>
      <c r="AB234" s="523"/>
      <c r="AC234" s="523"/>
      <c r="AD234" s="523"/>
      <c r="AE234" s="523"/>
      <c r="AF234" s="523"/>
      <c r="AG234" s="523"/>
      <c r="AH234" s="525"/>
      <c r="AI234" s="524"/>
      <c r="AJ234" s="523"/>
      <c r="AK234" s="523"/>
      <c r="AL234" s="523"/>
      <c r="AM234" s="523"/>
      <c r="AN234" s="523"/>
      <c r="AO234" s="523"/>
      <c r="AP234" s="523"/>
      <c r="AQ234" s="523"/>
      <c r="AR234" s="525"/>
      <c r="AS234" s="524"/>
      <c r="AT234" s="523"/>
      <c r="AU234" s="523"/>
      <c r="AV234" s="523"/>
      <c r="AW234" s="523"/>
      <c r="AX234" s="523"/>
      <c r="AY234" s="523"/>
      <c r="AZ234" s="523"/>
      <c r="BA234" s="523"/>
      <c r="BB234" s="525"/>
      <c r="BC234" s="468"/>
      <c r="BD234" s="468"/>
      <c r="BE234" s="468"/>
      <c r="BF234" s="468"/>
      <c r="BG234" s="468"/>
      <c r="BH234" s="468"/>
      <c r="BI234" s="468"/>
      <c r="BJ234" s="468"/>
      <c r="BK234" s="468"/>
      <c r="BL234" s="468"/>
      <c r="BM234" s="468"/>
      <c r="BN234" s="468"/>
      <c r="BO234" s="468"/>
      <c r="BP234" s="468"/>
      <c r="BQ234" s="468"/>
      <c r="BR234" s="468"/>
      <c r="BS234" s="468"/>
      <c r="BT234" s="468"/>
      <c r="BU234" s="468"/>
      <c r="BV234" s="468"/>
    </row>
    <row r="235" spans="1:74" ht="15.75" hidden="1" customHeight="1" outlineLevel="1" x14ac:dyDescent="0.25">
      <c r="A235" s="767"/>
      <c r="B235" s="547" t="s">
        <v>514</v>
      </c>
      <c r="C235" s="375" t="s">
        <v>837</v>
      </c>
      <c r="D235" s="517" t="s">
        <v>517</v>
      </c>
      <c r="E235" s="532"/>
      <c r="F235" s="532"/>
      <c r="G235" s="532"/>
      <c r="H235" s="532"/>
      <c r="I235" s="532"/>
      <c r="J235" s="532"/>
      <c r="K235" s="532"/>
      <c r="L235" s="532"/>
      <c r="M235" s="532"/>
      <c r="N235" s="532"/>
      <c r="O235" s="533"/>
      <c r="P235" s="532"/>
      <c r="Q235" s="532"/>
      <c r="R235" s="532"/>
      <c r="S235" s="532"/>
      <c r="T235" s="532"/>
      <c r="U235" s="532"/>
      <c r="V235" s="532"/>
      <c r="W235" s="532"/>
      <c r="X235" s="534"/>
      <c r="Y235" s="533"/>
      <c r="Z235" s="532"/>
      <c r="AA235" s="532"/>
      <c r="AB235" s="532"/>
      <c r="AC235" s="532"/>
      <c r="AD235" s="532"/>
      <c r="AE235" s="532"/>
      <c r="AF235" s="532"/>
      <c r="AG235" s="532"/>
      <c r="AH235" s="534"/>
      <c r="AI235" s="533"/>
      <c r="AJ235" s="532"/>
      <c r="AK235" s="532"/>
      <c r="AL235" s="532"/>
      <c r="AM235" s="532"/>
      <c r="AN235" s="532"/>
      <c r="AO235" s="532"/>
      <c r="AP235" s="532"/>
      <c r="AQ235" s="532"/>
      <c r="AR235" s="534"/>
      <c r="AS235" s="533"/>
      <c r="AT235" s="532"/>
      <c r="AU235" s="532"/>
      <c r="AV235" s="532"/>
      <c r="AW235" s="532"/>
      <c r="AX235" s="532"/>
      <c r="AY235" s="532"/>
      <c r="AZ235" s="532"/>
      <c r="BA235" s="532"/>
      <c r="BB235" s="534"/>
    </row>
    <row r="236" spans="1:74" s="488" customFormat="1" ht="15.75" hidden="1" customHeight="1" outlineLevel="1" x14ac:dyDescent="0.25">
      <c r="A236" s="767"/>
      <c r="B236" s="554" t="s">
        <v>694</v>
      </c>
      <c r="C236" s="486" t="s">
        <v>838</v>
      </c>
      <c r="D236" s="518" t="s">
        <v>290</v>
      </c>
      <c r="E236" s="523"/>
      <c r="F236" s="523"/>
      <c r="G236" s="523"/>
      <c r="H236" s="523"/>
      <c r="I236" s="523"/>
      <c r="J236" s="523"/>
      <c r="K236" s="523"/>
      <c r="L236" s="523"/>
      <c r="M236" s="523"/>
      <c r="N236" s="523"/>
      <c r="O236" s="524"/>
      <c r="P236" s="523"/>
      <c r="Q236" s="523"/>
      <c r="R236" s="523"/>
      <c r="S236" s="523"/>
      <c r="T236" s="523"/>
      <c r="U236" s="523"/>
      <c r="V236" s="523"/>
      <c r="W236" s="523"/>
      <c r="X236" s="525"/>
      <c r="Y236" s="524"/>
      <c r="Z236" s="523"/>
      <c r="AA236" s="523"/>
      <c r="AB236" s="523"/>
      <c r="AC236" s="523"/>
      <c r="AD236" s="523"/>
      <c r="AE236" s="523"/>
      <c r="AF236" s="523"/>
      <c r="AG236" s="523"/>
      <c r="AH236" s="525"/>
      <c r="AI236" s="524"/>
      <c r="AJ236" s="523"/>
      <c r="AK236" s="523"/>
      <c r="AL236" s="523"/>
      <c r="AM236" s="523"/>
      <c r="AN236" s="523"/>
      <c r="AO236" s="523"/>
      <c r="AP236" s="523"/>
      <c r="AQ236" s="523"/>
      <c r="AR236" s="525"/>
      <c r="AS236" s="524"/>
      <c r="AT236" s="523"/>
      <c r="AU236" s="523"/>
      <c r="AV236" s="523"/>
      <c r="AW236" s="523"/>
      <c r="AX236" s="523"/>
      <c r="AY236" s="523"/>
      <c r="AZ236" s="523"/>
      <c r="BA236" s="523"/>
      <c r="BB236" s="525"/>
      <c r="BC236" s="468"/>
      <c r="BD236" s="468"/>
      <c r="BE236" s="468"/>
      <c r="BF236" s="468"/>
      <c r="BG236" s="468"/>
      <c r="BH236" s="468"/>
      <c r="BI236" s="468"/>
      <c r="BJ236" s="468"/>
      <c r="BK236" s="468"/>
      <c r="BL236" s="468"/>
      <c r="BM236" s="468"/>
      <c r="BN236" s="468"/>
      <c r="BO236" s="468"/>
      <c r="BP236" s="468"/>
      <c r="BQ236" s="468"/>
      <c r="BR236" s="468"/>
      <c r="BS236" s="468"/>
      <c r="BT236" s="468"/>
      <c r="BU236" s="468"/>
      <c r="BV236" s="468"/>
    </row>
    <row r="237" spans="1:74" ht="15.75" hidden="1" customHeight="1" outlineLevel="1" x14ac:dyDescent="0.25">
      <c r="A237" s="767"/>
      <c r="B237" s="547" t="s">
        <v>695</v>
      </c>
      <c r="C237" s="375" t="s">
        <v>799</v>
      </c>
      <c r="D237" s="517" t="s">
        <v>505</v>
      </c>
      <c r="E237" s="532"/>
      <c r="F237" s="532"/>
      <c r="G237" s="532"/>
      <c r="H237" s="532"/>
      <c r="I237" s="532"/>
      <c r="J237" s="532"/>
      <c r="K237" s="532"/>
      <c r="L237" s="532"/>
      <c r="M237" s="532"/>
      <c r="N237" s="532"/>
      <c r="O237" s="533"/>
      <c r="P237" s="532"/>
      <c r="Q237" s="532"/>
      <c r="R237" s="532"/>
      <c r="S237" s="532"/>
      <c r="T237" s="532"/>
      <c r="U237" s="532"/>
      <c r="V237" s="532"/>
      <c r="W237" s="532"/>
      <c r="X237" s="534"/>
      <c r="Y237" s="533"/>
      <c r="Z237" s="532"/>
      <c r="AA237" s="532"/>
      <c r="AB237" s="532"/>
      <c r="AC237" s="532"/>
      <c r="AD237" s="532"/>
      <c r="AE237" s="532"/>
      <c r="AF237" s="532"/>
      <c r="AG237" s="532"/>
      <c r="AH237" s="534"/>
      <c r="AI237" s="533"/>
      <c r="AJ237" s="532"/>
      <c r="AK237" s="532"/>
      <c r="AL237" s="532"/>
      <c r="AM237" s="532"/>
      <c r="AN237" s="532"/>
      <c r="AO237" s="532"/>
      <c r="AP237" s="532"/>
      <c r="AQ237" s="532"/>
      <c r="AR237" s="534"/>
      <c r="AS237" s="533"/>
      <c r="AT237" s="532"/>
      <c r="AU237" s="532"/>
      <c r="AV237" s="532"/>
      <c r="AW237" s="532"/>
      <c r="AX237" s="532"/>
      <c r="AY237" s="532"/>
      <c r="AZ237" s="532"/>
      <c r="BA237" s="532"/>
      <c r="BB237" s="534"/>
    </row>
    <row r="238" spans="1:74" s="488" customFormat="1" ht="15.75" hidden="1" customHeight="1" outlineLevel="1" thickBot="1" x14ac:dyDescent="0.3">
      <c r="A238" s="767"/>
      <c r="B238" s="554" t="s">
        <v>578</v>
      </c>
      <c r="C238" s="486" t="s">
        <v>839</v>
      </c>
      <c r="D238" s="518" t="s">
        <v>277</v>
      </c>
      <c r="E238" s="523"/>
      <c r="F238" s="523"/>
      <c r="G238" s="523"/>
      <c r="H238" s="523"/>
      <c r="I238" s="523"/>
      <c r="J238" s="523"/>
      <c r="K238" s="523"/>
      <c r="L238" s="523"/>
      <c r="M238" s="523"/>
      <c r="N238" s="523"/>
      <c r="O238" s="524"/>
      <c r="P238" s="523"/>
      <c r="Q238" s="523"/>
      <c r="R238" s="523"/>
      <c r="S238" s="523"/>
      <c r="T238" s="523"/>
      <c r="U238" s="523"/>
      <c r="V238" s="523"/>
      <c r="W238" s="523"/>
      <c r="X238" s="525"/>
      <c r="Y238" s="524"/>
      <c r="Z238" s="523"/>
      <c r="AA238" s="523"/>
      <c r="AB238" s="523"/>
      <c r="AC238" s="523"/>
      <c r="AD238" s="523"/>
      <c r="AE238" s="523"/>
      <c r="AF238" s="523"/>
      <c r="AG238" s="523"/>
      <c r="AH238" s="525"/>
      <c r="AI238" s="524"/>
      <c r="AJ238" s="523"/>
      <c r="AK238" s="523"/>
      <c r="AL238" s="523"/>
      <c r="AM238" s="523"/>
      <c r="AN238" s="523"/>
      <c r="AO238" s="523"/>
      <c r="AP238" s="523"/>
      <c r="AQ238" s="523"/>
      <c r="AR238" s="525"/>
      <c r="AS238" s="524"/>
      <c r="AT238" s="523"/>
      <c r="AU238" s="523"/>
      <c r="AV238" s="523"/>
      <c r="AW238" s="523"/>
      <c r="AX238" s="523"/>
      <c r="AY238" s="523"/>
      <c r="AZ238" s="523"/>
      <c r="BA238" s="523"/>
      <c r="BB238" s="525"/>
      <c r="BC238" s="468"/>
      <c r="BD238" s="468"/>
      <c r="BE238" s="468"/>
      <c r="BF238" s="468"/>
      <c r="BG238" s="468"/>
      <c r="BH238" s="468"/>
      <c r="BI238" s="468"/>
      <c r="BJ238" s="468"/>
      <c r="BK238" s="468"/>
      <c r="BL238" s="468"/>
      <c r="BM238" s="468"/>
      <c r="BN238" s="468"/>
      <c r="BO238" s="468"/>
      <c r="BP238" s="468"/>
      <c r="BQ238" s="468"/>
      <c r="BR238" s="468"/>
      <c r="BS238" s="468"/>
      <c r="BT238" s="468"/>
      <c r="BU238" s="468"/>
      <c r="BV238" s="468"/>
    </row>
    <row r="239" spans="1:74" ht="15" customHeight="1" x14ac:dyDescent="0.25">
      <c r="A239" s="767"/>
      <c r="B239" s="584" t="s">
        <v>696</v>
      </c>
      <c r="C239" s="584"/>
      <c r="D239" s="584"/>
      <c r="E239" s="379"/>
      <c r="F239" s="379"/>
      <c r="G239" s="379"/>
      <c r="H239" s="379"/>
      <c r="I239" s="379"/>
      <c r="J239" s="379"/>
      <c r="K239" s="379"/>
      <c r="L239" s="379"/>
      <c r="M239" s="379"/>
      <c r="N239" s="379"/>
      <c r="O239" s="500"/>
      <c r="P239" s="379"/>
      <c r="Q239" s="379"/>
      <c r="R239" s="379"/>
      <c r="S239" s="379"/>
      <c r="T239" s="379"/>
      <c r="U239" s="379"/>
      <c r="V239" s="379"/>
      <c r="W239" s="379"/>
      <c r="X239" s="380"/>
      <c r="Y239" s="500"/>
      <c r="Z239" s="379"/>
      <c r="AA239" s="379"/>
      <c r="AB239" s="379"/>
      <c r="AC239" s="379"/>
      <c r="AD239" s="379"/>
      <c r="AE239" s="379"/>
      <c r="AF239" s="379"/>
      <c r="AG239" s="379"/>
      <c r="AH239" s="380"/>
      <c r="AI239" s="500"/>
      <c r="AJ239" s="379"/>
      <c r="AK239" s="379"/>
      <c r="AL239" s="379"/>
      <c r="AM239" s="379"/>
      <c r="AN239" s="379"/>
      <c r="AO239" s="379"/>
      <c r="AP239" s="379"/>
      <c r="AQ239" s="379"/>
      <c r="AR239" s="380"/>
      <c r="AS239" s="500"/>
      <c r="AT239" s="379"/>
      <c r="AU239" s="379"/>
      <c r="AV239" s="379"/>
      <c r="AW239" s="379"/>
      <c r="AX239" s="379"/>
      <c r="AY239" s="379"/>
      <c r="AZ239" s="379"/>
      <c r="BA239" s="379"/>
      <c r="BB239" s="380"/>
    </row>
    <row r="240" spans="1:74" ht="15.75" customHeight="1" collapsed="1" thickBot="1" x14ac:dyDescent="0.3">
      <c r="A240" s="767"/>
      <c r="B240" s="586"/>
      <c r="C240" s="586"/>
      <c r="D240" s="586"/>
      <c r="E240" s="381"/>
      <c r="F240" s="381"/>
      <c r="G240" s="381"/>
      <c r="H240" s="381"/>
      <c r="I240" s="381"/>
      <c r="J240" s="381"/>
      <c r="K240" s="381"/>
      <c r="L240" s="381"/>
      <c r="M240" s="381"/>
      <c r="N240" s="381"/>
      <c r="O240" s="501"/>
      <c r="P240" s="381"/>
      <c r="Q240" s="381"/>
      <c r="R240" s="381"/>
      <c r="S240" s="381"/>
      <c r="T240" s="381"/>
      <c r="U240" s="381"/>
      <c r="V240" s="381"/>
      <c r="W240" s="381"/>
      <c r="X240" s="382"/>
      <c r="Y240" s="501"/>
      <c r="Z240" s="381"/>
      <c r="AA240" s="381"/>
      <c r="AB240" s="381"/>
      <c r="AC240" s="381"/>
      <c r="AD240" s="381"/>
      <c r="AE240" s="381"/>
      <c r="AF240" s="381"/>
      <c r="AG240" s="381"/>
      <c r="AH240" s="382"/>
      <c r="AI240" s="501"/>
      <c r="AJ240" s="381"/>
      <c r="AK240" s="381"/>
      <c r="AL240" s="381"/>
      <c r="AM240" s="381"/>
      <c r="AN240" s="381"/>
      <c r="AO240" s="381"/>
      <c r="AP240" s="381"/>
      <c r="AQ240" s="381"/>
      <c r="AR240" s="382"/>
      <c r="AS240" s="501"/>
      <c r="AT240" s="381"/>
      <c r="AU240" s="381"/>
      <c r="AV240" s="381"/>
      <c r="AW240" s="381"/>
      <c r="AX240" s="381"/>
      <c r="AY240" s="381"/>
      <c r="AZ240" s="381"/>
      <c r="BA240" s="381"/>
      <c r="BB240" s="382"/>
    </row>
    <row r="241" spans="1:74" ht="15.75" hidden="1" customHeight="1" outlineLevel="1" x14ac:dyDescent="0.25">
      <c r="A241" s="767"/>
      <c r="B241" s="560" t="s">
        <v>560</v>
      </c>
      <c r="C241" s="531" t="s">
        <v>840</v>
      </c>
      <c r="D241" s="531" t="s">
        <v>283</v>
      </c>
      <c r="E241" s="532"/>
      <c r="F241" s="532"/>
      <c r="G241" s="532"/>
      <c r="H241" s="532"/>
      <c r="I241" s="532"/>
      <c r="J241" s="532"/>
      <c r="K241" s="532"/>
      <c r="L241" s="532"/>
      <c r="M241" s="532"/>
      <c r="N241" s="532"/>
      <c r="O241" s="533"/>
      <c r="P241" s="532"/>
      <c r="Q241" s="532"/>
      <c r="R241" s="532"/>
      <c r="S241" s="532"/>
      <c r="T241" s="532"/>
      <c r="U241" s="532"/>
      <c r="V241" s="532"/>
      <c r="W241" s="532"/>
      <c r="X241" s="534"/>
      <c r="Y241" s="533"/>
      <c r="Z241" s="532"/>
      <c r="AA241" s="532"/>
      <c r="AB241" s="532"/>
      <c r="AC241" s="532"/>
      <c r="AD241" s="532"/>
      <c r="AE241" s="532"/>
      <c r="AF241" s="532"/>
      <c r="AG241" s="532"/>
      <c r="AH241" s="534"/>
      <c r="AI241" s="533"/>
      <c r="AJ241" s="532"/>
      <c r="AK241" s="532"/>
      <c r="AL241" s="532"/>
      <c r="AM241" s="532"/>
      <c r="AN241" s="532"/>
      <c r="AO241" s="532"/>
      <c r="AP241" s="532"/>
      <c r="AQ241" s="532"/>
      <c r="AR241" s="534"/>
      <c r="AS241" s="533"/>
      <c r="AT241" s="532"/>
      <c r="AU241" s="532"/>
      <c r="AV241" s="532"/>
      <c r="AW241" s="532"/>
      <c r="AX241" s="532"/>
      <c r="AY241" s="532"/>
      <c r="AZ241" s="532"/>
      <c r="BA241" s="532"/>
      <c r="BB241" s="534"/>
    </row>
    <row r="242" spans="1:74" s="488" customFormat="1" ht="15.75" hidden="1" customHeight="1" outlineLevel="1" x14ac:dyDescent="0.25">
      <c r="A242" s="767"/>
      <c r="B242" s="554" t="s">
        <v>697</v>
      </c>
      <c r="C242" s="486" t="s">
        <v>841</v>
      </c>
      <c r="D242" s="518" t="s">
        <v>290</v>
      </c>
      <c r="E242" s="487"/>
      <c r="F242" s="487"/>
      <c r="G242" s="487"/>
      <c r="H242" s="487"/>
      <c r="I242" s="487"/>
      <c r="J242" s="487"/>
      <c r="K242" s="487"/>
      <c r="L242" s="487"/>
      <c r="M242" s="487"/>
      <c r="N242" s="487"/>
      <c r="O242" s="502"/>
      <c r="P242" s="487"/>
      <c r="Q242" s="487"/>
      <c r="R242" s="487"/>
      <c r="S242" s="487"/>
      <c r="T242" s="487"/>
      <c r="U242" s="487"/>
      <c r="V242" s="487"/>
      <c r="W242" s="487"/>
      <c r="X242" s="503"/>
      <c r="Y242" s="502"/>
      <c r="Z242" s="487"/>
      <c r="AA242" s="487"/>
      <c r="AB242" s="487"/>
      <c r="AC242" s="487"/>
      <c r="AD242" s="487"/>
      <c r="AE242" s="487"/>
      <c r="AF242" s="487"/>
      <c r="AG242" s="487"/>
      <c r="AH242" s="503"/>
      <c r="AI242" s="502"/>
      <c r="AJ242" s="487"/>
      <c r="AK242" s="487"/>
      <c r="AL242" s="487"/>
      <c r="AM242" s="487"/>
      <c r="AN242" s="487"/>
      <c r="AO242" s="487"/>
      <c r="AP242" s="487"/>
      <c r="AQ242" s="487"/>
      <c r="AR242" s="503"/>
      <c r="AS242" s="502"/>
      <c r="AT242" s="487"/>
      <c r="AU242" s="487"/>
      <c r="AV242" s="487"/>
      <c r="AW242" s="487"/>
      <c r="AX242" s="487"/>
      <c r="AY242" s="487"/>
      <c r="AZ242" s="487"/>
      <c r="BA242" s="487"/>
      <c r="BB242" s="503"/>
      <c r="BC242" s="468"/>
      <c r="BD242" s="468"/>
      <c r="BE242" s="468"/>
      <c r="BF242" s="468"/>
      <c r="BG242" s="468"/>
      <c r="BH242" s="468"/>
      <c r="BI242" s="468"/>
      <c r="BJ242" s="468"/>
      <c r="BK242" s="468"/>
      <c r="BL242" s="468"/>
      <c r="BM242" s="468"/>
      <c r="BN242" s="468"/>
      <c r="BO242" s="468"/>
      <c r="BP242" s="468"/>
      <c r="BQ242" s="468"/>
      <c r="BR242" s="468"/>
      <c r="BS242" s="468"/>
      <c r="BT242" s="468"/>
      <c r="BU242" s="468"/>
      <c r="BV242" s="468"/>
    </row>
    <row r="243" spans="1:74" ht="15.75" hidden="1" customHeight="1" outlineLevel="1" x14ac:dyDescent="0.25">
      <c r="A243" s="767"/>
      <c r="B243" s="547" t="s">
        <v>698</v>
      </c>
      <c r="C243" s="375" t="s">
        <v>842</v>
      </c>
      <c r="D243" s="517" t="s">
        <v>505</v>
      </c>
      <c r="E243" s="479"/>
      <c r="F243" s="479"/>
      <c r="G243" s="479"/>
      <c r="H243" s="479"/>
      <c r="I243" s="479"/>
      <c r="J243" s="479"/>
      <c r="K243" s="479"/>
      <c r="L243" s="479"/>
      <c r="M243" s="479"/>
      <c r="N243" s="479"/>
      <c r="O243" s="480"/>
      <c r="P243" s="479"/>
      <c r="Q243" s="479"/>
      <c r="R243" s="479"/>
      <c r="S243" s="479"/>
      <c r="T243" s="479"/>
      <c r="U243" s="479"/>
      <c r="V243" s="479"/>
      <c r="W243" s="479"/>
      <c r="X243" s="481"/>
      <c r="Y243" s="480"/>
      <c r="Z243" s="479"/>
      <c r="AA243" s="479"/>
      <c r="AB243" s="479"/>
      <c r="AC243" s="479"/>
      <c r="AD243" s="479"/>
      <c r="AE243" s="479"/>
      <c r="AF243" s="479"/>
      <c r="AG243" s="479"/>
      <c r="AH243" s="481"/>
      <c r="AI243" s="480"/>
      <c r="AJ243" s="479"/>
      <c r="AK243" s="479"/>
      <c r="AL243" s="479"/>
      <c r="AM243" s="479"/>
      <c r="AN243" s="479"/>
      <c r="AO243" s="479"/>
      <c r="AP243" s="479"/>
      <c r="AQ243" s="479"/>
      <c r="AR243" s="481"/>
      <c r="AS243" s="480"/>
      <c r="AT243" s="479"/>
      <c r="AU243" s="479"/>
      <c r="AV243" s="479"/>
      <c r="AW243" s="479"/>
      <c r="AX243" s="479"/>
      <c r="AY243" s="479"/>
      <c r="AZ243" s="479"/>
      <c r="BA243" s="479"/>
      <c r="BB243" s="481"/>
    </row>
    <row r="244" spans="1:74" s="488" customFormat="1" ht="15.75" hidden="1" customHeight="1" outlineLevel="1" x14ac:dyDescent="0.25">
      <c r="A244" s="767"/>
      <c r="B244" s="554" t="s">
        <v>699</v>
      </c>
      <c r="C244" s="486" t="s">
        <v>843</v>
      </c>
      <c r="D244" s="518" t="s">
        <v>277</v>
      </c>
      <c r="E244" s="523"/>
      <c r="F244" s="523"/>
      <c r="G244" s="523"/>
      <c r="H244" s="523"/>
      <c r="I244" s="523"/>
      <c r="J244" s="523"/>
      <c r="K244" s="523"/>
      <c r="L244" s="523"/>
      <c r="M244" s="523"/>
      <c r="N244" s="523"/>
      <c r="O244" s="524"/>
      <c r="P244" s="523"/>
      <c r="Q244" s="523"/>
      <c r="R244" s="523"/>
      <c r="S244" s="523"/>
      <c r="T244" s="523"/>
      <c r="U244" s="523"/>
      <c r="V244" s="523"/>
      <c r="W244" s="523"/>
      <c r="X244" s="525"/>
      <c r="Y244" s="524"/>
      <c r="Z244" s="523"/>
      <c r="AA244" s="523"/>
      <c r="AB244" s="523"/>
      <c r="AC244" s="523"/>
      <c r="AD244" s="523"/>
      <c r="AE244" s="523"/>
      <c r="AF244" s="523"/>
      <c r="AG244" s="523"/>
      <c r="AH244" s="525"/>
      <c r="AI244" s="524"/>
      <c r="AJ244" s="523"/>
      <c r="AK244" s="523"/>
      <c r="AL244" s="523"/>
      <c r="AM244" s="523"/>
      <c r="AN244" s="523"/>
      <c r="AO244" s="523"/>
      <c r="AP244" s="523"/>
      <c r="AQ244" s="523"/>
      <c r="AR244" s="525"/>
      <c r="AS244" s="524"/>
      <c r="AT244" s="523"/>
      <c r="AU244" s="523"/>
      <c r="AV244" s="523"/>
      <c r="AW244" s="523"/>
      <c r="AX244" s="523"/>
      <c r="AY244" s="523"/>
      <c r="AZ244" s="523"/>
      <c r="BA244" s="523"/>
      <c r="BB244" s="525"/>
      <c r="BC244" s="468"/>
      <c r="BD244" s="468"/>
      <c r="BE244" s="468"/>
      <c r="BF244" s="468"/>
      <c r="BG244" s="468"/>
      <c r="BH244" s="468"/>
      <c r="BI244" s="468"/>
      <c r="BJ244" s="468"/>
      <c r="BK244" s="468"/>
      <c r="BL244" s="468"/>
      <c r="BM244" s="468"/>
      <c r="BN244" s="468"/>
      <c r="BO244" s="468"/>
      <c r="BP244" s="468"/>
      <c r="BQ244" s="468"/>
      <c r="BR244" s="468"/>
      <c r="BS244" s="468"/>
      <c r="BT244" s="468"/>
      <c r="BU244" s="468"/>
      <c r="BV244" s="468"/>
    </row>
    <row r="245" spans="1:74" ht="15.75" hidden="1" customHeight="1" outlineLevel="1" x14ac:dyDescent="0.25">
      <c r="A245" s="767"/>
      <c r="B245" s="547" t="s">
        <v>514</v>
      </c>
      <c r="C245" s="375" t="s">
        <v>844</v>
      </c>
      <c r="D245" s="517" t="s">
        <v>517</v>
      </c>
      <c r="E245" s="479"/>
      <c r="F245" s="479"/>
      <c r="G245" s="479"/>
      <c r="H245" s="479"/>
      <c r="I245" s="479"/>
      <c r="J245" s="479"/>
      <c r="K245" s="479"/>
      <c r="L245" s="479"/>
      <c r="M245" s="479"/>
      <c r="N245" s="479"/>
      <c r="O245" s="480"/>
      <c r="P245" s="479"/>
      <c r="Q245" s="479"/>
      <c r="R245" s="479"/>
      <c r="S245" s="479"/>
      <c r="T245" s="479"/>
      <c r="U245" s="479"/>
      <c r="V245" s="479"/>
      <c r="W245" s="479"/>
      <c r="X245" s="481"/>
      <c r="Y245" s="480"/>
      <c r="Z245" s="479"/>
      <c r="AA245" s="479"/>
      <c r="AB245" s="479"/>
      <c r="AC245" s="479"/>
      <c r="AD245" s="479"/>
      <c r="AE245" s="479"/>
      <c r="AF245" s="479"/>
      <c r="AG245" s="479"/>
      <c r="AH245" s="481"/>
      <c r="AI245" s="480"/>
      <c r="AJ245" s="479"/>
      <c r="AK245" s="479"/>
      <c r="AL245" s="479"/>
      <c r="AM245" s="479"/>
      <c r="AN245" s="479"/>
      <c r="AO245" s="479"/>
      <c r="AP245" s="479"/>
      <c r="AQ245" s="479"/>
      <c r="AR245" s="481"/>
      <c r="AS245" s="480"/>
      <c r="AT245" s="479"/>
      <c r="AU245" s="479"/>
      <c r="AV245" s="479"/>
      <c r="AW245" s="479"/>
      <c r="AX245" s="479"/>
      <c r="AY245" s="479"/>
      <c r="AZ245" s="479"/>
      <c r="BA245" s="479"/>
      <c r="BB245" s="481"/>
    </row>
    <row r="246" spans="1:74" s="488" customFormat="1" ht="15.75" hidden="1" customHeight="1" outlineLevel="1" x14ac:dyDescent="0.25">
      <c r="A246" s="767"/>
      <c r="B246" s="554" t="s">
        <v>694</v>
      </c>
      <c r="C246" s="486" t="s">
        <v>845</v>
      </c>
      <c r="D246" s="518" t="s">
        <v>290</v>
      </c>
      <c r="E246" s="487"/>
      <c r="F246" s="487"/>
      <c r="G246" s="487"/>
      <c r="H246" s="487"/>
      <c r="I246" s="487"/>
      <c r="J246" s="487"/>
      <c r="K246" s="487"/>
      <c r="L246" s="487"/>
      <c r="M246" s="487"/>
      <c r="N246" s="487"/>
      <c r="O246" s="502"/>
      <c r="P246" s="487"/>
      <c r="Q246" s="487"/>
      <c r="R246" s="487"/>
      <c r="S246" s="487"/>
      <c r="T246" s="487"/>
      <c r="U246" s="487"/>
      <c r="V246" s="487"/>
      <c r="W246" s="487"/>
      <c r="X246" s="503"/>
      <c r="Y246" s="502"/>
      <c r="Z246" s="487"/>
      <c r="AA246" s="487"/>
      <c r="AB246" s="487"/>
      <c r="AC246" s="487"/>
      <c r="AD246" s="487"/>
      <c r="AE246" s="487"/>
      <c r="AF246" s="487"/>
      <c r="AG246" s="487"/>
      <c r="AH246" s="503"/>
      <c r="AI246" s="502"/>
      <c r="AJ246" s="487"/>
      <c r="AK246" s="487"/>
      <c r="AL246" s="487"/>
      <c r="AM246" s="487"/>
      <c r="AN246" s="487"/>
      <c r="AO246" s="487"/>
      <c r="AP246" s="487"/>
      <c r="AQ246" s="487"/>
      <c r="AR246" s="503"/>
      <c r="AS246" s="502"/>
      <c r="AT246" s="487"/>
      <c r="AU246" s="487"/>
      <c r="AV246" s="487"/>
      <c r="AW246" s="487"/>
      <c r="AX246" s="487"/>
      <c r="AY246" s="487"/>
      <c r="AZ246" s="487"/>
      <c r="BA246" s="487"/>
      <c r="BB246" s="503"/>
      <c r="BC246" s="468"/>
      <c r="BD246" s="468"/>
      <c r="BE246" s="468"/>
      <c r="BF246" s="468"/>
      <c r="BG246" s="468"/>
      <c r="BH246" s="468"/>
      <c r="BI246" s="468"/>
      <c r="BJ246" s="468"/>
      <c r="BK246" s="468"/>
      <c r="BL246" s="468"/>
      <c r="BM246" s="468"/>
      <c r="BN246" s="468"/>
      <c r="BO246" s="468"/>
      <c r="BP246" s="468"/>
      <c r="BQ246" s="468"/>
      <c r="BR246" s="468"/>
      <c r="BS246" s="468"/>
      <c r="BT246" s="468"/>
      <c r="BU246" s="468"/>
      <c r="BV246" s="468"/>
    </row>
    <row r="247" spans="1:74" ht="15.75" hidden="1" customHeight="1" outlineLevel="1" x14ac:dyDescent="0.25">
      <c r="A247" s="767"/>
      <c r="B247" s="547" t="s">
        <v>695</v>
      </c>
      <c r="C247" s="375" t="s">
        <v>814</v>
      </c>
      <c r="D247" s="517" t="s">
        <v>505</v>
      </c>
      <c r="E247" s="479"/>
      <c r="F247" s="479"/>
      <c r="G247" s="479"/>
      <c r="H247" s="479"/>
      <c r="I247" s="479"/>
      <c r="J247" s="479"/>
      <c r="K247" s="479"/>
      <c r="L247" s="479"/>
      <c r="M247" s="479"/>
      <c r="N247" s="479"/>
      <c r="O247" s="480"/>
      <c r="P247" s="479"/>
      <c r="Q247" s="479"/>
      <c r="R247" s="479"/>
      <c r="S247" s="479"/>
      <c r="T247" s="479"/>
      <c r="U247" s="479"/>
      <c r="V247" s="479"/>
      <c r="W247" s="479"/>
      <c r="X247" s="481"/>
      <c r="Y247" s="480"/>
      <c r="Z247" s="479"/>
      <c r="AA247" s="479"/>
      <c r="AB247" s="479"/>
      <c r="AC247" s="479"/>
      <c r="AD247" s="479"/>
      <c r="AE247" s="479"/>
      <c r="AF247" s="479"/>
      <c r="AG247" s="479"/>
      <c r="AH247" s="481"/>
      <c r="AI247" s="480"/>
      <c r="AJ247" s="479"/>
      <c r="AK247" s="479"/>
      <c r="AL247" s="479"/>
      <c r="AM247" s="479"/>
      <c r="AN247" s="479"/>
      <c r="AO247" s="479"/>
      <c r="AP247" s="479"/>
      <c r="AQ247" s="479"/>
      <c r="AR247" s="481"/>
      <c r="AS247" s="480"/>
      <c r="AT247" s="479"/>
      <c r="AU247" s="479"/>
      <c r="AV247" s="479"/>
      <c r="AW247" s="479"/>
      <c r="AX247" s="479"/>
      <c r="AY247" s="479"/>
      <c r="AZ247" s="479"/>
      <c r="BA247" s="479"/>
      <c r="BB247" s="481"/>
    </row>
    <row r="248" spans="1:74" s="488" customFormat="1" ht="15.75" hidden="1" customHeight="1" outlineLevel="1" thickBot="1" x14ac:dyDescent="0.3">
      <c r="A248" s="767"/>
      <c r="B248" s="554" t="s">
        <v>578</v>
      </c>
      <c r="C248" s="486" t="s">
        <v>846</v>
      </c>
      <c r="D248" s="518" t="s">
        <v>277</v>
      </c>
      <c r="E248" s="487"/>
      <c r="F248" s="487"/>
      <c r="G248" s="487"/>
      <c r="H248" s="487"/>
      <c r="I248" s="487"/>
      <c r="J248" s="487"/>
      <c r="K248" s="487"/>
      <c r="L248" s="487"/>
      <c r="M248" s="487"/>
      <c r="N248" s="487"/>
      <c r="O248" s="502"/>
      <c r="P248" s="487"/>
      <c r="Q248" s="487"/>
      <c r="R248" s="487"/>
      <c r="S248" s="487"/>
      <c r="T248" s="487"/>
      <c r="U248" s="487"/>
      <c r="V248" s="487"/>
      <c r="W248" s="487"/>
      <c r="X248" s="503"/>
      <c r="Y248" s="502"/>
      <c r="Z248" s="487"/>
      <c r="AA248" s="487"/>
      <c r="AB248" s="487"/>
      <c r="AC248" s="487"/>
      <c r="AD248" s="487"/>
      <c r="AE248" s="487"/>
      <c r="AF248" s="487"/>
      <c r="AG248" s="487"/>
      <c r="AH248" s="503"/>
      <c r="AI248" s="502"/>
      <c r="AJ248" s="487"/>
      <c r="AK248" s="487"/>
      <c r="AL248" s="487"/>
      <c r="AM248" s="487"/>
      <c r="AN248" s="487"/>
      <c r="AO248" s="487"/>
      <c r="AP248" s="487"/>
      <c r="AQ248" s="487"/>
      <c r="AR248" s="503"/>
      <c r="AS248" s="502"/>
      <c r="AT248" s="487"/>
      <c r="AU248" s="487"/>
      <c r="AV248" s="487"/>
      <c r="AW248" s="487"/>
      <c r="AX248" s="487"/>
      <c r="AY248" s="487"/>
      <c r="AZ248" s="487"/>
      <c r="BA248" s="487"/>
      <c r="BB248" s="503"/>
      <c r="BC248" s="468"/>
      <c r="BD248" s="468"/>
      <c r="BE248" s="468"/>
      <c r="BF248" s="468"/>
      <c r="BG248" s="468"/>
      <c r="BH248" s="468"/>
      <c r="BI248" s="468"/>
      <c r="BJ248" s="468"/>
      <c r="BK248" s="468"/>
      <c r="BL248" s="468"/>
      <c r="BM248" s="468"/>
      <c r="BN248" s="468"/>
      <c r="BO248" s="468"/>
      <c r="BP248" s="468"/>
      <c r="BQ248" s="468"/>
      <c r="BR248" s="468"/>
      <c r="BS248" s="468"/>
      <c r="BT248" s="468"/>
      <c r="BU248" s="468"/>
      <c r="BV248" s="468"/>
    </row>
    <row r="249" spans="1:74" ht="15" customHeight="1" x14ac:dyDescent="0.25">
      <c r="A249" s="767"/>
      <c r="B249" s="584" t="s">
        <v>700</v>
      </c>
      <c r="C249" s="584"/>
      <c r="D249" s="584"/>
      <c r="E249" s="379"/>
      <c r="F249" s="379"/>
      <c r="G249" s="379"/>
      <c r="H249" s="379"/>
      <c r="I249" s="379"/>
      <c r="J249" s="379"/>
      <c r="K249" s="379"/>
      <c r="L249" s="379"/>
      <c r="M249" s="379"/>
      <c r="N249" s="379"/>
      <c r="O249" s="500"/>
      <c r="P249" s="379"/>
      <c r="Q249" s="379"/>
      <c r="R249" s="379"/>
      <c r="S249" s="379"/>
      <c r="T249" s="379"/>
      <c r="U249" s="379"/>
      <c r="V249" s="379"/>
      <c r="W249" s="379"/>
      <c r="X249" s="380"/>
      <c r="Y249" s="500"/>
      <c r="Z249" s="379"/>
      <c r="AA249" s="379"/>
      <c r="AB249" s="379"/>
      <c r="AC249" s="379"/>
      <c r="AD249" s="379"/>
      <c r="AE249" s="379"/>
      <c r="AF249" s="379"/>
      <c r="AG249" s="379"/>
      <c r="AH249" s="380"/>
      <c r="AI249" s="500"/>
      <c r="AJ249" s="379"/>
      <c r="AK249" s="379"/>
      <c r="AL249" s="379"/>
      <c r="AM249" s="379"/>
      <c r="AN249" s="379"/>
      <c r="AO249" s="379"/>
      <c r="AP249" s="379"/>
      <c r="AQ249" s="379"/>
      <c r="AR249" s="380"/>
      <c r="AS249" s="500"/>
      <c r="AT249" s="379"/>
      <c r="AU249" s="379"/>
      <c r="AV249" s="379"/>
      <c r="AW249" s="379"/>
      <c r="AX249" s="379"/>
      <c r="AY249" s="379"/>
      <c r="AZ249" s="379"/>
      <c r="BA249" s="379"/>
      <c r="BB249" s="380"/>
    </row>
    <row r="250" spans="1:74" ht="15.75" customHeight="1" thickBot="1" x14ac:dyDescent="0.3">
      <c r="A250" s="767"/>
      <c r="B250" s="586"/>
      <c r="C250" s="586"/>
      <c r="D250" s="586"/>
      <c r="E250" s="381"/>
      <c r="F250" s="381"/>
      <c r="G250" s="381"/>
      <c r="H250" s="381"/>
      <c r="I250" s="381"/>
      <c r="J250" s="381"/>
      <c r="K250" s="381"/>
      <c r="L250" s="381"/>
      <c r="M250" s="381"/>
      <c r="N250" s="381"/>
      <c r="O250" s="501"/>
      <c r="P250" s="381"/>
      <c r="Q250" s="381"/>
      <c r="R250" s="381"/>
      <c r="S250" s="381"/>
      <c r="T250" s="381"/>
      <c r="U250" s="381"/>
      <c r="V250" s="381"/>
      <c r="W250" s="381"/>
      <c r="X250" s="382"/>
      <c r="Y250" s="501"/>
      <c r="Z250" s="381"/>
      <c r="AA250" s="381"/>
      <c r="AB250" s="381"/>
      <c r="AC250" s="381"/>
      <c r="AD250" s="381"/>
      <c r="AE250" s="381"/>
      <c r="AF250" s="381"/>
      <c r="AG250" s="381"/>
      <c r="AH250" s="382"/>
      <c r="AI250" s="501"/>
      <c r="AJ250" s="381"/>
      <c r="AK250" s="381"/>
      <c r="AL250" s="381"/>
      <c r="AM250" s="381"/>
      <c r="AN250" s="381"/>
      <c r="AO250" s="381"/>
      <c r="AP250" s="381"/>
      <c r="AQ250" s="381"/>
      <c r="AR250" s="382"/>
      <c r="AS250" s="501"/>
      <c r="AT250" s="381"/>
      <c r="AU250" s="381"/>
      <c r="AV250" s="381"/>
      <c r="AW250" s="381"/>
      <c r="AX250" s="381"/>
      <c r="AY250" s="381"/>
      <c r="AZ250" s="381"/>
      <c r="BA250" s="381"/>
      <c r="BB250" s="382"/>
    </row>
    <row r="251" spans="1:74" ht="15.75" customHeight="1" collapsed="1" thickBot="1" x14ac:dyDescent="0.3">
      <c r="A251" s="767"/>
      <c r="B251" s="379" t="s">
        <v>701</v>
      </c>
      <c r="C251" s="379"/>
      <c r="D251" s="584"/>
      <c r="E251" s="379"/>
      <c r="F251" s="379"/>
      <c r="G251" s="379"/>
      <c r="H251" s="379"/>
      <c r="I251" s="379"/>
      <c r="J251" s="379"/>
      <c r="K251" s="379"/>
      <c r="L251" s="379"/>
      <c r="M251" s="379"/>
      <c r="N251" s="379"/>
      <c r="O251" s="500"/>
      <c r="P251" s="379"/>
      <c r="Q251" s="379"/>
      <c r="R251" s="379"/>
      <c r="S251" s="379"/>
      <c r="T251" s="379"/>
      <c r="U251" s="379"/>
      <c r="V251" s="379"/>
      <c r="W251" s="379"/>
      <c r="X251" s="380"/>
      <c r="Y251" s="500"/>
      <c r="Z251" s="379"/>
      <c r="AA251" s="379"/>
      <c r="AB251" s="379"/>
      <c r="AC251" s="379"/>
      <c r="AD251" s="379"/>
      <c r="AE251" s="379"/>
      <c r="AF251" s="379"/>
      <c r="AG251" s="379"/>
      <c r="AH251" s="380"/>
      <c r="AI251" s="500"/>
      <c r="AJ251" s="379"/>
      <c r="AK251" s="379"/>
      <c r="AL251" s="379"/>
      <c r="AM251" s="379"/>
      <c r="AN251" s="379"/>
      <c r="AO251" s="379"/>
      <c r="AP251" s="379"/>
      <c r="AQ251" s="379"/>
      <c r="AR251" s="380"/>
      <c r="AS251" s="500"/>
      <c r="AT251" s="379"/>
      <c r="AU251" s="379"/>
      <c r="AV251" s="379"/>
      <c r="AW251" s="379"/>
      <c r="AX251" s="379"/>
      <c r="AY251" s="379"/>
      <c r="AZ251" s="379"/>
      <c r="BA251" s="379"/>
      <c r="BB251" s="380"/>
    </row>
    <row r="252" spans="1:74" ht="15.75" hidden="1" customHeight="1" outlineLevel="1" x14ac:dyDescent="0.25">
      <c r="A252" s="767"/>
      <c r="B252" s="547" t="s">
        <v>282</v>
      </c>
      <c r="C252" s="375" t="s">
        <v>847</v>
      </c>
      <c r="D252" s="479" t="s">
        <v>283</v>
      </c>
      <c r="E252" s="479"/>
      <c r="F252" s="479"/>
      <c r="G252" s="479"/>
      <c r="H252" s="479"/>
      <c r="I252" s="479"/>
      <c r="J252" s="479"/>
      <c r="K252" s="479"/>
      <c r="L252" s="479"/>
      <c r="M252" s="479"/>
      <c r="N252" s="479"/>
      <c r="O252" s="480"/>
      <c r="P252" s="479"/>
      <c r="Q252" s="479"/>
      <c r="R252" s="479"/>
      <c r="S252" s="479"/>
      <c r="T252" s="479"/>
      <c r="U252" s="479"/>
      <c r="V252" s="479"/>
      <c r="W252" s="479"/>
      <c r="X252" s="481"/>
      <c r="Y252" s="480"/>
      <c r="Z252" s="479"/>
      <c r="AA252" s="479"/>
      <c r="AB252" s="479"/>
      <c r="AC252" s="479"/>
      <c r="AD252" s="479"/>
      <c r="AE252" s="479"/>
      <c r="AF252" s="479"/>
      <c r="AG252" s="479"/>
      <c r="AH252" s="481"/>
      <c r="AI252" s="480"/>
      <c r="AJ252" s="479"/>
      <c r="AK252" s="479"/>
      <c r="AL252" s="479"/>
      <c r="AM252" s="479"/>
      <c r="AN252" s="479"/>
      <c r="AO252" s="479"/>
      <c r="AP252" s="479"/>
      <c r="AQ252" s="479"/>
      <c r="AR252" s="481"/>
      <c r="AS252" s="480"/>
      <c r="AT252" s="479"/>
      <c r="AU252" s="479"/>
      <c r="AV252" s="479"/>
      <c r="AW252" s="479"/>
      <c r="AX252" s="479"/>
      <c r="AY252" s="479"/>
      <c r="AZ252" s="479"/>
      <c r="BA252" s="479"/>
      <c r="BB252" s="481"/>
    </row>
    <row r="253" spans="1:74" ht="15.75" hidden="1" customHeight="1" outlineLevel="1" thickBot="1" x14ac:dyDescent="0.3">
      <c r="A253" s="767"/>
      <c r="B253" s="547" t="s">
        <v>676</v>
      </c>
      <c r="C253" s="375" t="s">
        <v>797</v>
      </c>
      <c r="D253" s="479" t="s">
        <v>555</v>
      </c>
      <c r="E253" s="479"/>
      <c r="F253" s="479"/>
      <c r="G253" s="479"/>
      <c r="H253" s="479"/>
      <c r="I253" s="479"/>
      <c r="J253" s="479"/>
      <c r="K253" s="479"/>
      <c r="L253" s="479"/>
      <c r="M253" s="479"/>
      <c r="N253" s="479"/>
      <c r="O253" s="480"/>
      <c r="P253" s="479"/>
      <c r="Q253" s="479"/>
      <c r="R253" s="479"/>
      <c r="S253" s="479"/>
      <c r="T253" s="479"/>
      <c r="U253" s="479"/>
      <c r="V253" s="479"/>
      <c r="W253" s="479"/>
      <c r="X253" s="481"/>
      <c r="Y253" s="480"/>
      <c r="Z253" s="479"/>
      <c r="AA253" s="479"/>
      <c r="AB253" s="479"/>
      <c r="AC253" s="479"/>
      <c r="AD253" s="479"/>
      <c r="AE253" s="479"/>
      <c r="AF253" s="479"/>
      <c r="AG253" s="479"/>
      <c r="AH253" s="481"/>
      <c r="AI253" s="480"/>
      <c r="AJ253" s="479"/>
      <c r="AK253" s="479"/>
      <c r="AL253" s="479"/>
      <c r="AM253" s="479"/>
      <c r="AN253" s="479"/>
      <c r="AO253" s="479"/>
      <c r="AP253" s="479"/>
      <c r="AQ253" s="479"/>
      <c r="AR253" s="481"/>
      <c r="AS253" s="480"/>
      <c r="AT253" s="479"/>
      <c r="AU253" s="479"/>
      <c r="AV253" s="479"/>
      <c r="AW253" s="479"/>
      <c r="AX253" s="479"/>
      <c r="AY253" s="479"/>
      <c r="AZ253" s="479"/>
      <c r="BA253" s="479"/>
      <c r="BB253" s="481"/>
    </row>
    <row r="254" spans="1:74" s="488" customFormat="1" ht="15.75" hidden="1" customHeight="1" outlineLevel="1" x14ac:dyDescent="0.25">
      <c r="A254" s="767"/>
      <c r="B254" s="554" t="s">
        <v>509</v>
      </c>
      <c r="C254" s="486" t="s">
        <v>848</v>
      </c>
      <c r="D254" s="487" t="s">
        <v>290</v>
      </c>
      <c r="E254" s="487"/>
      <c r="F254" s="487"/>
      <c r="G254" s="487"/>
      <c r="H254" s="487"/>
      <c r="I254" s="487"/>
      <c r="J254" s="487"/>
      <c r="K254" s="487"/>
      <c r="L254" s="487"/>
      <c r="M254" s="487"/>
      <c r="N254" s="487"/>
      <c r="O254" s="502"/>
      <c r="P254" s="487"/>
      <c r="Q254" s="487"/>
      <c r="R254" s="487"/>
      <c r="S254" s="487"/>
      <c r="T254" s="487"/>
      <c r="U254" s="487"/>
      <c r="V254" s="487"/>
      <c r="W254" s="487"/>
      <c r="X254" s="503"/>
      <c r="Y254" s="502"/>
      <c r="Z254" s="487"/>
      <c r="AA254" s="487"/>
      <c r="AB254" s="487"/>
      <c r="AC254" s="487"/>
      <c r="AD254" s="487"/>
      <c r="AE254" s="487"/>
      <c r="AF254" s="487"/>
      <c r="AG254" s="487"/>
      <c r="AH254" s="503"/>
      <c r="AI254" s="502"/>
      <c r="AJ254" s="487"/>
      <c r="AK254" s="487"/>
      <c r="AL254" s="487"/>
      <c r="AM254" s="487"/>
      <c r="AN254" s="487"/>
      <c r="AO254" s="487"/>
      <c r="AP254" s="487"/>
      <c r="AQ254" s="487"/>
      <c r="AR254" s="503"/>
      <c r="AS254" s="502"/>
      <c r="AT254" s="487"/>
      <c r="AU254" s="487"/>
      <c r="AV254" s="487"/>
      <c r="AW254" s="487"/>
      <c r="AX254" s="487"/>
      <c r="AY254" s="487"/>
      <c r="AZ254" s="487"/>
      <c r="BA254" s="487"/>
      <c r="BB254" s="503"/>
      <c r="BC254" s="468"/>
      <c r="BD254" s="468"/>
      <c r="BE254" s="468"/>
      <c r="BF254" s="468"/>
      <c r="BG254" s="468"/>
      <c r="BH254" s="468"/>
      <c r="BI254" s="468"/>
      <c r="BJ254" s="468"/>
      <c r="BK254" s="468"/>
      <c r="BL254" s="468"/>
      <c r="BM254" s="468"/>
      <c r="BN254" s="468"/>
      <c r="BO254" s="468"/>
      <c r="BP254" s="468"/>
      <c r="BQ254" s="468"/>
      <c r="BR254" s="468"/>
      <c r="BS254" s="468"/>
      <c r="BT254" s="468"/>
      <c r="BU254" s="468"/>
      <c r="BV254" s="468"/>
    </row>
    <row r="255" spans="1:74" ht="15.75" hidden="1" customHeight="1" outlineLevel="1" x14ac:dyDescent="0.25">
      <c r="A255" s="767"/>
      <c r="B255" s="547" t="s">
        <v>510</v>
      </c>
      <c r="C255" s="375" t="s">
        <v>849</v>
      </c>
      <c r="D255" s="479" t="s">
        <v>505</v>
      </c>
      <c r="E255" s="479"/>
      <c r="F255" s="479"/>
      <c r="G255" s="479"/>
      <c r="H255" s="479"/>
      <c r="I255" s="479"/>
      <c r="J255" s="479"/>
      <c r="K255" s="479"/>
      <c r="L255" s="479"/>
      <c r="M255" s="479"/>
      <c r="N255" s="479"/>
      <c r="O255" s="480"/>
      <c r="P255" s="479"/>
      <c r="Q255" s="479"/>
      <c r="R255" s="479"/>
      <c r="S255" s="479"/>
      <c r="T255" s="479"/>
      <c r="U255" s="479"/>
      <c r="V255" s="479"/>
      <c r="W255" s="479"/>
      <c r="X255" s="481"/>
      <c r="Y255" s="480"/>
      <c r="Z255" s="479"/>
      <c r="AA255" s="479"/>
      <c r="AB255" s="479"/>
      <c r="AC255" s="479"/>
      <c r="AD255" s="479"/>
      <c r="AE255" s="479"/>
      <c r="AF255" s="479"/>
      <c r="AG255" s="479"/>
      <c r="AH255" s="481"/>
      <c r="AI255" s="480"/>
      <c r="AJ255" s="479"/>
      <c r="AK255" s="479"/>
      <c r="AL255" s="479"/>
      <c r="AM255" s="479"/>
      <c r="AN255" s="479"/>
      <c r="AO255" s="479"/>
      <c r="AP255" s="479"/>
      <c r="AQ255" s="479"/>
      <c r="AR255" s="481"/>
      <c r="AS255" s="480"/>
      <c r="AT255" s="479"/>
      <c r="AU255" s="479"/>
      <c r="AV255" s="479"/>
      <c r="AW255" s="479"/>
      <c r="AX255" s="479"/>
      <c r="AY255" s="479"/>
      <c r="AZ255" s="479"/>
      <c r="BA255" s="479"/>
      <c r="BB255" s="481"/>
    </row>
    <row r="256" spans="1:74" s="488" customFormat="1" ht="15.75" hidden="1" customHeight="1" outlineLevel="1" x14ac:dyDescent="0.25">
      <c r="A256" s="767"/>
      <c r="B256" s="554" t="s">
        <v>511</v>
      </c>
      <c r="C256" s="486" t="s">
        <v>850</v>
      </c>
      <c r="D256" s="487" t="s">
        <v>507</v>
      </c>
      <c r="E256" s="487"/>
      <c r="F256" s="487"/>
      <c r="G256" s="487"/>
      <c r="H256" s="487"/>
      <c r="I256" s="487"/>
      <c r="J256" s="487"/>
      <c r="K256" s="487"/>
      <c r="L256" s="487"/>
      <c r="M256" s="487"/>
      <c r="N256" s="487"/>
      <c r="O256" s="502"/>
      <c r="P256" s="487"/>
      <c r="Q256" s="487"/>
      <c r="R256" s="487"/>
      <c r="S256" s="487"/>
      <c r="T256" s="487"/>
      <c r="U256" s="487"/>
      <c r="V256" s="487"/>
      <c r="W256" s="487"/>
      <c r="X256" s="503"/>
      <c r="Y256" s="502"/>
      <c r="Z256" s="487"/>
      <c r="AA256" s="487"/>
      <c r="AB256" s="487"/>
      <c r="AC256" s="487"/>
      <c r="AD256" s="487"/>
      <c r="AE256" s="487"/>
      <c r="AF256" s="487"/>
      <c r="AG256" s="487"/>
      <c r="AH256" s="503"/>
      <c r="AI256" s="502"/>
      <c r="AJ256" s="487"/>
      <c r="AK256" s="487"/>
      <c r="AL256" s="487"/>
      <c r="AM256" s="487"/>
      <c r="AN256" s="487"/>
      <c r="AO256" s="487"/>
      <c r="AP256" s="487"/>
      <c r="AQ256" s="487"/>
      <c r="AR256" s="503"/>
      <c r="AS256" s="502"/>
      <c r="AT256" s="487"/>
      <c r="AU256" s="487"/>
      <c r="AV256" s="487"/>
      <c r="AW256" s="487"/>
      <c r="AX256" s="487"/>
      <c r="AY256" s="487"/>
      <c r="AZ256" s="487"/>
      <c r="BA256" s="487"/>
      <c r="BB256" s="503"/>
      <c r="BC256" s="468"/>
      <c r="BD256" s="468"/>
      <c r="BE256" s="468"/>
      <c r="BF256" s="468"/>
      <c r="BG256" s="468"/>
      <c r="BH256" s="468"/>
      <c r="BI256" s="468"/>
      <c r="BJ256" s="468"/>
      <c r="BK256" s="468"/>
      <c r="BL256" s="468"/>
      <c r="BM256" s="468"/>
      <c r="BN256" s="468"/>
      <c r="BO256" s="468"/>
      <c r="BP256" s="468"/>
      <c r="BQ256" s="468"/>
      <c r="BR256" s="468"/>
      <c r="BS256" s="468"/>
      <c r="BT256" s="468"/>
      <c r="BU256" s="468"/>
      <c r="BV256" s="468"/>
    </row>
    <row r="257" spans="1:74" ht="15.75" hidden="1" customHeight="1" outlineLevel="1" x14ac:dyDescent="0.25">
      <c r="A257" s="767"/>
      <c r="B257" s="547" t="s">
        <v>515</v>
      </c>
      <c r="C257" s="375" t="s">
        <v>851</v>
      </c>
      <c r="D257" s="479" t="s">
        <v>277</v>
      </c>
      <c r="E257" s="504"/>
      <c r="F257" s="504"/>
      <c r="G257" s="504"/>
      <c r="H257" s="504"/>
      <c r="I257" s="504"/>
      <c r="J257" s="504"/>
      <c r="K257" s="504"/>
      <c r="L257" s="504"/>
      <c r="M257" s="504"/>
      <c r="N257" s="504"/>
      <c r="O257" s="505"/>
      <c r="P257" s="504"/>
      <c r="Q257" s="504"/>
      <c r="R257" s="504"/>
      <c r="S257" s="504"/>
      <c r="T257" s="504"/>
      <c r="U257" s="504"/>
      <c r="V257" s="504"/>
      <c r="W257" s="504"/>
      <c r="X257" s="506"/>
      <c r="Y257" s="505"/>
      <c r="Z257" s="504"/>
      <c r="AA257" s="504"/>
      <c r="AB257" s="504"/>
      <c r="AC257" s="504"/>
      <c r="AD257" s="504"/>
      <c r="AE257" s="504"/>
      <c r="AF257" s="504"/>
      <c r="AG257" s="504"/>
      <c r="AH257" s="506"/>
      <c r="AI257" s="505"/>
      <c r="AJ257" s="504"/>
      <c r="AK257" s="504"/>
      <c r="AL257" s="504"/>
      <c r="AM257" s="504"/>
      <c r="AN257" s="504"/>
      <c r="AO257" s="504"/>
      <c r="AP257" s="504"/>
      <c r="AQ257" s="504"/>
      <c r="AR257" s="506"/>
      <c r="AS257" s="505"/>
      <c r="AT257" s="504"/>
      <c r="AU257" s="504"/>
      <c r="AV257" s="504"/>
      <c r="AW257" s="504"/>
      <c r="AX257" s="504"/>
      <c r="AY257" s="504"/>
      <c r="AZ257" s="504"/>
      <c r="BA257" s="504"/>
      <c r="BB257" s="506"/>
    </row>
    <row r="258" spans="1:74" s="488" customFormat="1" ht="15.75" hidden="1" customHeight="1" outlineLevel="1" x14ac:dyDescent="0.25">
      <c r="A258" s="767"/>
      <c r="B258" s="554" t="s">
        <v>514</v>
      </c>
      <c r="C258" s="486" t="s">
        <v>852</v>
      </c>
      <c r="D258" s="487" t="s">
        <v>517</v>
      </c>
      <c r="E258" s="487"/>
      <c r="F258" s="487"/>
      <c r="G258" s="487"/>
      <c r="H258" s="487"/>
      <c r="I258" s="487"/>
      <c r="J258" s="487"/>
      <c r="K258" s="487"/>
      <c r="L258" s="487"/>
      <c r="M258" s="487"/>
      <c r="N258" s="487"/>
      <c r="O258" s="502"/>
      <c r="P258" s="487"/>
      <c r="Q258" s="487"/>
      <c r="R258" s="487"/>
      <c r="S258" s="487"/>
      <c r="T258" s="487"/>
      <c r="U258" s="487"/>
      <c r="V258" s="487"/>
      <c r="W258" s="487"/>
      <c r="X258" s="503"/>
      <c r="Y258" s="502"/>
      <c r="Z258" s="487"/>
      <c r="AA258" s="487"/>
      <c r="AB258" s="487"/>
      <c r="AC258" s="487"/>
      <c r="AD258" s="487"/>
      <c r="AE258" s="487"/>
      <c r="AF258" s="487"/>
      <c r="AG258" s="487"/>
      <c r="AH258" s="503"/>
      <c r="AI258" s="502"/>
      <c r="AJ258" s="487"/>
      <c r="AK258" s="487"/>
      <c r="AL258" s="487"/>
      <c r="AM258" s="487"/>
      <c r="AN258" s="487"/>
      <c r="AO258" s="487"/>
      <c r="AP258" s="487"/>
      <c r="AQ258" s="487"/>
      <c r="AR258" s="503"/>
      <c r="AS258" s="502"/>
      <c r="AT258" s="487"/>
      <c r="AU258" s="487"/>
      <c r="AV258" s="487"/>
      <c r="AW258" s="487"/>
      <c r="AX258" s="487"/>
      <c r="AY258" s="487"/>
      <c r="AZ258" s="487"/>
      <c r="BA258" s="487"/>
      <c r="BB258" s="503"/>
      <c r="BC258" s="468"/>
      <c r="BD258" s="468"/>
      <c r="BE258" s="468"/>
      <c r="BF258" s="468"/>
      <c r="BG258" s="468"/>
      <c r="BH258" s="468"/>
      <c r="BI258" s="468"/>
      <c r="BJ258" s="468"/>
      <c r="BK258" s="468"/>
      <c r="BL258" s="468"/>
      <c r="BM258" s="468"/>
      <c r="BN258" s="468"/>
      <c r="BO258" s="468"/>
      <c r="BP258" s="468"/>
      <c r="BQ258" s="468"/>
      <c r="BR258" s="468"/>
      <c r="BS258" s="468"/>
      <c r="BT258" s="468"/>
      <c r="BU258" s="468"/>
      <c r="BV258" s="468"/>
    </row>
    <row r="259" spans="1:74" ht="15.75" hidden="1" customHeight="1" outlineLevel="1" x14ac:dyDescent="0.25">
      <c r="A259" s="767"/>
      <c r="B259" s="547" t="s">
        <v>516</v>
      </c>
      <c r="C259" s="375" t="s">
        <v>853</v>
      </c>
      <c r="D259" s="479" t="s">
        <v>518</v>
      </c>
      <c r="E259" s="479"/>
      <c r="F259" s="479"/>
      <c r="G259" s="479"/>
      <c r="H259" s="479"/>
      <c r="I259" s="479"/>
      <c r="J259" s="479"/>
      <c r="K259" s="479"/>
      <c r="L259" s="479"/>
      <c r="M259" s="479"/>
      <c r="N259" s="479"/>
      <c r="O259" s="480"/>
      <c r="P259" s="479"/>
      <c r="Q259" s="479"/>
      <c r="R259" s="479"/>
      <c r="S259" s="479"/>
      <c r="T259" s="479"/>
      <c r="U259" s="479"/>
      <c r="V259" s="479"/>
      <c r="W259" s="479"/>
      <c r="X259" s="481"/>
      <c r="Y259" s="480"/>
      <c r="Z259" s="479"/>
      <c r="AA259" s="479"/>
      <c r="AB259" s="479"/>
      <c r="AC259" s="479"/>
      <c r="AD259" s="479"/>
      <c r="AE259" s="479"/>
      <c r="AF259" s="479"/>
      <c r="AG259" s="479"/>
      <c r="AH259" s="481"/>
      <c r="AI259" s="480"/>
      <c r="AJ259" s="479"/>
      <c r="AK259" s="479"/>
      <c r="AL259" s="479"/>
      <c r="AM259" s="479"/>
      <c r="AN259" s="479"/>
      <c r="AO259" s="479"/>
      <c r="AP259" s="479"/>
      <c r="AQ259" s="479"/>
      <c r="AR259" s="481"/>
      <c r="AS259" s="480"/>
      <c r="AT259" s="479"/>
      <c r="AU259" s="479"/>
      <c r="AV259" s="479"/>
      <c r="AW259" s="479"/>
      <c r="AX259" s="479"/>
      <c r="AY259" s="479"/>
      <c r="AZ259" s="479"/>
      <c r="BA259" s="479"/>
      <c r="BB259" s="481"/>
    </row>
    <row r="260" spans="1:74" s="488" customFormat="1" ht="15.75" hidden="1" customHeight="1" outlineLevel="1" x14ac:dyDescent="0.25">
      <c r="A260" s="767"/>
      <c r="B260" s="554" t="s">
        <v>540</v>
      </c>
      <c r="C260" s="486" t="s">
        <v>854</v>
      </c>
      <c r="D260" s="487" t="s">
        <v>542</v>
      </c>
      <c r="E260" s="486"/>
      <c r="F260" s="486"/>
      <c r="G260" s="486"/>
      <c r="H260" s="486"/>
      <c r="I260" s="486"/>
      <c r="J260" s="486"/>
      <c r="K260" s="486"/>
      <c r="L260" s="486"/>
      <c r="M260" s="486"/>
      <c r="N260" s="486"/>
      <c r="O260" s="507"/>
      <c r="P260" s="486"/>
      <c r="Q260" s="486"/>
      <c r="R260" s="486"/>
      <c r="S260" s="486"/>
      <c r="T260" s="486"/>
      <c r="U260" s="486"/>
      <c r="V260" s="486"/>
      <c r="W260" s="486"/>
      <c r="X260" s="508"/>
      <c r="Y260" s="507"/>
      <c r="Z260" s="486"/>
      <c r="AA260" s="486"/>
      <c r="AB260" s="486"/>
      <c r="AC260" s="486"/>
      <c r="AD260" s="486"/>
      <c r="AE260" s="486"/>
      <c r="AF260" s="486"/>
      <c r="AG260" s="486"/>
      <c r="AH260" s="508"/>
      <c r="AI260" s="507"/>
      <c r="AJ260" s="486"/>
      <c r="AK260" s="486"/>
      <c r="AL260" s="486"/>
      <c r="AM260" s="486"/>
      <c r="AN260" s="486"/>
      <c r="AO260" s="486"/>
      <c r="AP260" s="486"/>
      <c r="AQ260" s="486"/>
      <c r="AR260" s="508"/>
      <c r="AS260" s="507"/>
      <c r="AT260" s="486"/>
      <c r="AU260" s="486"/>
      <c r="AV260" s="486"/>
      <c r="AW260" s="486"/>
      <c r="AX260" s="486"/>
      <c r="AY260" s="486"/>
      <c r="AZ260" s="486"/>
      <c r="BA260" s="486"/>
      <c r="BB260" s="508"/>
      <c r="BC260" s="468"/>
      <c r="BD260" s="468"/>
      <c r="BE260" s="468"/>
      <c r="BF260" s="468"/>
      <c r="BG260" s="468"/>
      <c r="BH260" s="468"/>
      <c r="BI260" s="468"/>
      <c r="BJ260" s="468"/>
      <c r="BK260" s="468"/>
      <c r="BL260" s="468"/>
      <c r="BM260" s="468"/>
      <c r="BN260" s="468"/>
      <c r="BO260" s="468"/>
      <c r="BP260" s="468"/>
      <c r="BQ260" s="468"/>
      <c r="BR260" s="468"/>
      <c r="BS260" s="468"/>
      <c r="BT260" s="468"/>
      <c r="BU260" s="468"/>
      <c r="BV260" s="468"/>
    </row>
    <row r="261" spans="1:74" ht="15.75" hidden="1" customHeight="1" outlineLevel="1" x14ac:dyDescent="0.25">
      <c r="A261" s="767"/>
      <c r="B261" s="547" t="s">
        <v>541</v>
      </c>
      <c r="C261" s="509" t="s">
        <v>855</v>
      </c>
      <c r="D261" s="479" t="s">
        <v>543</v>
      </c>
      <c r="E261" s="375"/>
      <c r="F261" s="375"/>
      <c r="G261" s="375"/>
      <c r="H261" s="375"/>
      <c r="I261" s="375"/>
      <c r="J261" s="375"/>
      <c r="K261" s="375"/>
      <c r="L261" s="375"/>
      <c r="M261" s="375"/>
      <c r="N261" s="375"/>
      <c r="O261" s="510"/>
      <c r="P261" s="375"/>
      <c r="Q261" s="375"/>
      <c r="R261" s="375"/>
      <c r="S261" s="375"/>
      <c r="T261" s="375"/>
      <c r="U261" s="375"/>
      <c r="V261" s="375"/>
      <c r="W261" s="375"/>
      <c r="X261" s="511"/>
      <c r="Y261" s="510"/>
      <c r="Z261" s="375"/>
      <c r="AA261" s="375"/>
      <c r="AB261" s="375"/>
      <c r="AC261" s="375"/>
      <c r="AD261" s="375"/>
      <c r="AE261" s="375"/>
      <c r="AF261" s="375"/>
      <c r="AG261" s="375"/>
      <c r="AH261" s="511"/>
      <c r="AI261" s="510"/>
      <c r="AJ261" s="375"/>
      <c r="AK261" s="375"/>
      <c r="AL261" s="375"/>
      <c r="AM261" s="375"/>
      <c r="AN261" s="375"/>
      <c r="AO261" s="375"/>
      <c r="AP261" s="375"/>
      <c r="AQ261" s="375"/>
      <c r="AR261" s="511"/>
      <c r="AS261" s="510"/>
      <c r="AT261" s="375"/>
      <c r="AU261" s="375"/>
      <c r="AV261" s="375"/>
      <c r="AW261" s="375"/>
      <c r="AX261" s="375"/>
      <c r="AY261" s="375"/>
      <c r="AZ261" s="375"/>
      <c r="BA261" s="375"/>
      <c r="BB261" s="511"/>
    </row>
    <row r="262" spans="1:74" s="488" customFormat="1" ht="15.75" hidden="1" customHeight="1" outlineLevel="1" x14ac:dyDescent="0.25">
      <c r="A262" s="767"/>
      <c r="B262" s="554" t="s">
        <v>534</v>
      </c>
      <c r="C262" s="489" t="s">
        <v>856</v>
      </c>
      <c r="D262" s="486" t="s">
        <v>277</v>
      </c>
      <c r="E262" s="486"/>
      <c r="F262" s="486"/>
      <c r="G262" s="486"/>
      <c r="H262" s="486"/>
      <c r="I262" s="486"/>
      <c r="J262" s="486"/>
      <c r="K262" s="486"/>
      <c r="L262" s="486"/>
      <c r="M262" s="486"/>
      <c r="N262" s="486"/>
      <c r="O262" s="507"/>
      <c r="P262" s="486"/>
      <c r="Q262" s="486"/>
      <c r="R262" s="486"/>
      <c r="S262" s="486"/>
      <c r="T262" s="486"/>
      <c r="U262" s="486"/>
      <c r="V262" s="486"/>
      <c r="W262" s="486"/>
      <c r="X262" s="508"/>
      <c r="Y262" s="507"/>
      <c r="Z262" s="486"/>
      <c r="AA262" s="486"/>
      <c r="AB262" s="486"/>
      <c r="AC262" s="486"/>
      <c r="AD262" s="486"/>
      <c r="AE262" s="486"/>
      <c r="AF262" s="486"/>
      <c r="AG262" s="486"/>
      <c r="AH262" s="508"/>
      <c r="AI262" s="507"/>
      <c r="AJ262" s="486"/>
      <c r="AK262" s="486"/>
      <c r="AL262" s="486"/>
      <c r="AM262" s="486"/>
      <c r="AN262" s="486"/>
      <c r="AO262" s="486"/>
      <c r="AP262" s="486"/>
      <c r="AQ262" s="486"/>
      <c r="AR262" s="508"/>
      <c r="AS262" s="507"/>
      <c r="AT262" s="486"/>
      <c r="AU262" s="486"/>
      <c r="AV262" s="486"/>
      <c r="AW262" s="486"/>
      <c r="AX262" s="486"/>
      <c r="AY262" s="486"/>
      <c r="AZ262" s="486"/>
      <c r="BA262" s="486"/>
      <c r="BB262" s="508"/>
      <c r="BC262" s="468"/>
      <c r="BD262" s="468"/>
      <c r="BE262" s="468"/>
      <c r="BF262" s="468"/>
      <c r="BG262" s="468"/>
      <c r="BH262" s="468"/>
      <c r="BI262" s="468"/>
      <c r="BJ262" s="468"/>
      <c r="BK262" s="468"/>
      <c r="BL262" s="468"/>
      <c r="BM262" s="468"/>
      <c r="BN262" s="468"/>
      <c r="BO262" s="468"/>
      <c r="BP262" s="468"/>
      <c r="BQ262" s="468"/>
      <c r="BR262" s="468"/>
      <c r="BS262" s="468"/>
      <c r="BT262" s="468"/>
      <c r="BU262" s="468"/>
      <c r="BV262" s="468"/>
    </row>
    <row r="263" spans="1:74" ht="15.75" hidden="1" customHeight="1" outlineLevel="1" x14ac:dyDescent="0.25">
      <c r="A263" s="767"/>
      <c r="B263" s="547" t="s">
        <v>535</v>
      </c>
      <c r="C263" s="512" t="s">
        <v>857</v>
      </c>
      <c r="D263" s="375" t="s">
        <v>277</v>
      </c>
      <c r="E263" s="375"/>
      <c r="F263" s="375"/>
      <c r="G263" s="375"/>
      <c r="H263" s="375"/>
      <c r="I263" s="375"/>
      <c r="J263" s="375"/>
      <c r="K263" s="375"/>
      <c r="L263" s="375"/>
      <c r="M263" s="375"/>
      <c r="N263" s="375"/>
      <c r="O263" s="510"/>
      <c r="P263" s="375"/>
      <c r="Q263" s="375"/>
      <c r="R263" s="375"/>
      <c r="S263" s="375"/>
      <c r="T263" s="375"/>
      <c r="U263" s="375"/>
      <c r="V263" s="375"/>
      <c r="W263" s="375"/>
      <c r="X263" s="511"/>
      <c r="Y263" s="510"/>
      <c r="Z263" s="375"/>
      <c r="AA263" s="375"/>
      <c r="AB263" s="375"/>
      <c r="AC263" s="375"/>
      <c r="AD263" s="375"/>
      <c r="AE263" s="375"/>
      <c r="AF263" s="375"/>
      <c r="AG263" s="375"/>
      <c r="AH263" s="511"/>
      <c r="AI263" s="510"/>
      <c r="AJ263" s="375"/>
      <c r="AK263" s="375"/>
      <c r="AL263" s="375"/>
      <c r="AM263" s="375"/>
      <c r="AN263" s="375"/>
      <c r="AO263" s="375"/>
      <c r="AP263" s="375"/>
      <c r="AQ263" s="375"/>
      <c r="AR263" s="511"/>
      <c r="AS263" s="510"/>
      <c r="AT263" s="375"/>
      <c r="AU263" s="375"/>
      <c r="AV263" s="375"/>
      <c r="AW263" s="375"/>
      <c r="AX263" s="375"/>
      <c r="AY263" s="375"/>
      <c r="AZ263" s="375"/>
      <c r="BA263" s="375"/>
      <c r="BB263" s="511"/>
    </row>
    <row r="264" spans="1:74" s="488" customFormat="1" ht="15.75" hidden="1" customHeight="1" outlineLevel="1" x14ac:dyDescent="0.25">
      <c r="A264" s="767"/>
      <c r="B264" s="554" t="s">
        <v>536</v>
      </c>
      <c r="C264" s="486" t="s">
        <v>858</v>
      </c>
      <c r="D264" s="486" t="s">
        <v>277</v>
      </c>
      <c r="E264" s="487"/>
      <c r="F264" s="487"/>
      <c r="G264" s="487"/>
      <c r="H264" s="487"/>
      <c r="I264" s="487"/>
      <c r="J264" s="487"/>
      <c r="K264" s="487"/>
      <c r="L264" s="487"/>
      <c r="M264" s="487"/>
      <c r="N264" s="487"/>
      <c r="O264" s="502"/>
      <c r="P264" s="487"/>
      <c r="Q264" s="487"/>
      <c r="R264" s="487"/>
      <c r="S264" s="487"/>
      <c r="T264" s="487"/>
      <c r="U264" s="487"/>
      <c r="V264" s="487"/>
      <c r="W264" s="487"/>
      <c r="X264" s="503"/>
      <c r="Y264" s="502"/>
      <c r="Z264" s="487"/>
      <c r="AA264" s="487"/>
      <c r="AB264" s="487"/>
      <c r="AC264" s="487"/>
      <c r="AD264" s="487"/>
      <c r="AE264" s="487"/>
      <c r="AF264" s="487"/>
      <c r="AG264" s="487"/>
      <c r="AH264" s="503"/>
      <c r="AI264" s="502"/>
      <c r="AJ264" s="487"/>
      <c r="AK264" s="487"/>
      <c r="AL264" s="487"/>
      <c r="AM264" s="487"/>
      <c r="AN264" s="487"/>
      <c r="AO264" s="487"/>
      <c r="AP264" s="487"/>
      <c r="AQ264" s="487"/>
      <c r="AR264" s="503"/>
      <c r="AS264" s="502"/>
      <c r="AT264" s="487"/>
      <c r="AU264" s="487"/>
      <c r="AV264" s="487"/>
      <c r="AW264" s="487"/>
      <c r="AX264" s="487"/>
      <c r="AY264" s="487"/>
      <c r="AZ264" s="487"/>
      <c r="BA264" s="487"/>
      <c r="BB264" s="503"/>
      <c r="BC264" s="468"/>
      <c r="BD264" s="468"/>
      <c r="BE264" s="468"/>
      <c r="BF264" s="468"/>
      <c r="BG264" s="468"/>
      <c r="BH264" s="468"/>
      <c r="BI264" s="468"/>
      <c r="BJ264" s="468"/>
      <c r="BK264" s="468"/>
      <c r="BL264" s="468"/>
      <c r="BM264" s="468"/>
      <c r="BN264" s="468"/>
      <c r="BO264" s="468"/>
      <c r="BP264" s="468"/>
      <c r="BQ264" s="468"/>
      <c r="BR264" s="468"/>
      <c r="BS264" s="468"/>
      <c r="BT264" s="468"/>
      <c r="BU264" s="468"/>
      <c r="BV264" s="468"/>
    </row>
    <row r="265" spans="1:74" ht="15.75" hidden="1" customHeight="1" outlineLevel="1" x14ac:dyDescent="0.25">
      <c r="A265" s="767"/>
      <c r="B265" s="547" t="s">
        <v>537</v>
      </c>
      <c r="C265" s="375" t="s">
        <v>859</v>
      </c>
      <c r="D265" s="375" t="s">
        <v>277</v>
      </c>
      <c r="E265" s="375"/>
      <c r="F265" s="375"/>
      <c r="G265" s="375"/>
      <c r="H265" s="375"/>
      <c r="I265" s="375"/>
      <c r="J265" s="375"/>
      <c r="K265" s="375"/>
      <c r="L265" s="375"/>
      <c r="M265" s="375"/>
      <c r="N265" s="375"/>
      <c r="O265" s="510"/>
      <c r="P265" s="375"/>
      <c r="Q265" s="375"/>
      <c r="R265" s="375"/>
      <c r="S265" s="375"/>
      <c r="T265" s="375"/>
      <c r="U265" s="375"/>
      <c r="V265" s="375"/>
      <c r="W265" s="375"/>
      <c r="X265" s="511"/>
      <c r="Y265" s="510"/>
      <c r="Z265" s="375"/>
      <c r="AA265" s="375"/>
      <c r="AB265" s="375"/>
      <c r="AC265" s="375"/>
      <c r="AD265" s="375"/>
      <c r="AE265" s="375"/>
      <c r="AF265" s="375"/>
      <c r="AG265" s="375"/>
      <c r="AH265" s="511"/>
      <c r="AI265" s="510"/>
      <c r="AJ265" s="375"/>
      <c r="AK265" s="375"/>
      <c r="AL265" s="375"/>
      <c r="AM265" s="375"/>
      <c r="AN265" s="375"/>
      <c r="AO265" s="375"/>
      <c r="AP265" s="375"/>
      <c r="AQ265" s="375"/>
      <c r="AR265" s="511"/>
      <c r="AS265" s="510"/>
      <c r="AT265" s="375"/>
      <c r="AU265" s="375"/>
      <c r="AV265" s="375"/>
      <c r="AW265" s="375"/>
      <c r="AX265" s="375"/>
      <c r="AY265" s="375"/>
      <c r="AZ265" s="375"/>
      <c r="BA265" s="375"/>
      <c r="BB265" s="511"/>
    </row>
    <row r="266" spans="1:74" s="488" customFormat="1" ht="15.75" hidden="1" customHeight="1" outlineLevel="1" thickBot="1" x14ac:dyDescent="0.3">
      <c r="A266" s="767"/>
      <c r="B266" s="554" t="s">
        <v>556</v>
      </c>
      <c r="C266" s="486" t="s">
        <v>810</v>
      </c>
      <c r="D266" s="486" t="s">
        <v>557</v>
      </c>
      <c r="E266" s="486"/>
      <c r="F266" s="486"/>
      <c r="G266" s="486"/>
      <c r="H266" s="486"/>
      <c r="I266" s="486"/>
      <c r="J266" s="486"/>
      <c r="K266" s="486"/>
      <c r="L266" s="486"/>
      <c r="M266" s="486"/>
      <c r="N266" s="486"/>
      <c r="O266" s="507"/>
      <c r="P266" s="486"/>
      <c r="Q266" s="486"/>
      <c r="R266" s="486"/>
      <c r="S266" s="486"/>
      <c r="T266" s="486"/>
      <c r="U266" s="486"/>
      <c r="V266" s="486"/>
      <c r="W266" s="486"/>
      <c r="X266" s="508"/>
      <c r="Y266" s="507"/>
      <c r="Z266" s="486"/>
      <c r="AA266" s="486"/>
      <c r="AB266" s="486"/>
      <c r="AC266" s="486"/>
      <c r="AD266" s="486"/>
      <c r="AE266" s="486"/>
      <c r="AF266" s="486"/>
      <c r="AG266" s="486"/>
      <c r="AH266" s="508"/>
      <c r="AI266" s="507"/>
      <c r="AJ266" s="486"/>
      <c r="AK266" s="486"/>
      <c r="AL266" s="486"/>
      <c r="AM266" s="486"/>
      <c r="AN266" s="486"/>
      <c r="AO266" s="486"/>
      <c r="AP266" s="486"/>
      <c r="AQ266" s="486"/>
      <c r="AR266" s="508"/>
      <c r="AS266" s="507"/>
      <c r="AT266" s="486"/>
      <c r="AU266" s="486"/>
      <c r="AV266" s="486"/>
      <c r="AW266" s="486"/>
      <c r="AX266" s="486"/>
      <c r="AY266" s="486"/>
      <c r="AZ266" s="486"/>
      <c r="BA266" s="486"/>
      <c r="BB266" s="508"/>
      <c r="BC266" s="468"/>
      <c r="BD266" s="468"/>
      <c r="BE266" s="468"/>
      <c r="BF266" s="468"/>
      <c r="BG266" s="468"/>
      <c r="BH266" s="468"/>
      <c r="BI266" s="468"/>
      <c r="BJ266" s="468"/>
      <c r="BK266" s="468"/>
      <c r="BL266" s="468"/>
      <c r="BM266" s="468"/>
      <c r="BN266" s="468"/>
      <c r="BO266" s="468"/>
      <c r="BP266" s="468"/>
      <c r="BQ266" s="468"/>
      <c r="BR266" s="468"/>
      <c r="BS266" s="468"/>
      <c r="BT266" s="468"/>
      <c r="BU266" s="468"/>
      <c r="BV266" s="468"/>
    </row>
    <row r="267" spans="1:74" ht="15.75" customHeight="1" collapsed="1" thickBot="1" x14ac:dyDescent="0.3">
      <c r="A267" s="767"/>
      <c r="B267" s="379" t="s">
        <v>702</v>
      </c>
      <c r="C267" s="379"/>
      <c r="D267" s="584"/>
      <c r="E267" s="379"/>
      <c r="F267" s="379"/>
      <c r="G267" s="379"/>
      <c r="H267" s="379"/>
      <c r="I267" s="379"/>
      <c r="J267" s="379"/>
      <c r="K267" s="379"/>
      <c r="L267" s="379"/>
      <c r="M267" s="379"/>
      <c r="N267" s="379"/>
      <c r="O267" s="500"/>
      <c r="P267" s="379"/>
      <c r="Q267" s="379"/>
      <c r="R267" s="379"/>
      <c r="S267" s="379"/>
      <c r="T267" s="379"/>
      <c r="U267" s="379"/>
      <c r="V267" s="379"/>
      <c r="W267" s="379"/>
      <c r="X267" s="380"/>
      <c r="Y267" s="500"/>
      <c r="Z267" s="379"/>
      <c r="AA267" s="379"/>
      <c r="AB267" s="379"/>
      <c r="AC267" s="379"/>
      <c r="AD267" s="379"/>
      <c r="AE267" s="379"/>
      <c r="AF267" s="379"/>
      <c r="AG267" s="379"/>
      <c r="AH267" s="380"/>
      <c r="AI267" s="500"/>
      <c r="AJ267" s="379"/>
      <c r="AK267" s="379"/>
      <c r="AL267" s="379"/>
      <c r="AM267" s="379"/>
      <c r="AN267" s="379"/>
      <c r="AO267" s="379"/>
      <c r="AP267" s="379"/>
      <c r="AQ267" s="379"/>
      <c r="AR267" s="380"/>
      <c r="AS267" s="500"/>
      <c r="AT267" s="379"/>
      <c r="AU267" s="379"/>
      <c r="AV267" s="379"/>
      <c r="AW267" s="379"/>
      <c r="AX267" s="379"/>
      <c r="AY267" s="379"/>
      <c r="AZ267" s="379"/>
      <c r="BA267" s="379"/>
      <c r="BB267" s="380"/>
    </row>
    <row r="268" spans="1:74" ht="15.75" hidden="1" customHeight="1" outlineLevel="1" x14ac:dyDescent="0.25">
      <c r="A268" s="767"/>
      <c r="B268" s="547" t="s">
        <v>282</v>
      </c>
      <c r="C268" s="375" t="s">
        <v>860</v>
      </c>
      <c r="D268" s="517" t="s">
        <v>283</v>
      </c>
      <c r="E268" s="479"/>
      <c r="F268" s="479"/>
      <c r="G268" s="479"/>
      <c r="H268" s="479"/>
      <c r="I268" s="479"/>
      <c r="J268" s="479"/>
      <c r="K268" s="479"/>
      <c r="L268" s="479"/>
      <c r="M268" s="479"/>
      <c r="N268" s="479"/>
      <c r="O268" s="480"/>
      <c r="P268" s="479"/>
      <c r="Q268" s="479"/>
      <c r="R268" s="479"/>
      <c r="S268" s="479"/>
      <c r="T268" s="479"/>
      <c r="U268" s="479"/>
      <c r="V268" s="479"/>
      <c r="W268" s="479"/>
      <c r="X268" s="481"/>
      <c r="Y268" s="480"/>
      <c r="Z268" s="479"/>
      <c r="AA268" s="479"/>
      <c r="AB268" s="479"/>
      <c r="AC268" s="479"/>
      <c r="AD268" s="479"/>
      <c r="AE268" s="479"/>
      <c r="AF268" s="479"/>
      <c r="AG268" s="479"/>
      <c r="AH268" s="481"/>
      <c r="AI268" s="480"/>
      <c r="AJ268" s="479"/>
      <c r="AK268" s="479"/>
      <c r="AL268" s="479"/>
      <c r="AM268" s="479"/>
      <c r="AN268" s="479"/>
      <c r="AO268" s="479"/>
      <c r="AP268" s="479"/>
      <c r="AQ268" s="479"/>
      <c r="AR268" s="481"/>
      <c r="AS268" s="480"/>
      <c r="AT268" s="479"/>
      <c r="AU268" s="479"/>
      <c r="AV268" s="479"/>
      <c r="AW268" s="479"/>
      <c r="AX268" s="479"/>
      <c r="AY268" s="479"/>
      <c r="AZ268" s="479"/>
      <c r="BA268" s="479"/>
      <c r="BB268" s="481"/>
    </row>
    <row r="269" spans="1:74" ht="15.75" hidden="1" customHeight="1" outlineLevel="1" thickBot="1" x14ac:dyDescent="0.3">
      <c r="A269" s="767"/>
      <c r="B269" s="547" t="s">
        <v>676</v>
      </c>
      <c r="C269" s="375" t="s">
        <v>797</v>
      </c>
      <c r="D269" s="479" t="s">
        <v>555</v>
      </c>
      <c r="E269" s="479"/>
      <c r="F269" s="479"/>
      <c r="G269" s="479"/>
      <c r="H269" s="479"/>
      <c r="I269" s="479"/>
      <c r="J269" s="479"/>
      <c r="K269" s="479"/>
      <c r="L269" s="479"/>
      <c r="M269" s="479"/>
      <c r="N269" s="479"/>
      <c r="O269" s="480"/>
      <c r="P269" s="479"/>
      <c r="Q269" s="479"/>
      <c r="R269" s="479"/>
      <c r="S269" s="479"/>
      <c r="T269" s="479"/>
      <c r="U269" s="479"/>
      <c r="V269" s="479"/>
      <c r="W269" s="479"/>
      <c r="X269" s="481"/>
      <c r="Y269" s="480"/>
      <c r="Z269" s="479"/>
      <c r="AA269" s="479"/>
      <c r="AB269" s="479"/>
      <c r="AC269" s="479"/>
      <c r="AD269" s="479"/>
      <c r="AE269" s="479"/>
      <c r="AF269" s="479"/>
      <c r="AG269" s="479"/>
      <c r="AH269" s="481"/>
      <c r="AI269" s="480"/>
      <c r="AJ269" s="479"/>
      <c r="AK269" s="479"/>
      <c r="AL269" s="479"/>
      <c r="AM269" s="479"/>
      <c r="AN269" s="479"/>
      <c r="AO269" s="479"/>
      <c r="AP269" s="479"/>
      <c r="AQ269" s="479"/>
      <c r="AR269" s="481"/>
      <c r="AS269" s="480"/>
      <c r="AT269" s="479"/>
      <c r="AU269" s="479"/>
      <c r="AV269" s="479"/>
      <c r="AW269" s="479"/>
      <c r="AX269" s="479"/>
      <c r="AY269" s="479"/>
      <c r="AZ269" s="479"/>
      <c r="BA269" s="479"/>
      <c r="BB269" s="481"/>
    </row>
    <row r="270" spans="1:74" s="488" customFormat="1" ht="15.75" hidden="1" customHeight="1" outlineLevel="1" x14ac:dyDescent="0.25">
      <c r="A270" s="767"/>
      <c r="B270" s="554" t="s">
        <v>509</v>
      </c>
      <c r="C270" s="486" t="s">
        <v>861</v>
      </c>
      <c r="D270" s="518" t="s">
        <v>290</v>
      </c>
      <c r="E270" s="487"/>
      <c r="F270" s="487"/>
      <c r="G270" s="487"/>
      <c r="H270" s="487"/>
      <c r="I270" s="487"/>
      <c r="J270" s="487"/>
      <c r="K270" s="487"/>
      <c r="L270" s="487"/>
      <c r="M270" s="487"/>
      <c r="N270" s="487"/>
      <c r="O270" s="502"/>
      <c r="P270" s="487"/>
      <c r="Q270" s="487"/>
      <c r="R270" s="487"/>
      <c r="S270" s="487"/>
      <c r="T270" s="487"/>
      <c r="U270" s="487"/>
      <c r="V270" s="487"/>
      <c r="W270" s="487"/>
      <c r="X270" s="503"/>
      <c r="Y270" s="502"/>
      <c r="Z270" s="487"/>
      <c r="AA270" s="487"/>
      <c r="AB270" s="487"/>
      <c r="AC270" s="487"/>
      <c r="AD270" s="487"/>
      <c r="AE270" s="487"/>
      <c r="AF270" s="487"/>
      <c r="AG270" s="487"/>
      <c r="AH270" s="503"/>
      <c r="AI270" s="502"/>
      <c r="AJ270" s="487"/>
      <c r="AK270" s="487"/>
      <c r="AL270" s="487"/>
      <c r="AM270" s="487"/>
      <c r="AN270" s="487"/>
      <c r="AO270" s="487"/>
      <c r="AP270" s="487"/>
      <c r="AQ270" s="487"/>
      <c r="AR270" s="503"/>
      <c r="AS270" s="502"/>
      <c r="AT270" s="487"/>
      <c r="AU270" s="487"/>
      <c r="AV270" s="487"/>
      <c r="AW270" s="487"/>
      <c r="AX270" s="487"/>
      <c r="AY270" s="487"/>
      <c r="AZ270" s="487"/>
      <c r="BA270" s="487"/>
      <c r="BB270" s="503"/>
      <c r="BC270" s="468"/>
      <c r="BD270" s="468"/>
      <c r="BE270" s="468"/>
      <c r="BF270" s="468"/>
      <c r="BG270" s="468"/>
      <c r="BH270" s="468"/>
      <c r="BI270" s="468"/>
      <c r="BJ270" s="468"/>
      <c r="BK270" s="468"/>
      <c r="BL270" s="468"/>
      <c r="BM270" s="468"/>
      <c r="BN270" s="468"/>
      <c r="BO270" s="468"/>
      <c r="BP270" s="468"/>
      <c r="BQ270" s="468"/>
      <c r="BR270" s="468"/>
      <c r="BS270" s="468"/>
      <c r="BT270" s="468"/>
      <c r="BU270" s="468"/>
      <c r="BV270" s="468"/>
    </row>
    <row r="271" spans="1:74" ht="15.75" hidden="1" customHeight="1" outlineLevel="1" x14ac:dyDescent="0.25">
      <c r="A271" s="767"/>
      <c r="B271" s="547" t="s">
        <v>510</v>
      </c>
      <c r="C271" s="375" t="s">
        <v>862</v>
      </c>
      <c r="D271" s="517" t="s">
        <v>505</v>
      </c>
      <c r="E271" s="479"/>
      <c r="F271" s="479"/>
      <c r="G271" s="479"/>
      <c r="H271" s="479"/>
      <c r="I271" s="479"/>
      <c r="J271" s="479"/>
      <c r="K271" s="479"/>
      <c r="L271" s="479"/>
      <c r="M271" s="479"/>
      <c r="N271" s="479"/>
      <c r="O271" s="480"/>
      <c r="P271" s="479"/>
      <c r="Q271" s="479"/>
      <c r="R271" s="479"/>
      <c r="S271" s="479"/>
      <c r="T271" s="479"/>
      <c r="U271" s="479"/>
      <c r="V271" s="479"/>
      <c r="W271" s="479"/>
      <c r="X271" s="481"/>
      <c r="Y271" s="480"/>
      <c r="Z271" s="479"/>
      <c r="AA271" s="479"/>
      <c r="AB271" s="479"/>
      <c r="AC271" s="479"/>
      <c r="AD271" s="479"/>
      <c r="AE271" s="479"/>
      <c r="AF271" s="479"/>
      <c r="AG271" s="479"/>
      <c r="AH271" s="481"/>
      <c r="AI271" s="480"/>
      <c r="AJ271" s="479"/>
      <c r="AK271" s="479"/>
      <c r="AL271" s="479"/>
      <c r="AM271" s="479"/>
      <c r="AN271" s="479"/>
      <c r="AO271" s="479"/>
      <c r="AP271" s="479"/>
      <c r="AQ271" s="479"/>
      <c r="AR271" s="481"/>
      <c r="AS271" s="480"/>
      <c r="AT271" s="479"/>
      <c r="AU271" s="479"/>
      <c r="AV271" s="479"/>
      <c r="AW271" s="479"/>
      <c r="AX271" s="479"/>
      <c r="AY271" s="479"/>
      <c r="AZ271" s="479"/>
      <c r="BA271" s="479"/>
      <c r="BB271" s="481"/>
    </row>
    <row r="272" spans="1:74" s="488" customFormat="1" ht="15.75" hidden="1" customHeight="1" outlineLevel="1" x14ac:dyDescent="0.25">
      <c r="A272" s="767"/>
      <c r="B272" s="554" t="s">
        <v>511</v>
      </c>
      <c r="C272" s="486" t="s">
        <v>863</v>
      </c>
      <c r="D272" s="518" t="s">
        <v>507</v>
      </c>
      <c r="E272" s="487"/>
      <c r="F272" s="487"/>
      <c r="G272" s="487"/>
      <c r="H272" s="487"/>
      <c r="I272" s="487"/>
      <c r="J272" s="487"/>
      <c r="K272" s="487"/>
      <c r="L272" s="487"/>
      <c r="M272" s="487"/>
      <c r="N272" s="487"/>
      <c r="O272" s="502"/>
      <c r="P272" s="487"/>
      <c r="Q272" s="487"/>
      <c r="R272" s="487"/>
      <c r="S272" s="487"/>
      <c r="T272" s="487"/>
      <c r="U272" s="487"/>
      <c r="V272" s="487"/>
      <c r="W272" s="487"/>
      <c r="X272" s="503"/>
      <c r="Y272" s="502"/>
      <c r="Z272" s="487"/>
      <c r="AA272" s="487"/>
      <c r="AB272" s="487"/>
      <c r="AC272" s="487"/>
      <c r="AD272" s="487"/>
      <c r="AE272" s="487"/>
      <c r="AF272" s="487"/>
      <c r="AG272" s="487"/>
      <c r="AH272" s="503"/>
      <c r="AI272" s="502"/>
      <c r="AJ272" s="487"/>
      <c r="AK272" s="487"/>
      <c r="AL272" s="487"/>
      <c r="AM272" s="487"/>
      <c r="AN272" s="487"/>
      <c r="AO272" s="487"/>
      <c r="AP272" s="487"/>
      <c r="AQ272" s="487"/>
      <c r="AR272" s="503"/>
      <c r="AS272" s="502"/>
      <c r="AT272" s="487"/>
      <c r="AU272" s="487"/>
      <c r="AV272" s="487"/>
      <c r="AW272" s="487"/>
      <c r="AX272" s="487"/>
      <c r="AY272" s="487"/>
      <c r="AZ272" s="487"/>
      <c r="BA272" s="487"/>
      <c r="BB272" s="503"/>
      <c r="BC272" s="468"/>
      <c r="BD272" s="468"/>
      <c r="BE272" s="468"/>
      <c r="BF272" s="468"/>
      <c r="BG272" s="468"/>
      <c r="BH272" s="468"/>
      <c r="BI272" s="468"/>
      <c r="BJ272" s="468"/>
      <c r="BK272" s="468"/>
      <c r="BL272" s="468"/>
      <c r="BM272" s="468"/>
      <c r="BN272" s="468"/>
      <c r="BO272" s="468"/>
      <c r="BP272" s="468"/>
      <c r="BQ272" s="468"/>
      <c r="BR272" s="468"/>
      <c r="BS272" s="468"/>
      <c r="BT272" s="468"/>
      <c r="BU272" s="468"/>
      <c r="BV272" s="468"/>
    </row>
    <row r="273" spans="1:74" ht="15.75" hidden="1" customHeight="1" outlineLevel="1" x14ac:dyDescent="0.25">
      <c r="A273" s="767"/>
      <c r="B273" s="547" t="s">
        <v>515</v>
      </c>
      <c r="C273" s="375" t="s">
        <v>864</v>
      </c>
      <c r="D273" s="518" t="s">
        <v>277</v>
      </c>
      <c r="E273" s="479"/>
      <c r="F273" s="479"/>
      <c r="G273" s="479"/>
      <c r="H273" s="479"/>
      <c r="I273" s="479"/>
      <c r="J273" s="479"/>
      <c r="K273" s="479"/>
      <c r="L273" s="479"/>
      <c r="M273" s="479"/>
      <c r="N273" s="479"/>
      <c r="O273" s="480"/>
      <c r="P273" s="479"/>
      <c r="Q273" s="479"/>
      <c r="R273" s="479"/>
      <c r="S273" s="479"/>
      <c r="T273" s="479"/>
      <c r="U273" s="479"/>
      <c r="V273" s="479"/>
      <c r="W273" s="479"/>
      <c r="X273" s="481"/>
      <c r="Y273" s="480"/>
      <c r="Z273" s="479"/>
      <c r="AA273" s="479"/>
      <c r="AB273" s="479"/>
      <c r="AC273" s="479"/>
      <c r="AD273" s="479"/>
      <c r="AE273" s="479"/>
      <c r="AF273" s="479"/>
      <c r="AG273" s="479"/>
      <c r="AH273" s="481"/>
      <c r="AI273" s="480"/>
      <c r="AJ273" s="479"/>
      <c r="AK273" s="479"/>
      <c r="AL273" s="479"/>
      <c r="AM273" s="479"/>
      <c r="AN273" s="479"/>
      <c r="AO273" s="479"/>
      <c r="AP273" s="479"/>
      <c r="AQ273" s="479"/>
      <c r="AR273" s="481"/>
      <c r="AS273" s="480"/>
      <c r="AT273" s="479"/>
      <c r="AU273" s="479"/>
      <c r="AV273" s="479"/>
      <c r="AW273" s="479"/>
      <c r="AX273" s="479"/>
      <c r="AY273" s="479"/>
      <c r="AZ273" s="479"/>
      <c r="BA273" s="479"/>
      <c r="BB273" s="481"/>
    </row>
    <row r="274" spans="1:74" s="488" customFormat="1" ht="15.75" hidden="1" customHeight="1" outlineLevel="1" x14ac:dyDescent="0.25">
      <c r="A274" s="767"/>
      <c r="B274" s="554" t="s">
        <v>514</v>
      </c>
      <c r="C274" s="486" t="s">
        <v>865</v>
      </c>
      <c r="D274" s="518" t="s">
        <v>517</v>
      </c>
      <c r="E274" s="487"/>
      <c r="F274" s="487"/>
      <c r="G274" s="487"/>
      <c r="H274" s="487"/>
      <c r="I274" s="487"/>
      <c r="J274" s="487"/>
      <c r="K274" s="487"/>
      <c r="L274" s="487"/>
      <c r="M274" s="487"/>
      <c r="N274" s="487"/>
      <c r="O274" s="502"/>
      <c r="P274" s="487"/>
      <c r="Q274" s="487"/>
      <c r="R274" s="487"/>
      <c r="S274" s="487"/>
      <c r="T274" s="487"/>
      <c r="U274" s="487"/>
      <c r="V274" s="487"/>
      <c r="W274" s="487"/>
      <c r="X274" s="503"/>
      <c r="Y274" s="502"/>
      <c r="Z274" s="487"/>
      <c r="AA274" s="487"/>
      <c r="AB274" s="487"/>
      <c r="AC274" s="487"/>
      <c r="AD274" s="487"/>
      <c r="AE274" s="487"/>
      <c r="AF274" s="487"/>
      <c r="AG274" s="487"/>
      <c r="AH274" s="503"/>
      <c r="AI274" s="502"/>
      <c r="AJ274" s="487"/>
      <c r="AK274" s="487"/>
      <c r="AL274" s="487"/>
      <c r="AM274" s="487"/>
      <c r="AN274" s="487"/>
      <c r="AO274" s="487"/>
      <c r="AP274" s="487"/>
      <c r="AQ274" s="487"/>
      <c r="AR274" s="503"/>
      <c r="AS274" s="502"/>
      <c r="AT274" s="487"/>
      <c r="AU274" s="487"/>
      <c r="AV274" s="487"/>
      <c r="AW274" s="487"/>
      <c r="AX274" s="487"/>
      <c r="AY274" s="487"/>
      <c r="AZ274" s="487"/>
      <c r="BA274" s="487"/>
      <c r="BB274" s="503"/>
      <c r="BC274" s="468"/>
      <c r="BD274" s="468"/>
      <c r="BE274" s="468"/>
      <c r="BF274" s="468"/>
      <c r="BG274" s="468"/>
      <c r="BH274" s="468"/>
      <c r="BI274" s="468"/>
      <c r="BJ274" s="468"/>
      <c r="BK274" s="468"/>
      <c r="BL274" s="468"/>
      <c r="BM274" s="468"/>
      <c r="BN274" s="468"/>
      <c r="BO274" s="468"/>
      <c r="BP274" s="468"/>
      <c r="BQ274" s="468"/>
      <c r="BR274" s="468"/>
      <c r="BS274" s="468"/>
      <c r="BT274" s="468"/>
      <c r="BU274" s="468"/>
      <c r="BV274" s="468"/>
    </row>
    <row r="275" spans="1:74" ht="15.75" hidden="1" customHeight="1" outlineLevel="1" x14ac:dyDescent="0.25">
      <c r="A275" s="767"/>
      <c r="B275" s="547" t="s">
        <v>516</v>
      </c>
      <c r="C275" s="375" t="s">
        <v>866</v>
      </c>
      <c r="D275" s="517" t="s">
        <v>518</v>
      </c>
      <c r="E275" s="479"/>
      <c r="F275" s="479"/>
      <c r="G275" s="479"/>
      <c r="H275" s="479"/>
      <c r="I275" s="479"/>
      <c r="J275" s="479"/>
      <c r="K275" s="479"/>
      <c r="L275" s="479"/>
      <c r="M275" s="479"/>
      <c r="N275" s="479"/>
      <c r="O275" s="480"/>
      <c r="P275" s="479"/>
      <c r="Q275" s="479"/>
      <c r="R275" s="479"/>
      <c r="S275" s="479"/>
      <c r="T275" s="479"/>
      <c r="U275" s="479"/>
      <c r="V275" s="479"/>
      <c r="W275" s="479"/>
      <c r="X275" s="481"/>
      <c r="Y275" s="480"/>
      <c r="Z275" s="479"/>
      <c r="AA275" s="479"/>
      <c r="AB275" s="479"/>
      <c r="AC275" s="479"/>
      <c r="AD275" s="479"/>
      <c r="AE275" s="479"/>
      <c r="AF275" s="479"/>
      <c r="AG275" s="479"/>
      <c r="AH275" s="481"/>
      <c r="AI275" s="480"/>
      <c r="AJ275" s="479"/>
      <c r="AK275" s="479"/>
      <c r="AL275" s="479"/>
      <c r="AM275" s="479"/>
      <c r="AN275" s="479"/>
      <c r="AO275" s="479"/>
      <c r="AP275" s="479"/>
      <c r="AQ275" s="479"/>
      <c r="AR275" s="481"/>
      <c r="AS275" s="480"/>
      <c r="AT275" s="479"/>
      <c r="AU275" s="479"/>
      <c r="AV275" s="479"/>
      <c r="AW275" s="479"/>
      <c r="AX275" s="479"/>
      <c r="AY275" s="479"/>
      <c r="AZ275" s="479"/>
      <c r="BA275" s="479"/>
      <c r="BB275" s="481"/>
    </row>
    <row r="276" spans="1:74" s="488" customFormat="1" ht="15.75" hidden="1" customHeight="1" outlineLevel="1" x14ac:dyDescent="0.25">
      <c r="A276" s="767"/>
      <c r="B276" s="558" t="s">
        <v>678</v>
      </c>
      <c r="C276" s="486" t="s">
        <v>867</v>
      </c>
      <c r="D276" s="520" t="s">
        <v>290</v>
      </c>
      <c r="E276" s="487"/>
      <c r="F276" s="487"/>
      <c r="G276" s="487"/>
      <c r="H276" s="487"/>
      <c r="I276" s="487"/>
      <c r="J276" s="487"/>
      <c r="K276" s="487"/>
      <c r="L276" s="487"/>
      <c r="M276" s="487"/>
      <c r="N276" s="487"/>
      <c r="O276" s="502"/>
      <c r="P276" s="487"/>
      <c r="Q276" s="487"/>
      <c r="R276" s="487"/>
      <c r="S276" s="487"/>
      <c r="T276" s="487"/>
      <c r="U276" s="487"/>
      <c r="V276" s="487"/>
      <c r="W276" s="487"/>
      <c r="X276" s="503"/>
      <c r="Y276" s="502"/>
      <c r="Z276" s="487"/>
      <c r="AA276" s="487"/>
      <c r="AB276" s="487"/>
      <c r="AC276" s="487"/>
      <c r="AD276" s="487"/>
      <c r="AE276" s="487"/>
      <c r="AF276" s="487"/>
      <c r="AG276" s="487"/>
      <c r="AH276" s="503"/>
      <c r="AI276" s="502"/>
      <c r="AJ276" s="487"/>
      <c r="AK276" s="487"/>
      <c r="AL276" s="487"/>
      <c r="AM276" s="487"/>
      <c r="AN276" s="487"/>
      <c r="AO276" s="487"/>
      <c r="AP276" s="487"/>
      <c r="AQ276" s="487"/>
      <c r="AR276" s="503"/>
      <c r="AS276" s="502"/>
      <c r="AT276" s="487"/>
      <c r="AU276" s="487"/>
      <c r="AV276" s="487"/>
      <c r="AW276" s="487"/>
      <c r="AX276" s="487"/>
      <c r="AY276" s="487"/>
      <c r="AZ276" s="487"/>
      <c r="BA276" s="487"/>
      <c r="BB276" s="503"/>
      <c r="BC276" s="468"/>
      <c r="BD276" s="468"/>
      <c r="BE276" s="468"/>
      <c r="BF276" s="468"/>
      <c r="BG276" s="468"/>
      <c r="BH276" s="468"/>
      <c r="BI276" s="468"/>
      <c r="BJ276" s="468"/>
      <c r="BK276" s="468"/>
      <c r="BL276" s="468"/>
      <c r="BM276" s="468"/>
      <c r="BN276" s="468"/>
      <c r="BO276" s="468"/>
      <c r="BP276" s="468"/>
      <c r="BQ276" s="468"/>
      <c r="BR276" s="468"/>
      <c r="BS276" s="468"/>
      <c r="BT276" s="468"/>
      <c r="BU276" s="468"/>
      <c r="BV276" s="468"/>
    </row>
    <row r="277" spans="1:74" ht="15.75" hidden="1" customHeight="1" outlineLevel="1" x14ac:dyDescent="0.25">
      <c r="A277" s="767"/>
      <c r="B277" s="547" t="s">
        <v>521</v>
      </c>
      <c r="C277" s="509" t="s">
        <v>850</v>
      </c>
      <c r="D277" s="517" t="s">
        <v>507</v>
      </c>
      <c r="E277" s="479"/>
      <c r="F277" s="479"/>
      <c r="G277" s="479"/>
      <c r="H277" s="479"/>
      <c r="I277" s="479"/>
      <c r="J277" s="479"/>
      <c r="K277" s="479"/>
      <c r="L277" s="479"/>
      <c r="M277" s="479"/>
      <c r="N277" s="479"/>
      <c r="O277" s="480"/>
      <c r="P277" s="479"/>
      <c r="Q277" s="479"/>
      <c r="R277" s="479"/>
      <c r="S277" s="479"/>
      <c r="T277" s="479"/>
      <c r="U277" s="479"/>
      <c r="V277" s="479"/>
      <c r="W277" s="479"/>
      <c r="X277" s="481"/>
      <c r="Y277" s="480"/>
      <c r="Z277" s="479"/>
      <c r="AA277" s="479"/>
      <c r="AB277" s="479"/>
      <c r="AC277" s="479"/>
      <c r="AD277" s="479"/>
      <c r="AE277" s="479"/>
      <c r="AF277" s="479"/>
      <c r="AG277" s="479"/>
      <c r="AH277" s="481"/>
      <c r="AI277" s="480"/>
      <c r="AJ277" s="479"/>
      <c r="AK277" s="479"/>
      <c r="AL277" s="479"/>
      <c r="AM277" s="479"/>
      <c r="AN277" s="479"/>
      <c r="AO277" s="479"/>
      <c r="AP277" s="479"/>
      <c r="AQ277" s="479"/>
      <c r="AR277" s="481"/>
      <c r="AS277" s="480"/>
      <c r="AT277" s="479"/>
      <c r="AU277" s="479"/>
      <c r="AV277" s="479"/>
      <c r="AW277" s="479"/>
      <c r="AX277" s="479"/>
      <c r="AY277" s="479"/>
      <c r="AZ277" s="479"/>
      <c r="BA277" s="479"/>
      <c r="BB277" s="481"/>
    </row>
    <row r="278" spans="1:74" s="488" customFormat="1" ht="15.75" hidden="1" customHeight="1" outlineLevel="1" thickBot="1" x14ac:dyDescent="0.3">
      <c r="A278" s="767"/>
      <c r="B278" s="554" t="s">
        <v>524</v>
      </c>
      <c r="C278" s="486" t="s">
        <v>868</v>
      </c>
      <c r="D278" s="518" t="s">
        <v>517</v>
      </c>
      <c r="E278" s="487"/>
      <c r="F278" s="487"/>
      <c r="G278" s="487"/>
      <c r="H278" s="487"/>
      <c r="I278" s="487"/>
      <c r="J278" s="487"/>
      <c r="K278" s="487"/>
      <c r="L278" s="487"/>
      <c r="M278" s="487"/>
      <c r="N278" s="487"/>
      <c r="O278" s="502"/>
      <c r="P278" s="487"/>
      <c r="Q278" s="487"/>
      <c r="R278" s="487"/>
      <c r="S278" s="487"/>
      <c r="T278" s="487"/>
      <c r="U278" s="487"/>
      <c r="V278" s="487"/>
      <c r="W278" s="487"/>
      <c r="X278" s="503"/>
      <c r="Y278" s="502"/>
      <c r="Z278" s="487"/>
      <c r="AA278" s="487"/>
      <c r="AB278" s="487"/>
      <c r="AC278" s="487"/>
      <c r="AD278" s="487"/>
      <c r="AE278" s="487"/>
      <c r="AF278" s="487"/>
      <c r="AG278" s="487"/>
      <c r="AH278" s="503"/>
      <c r="AI278" s="502"/>
      <c r="AJ278" s="487"/>
      <c r="AK278" s="487"/>
      <c r="AL278" s="487"/>
      <c r="AM278" s="487"/>
      <c r="AN278" s="487"/>
      <c r="AO278" s="487"/>
      <c r="AP278" s="487"/>
      <c r="AQ278" s="487"/>
      <c r="AR278" s="503"/>
      <c r="AS278" s="502"/>
      <c r="AT278" s="487"/>
      <c r="AU278" s="487"/>
      <c r="AV278" s="487"/>
      <c r="AW278" s="487"/>
      <c r="AX278" s="487"/>
      <c r="AY278" s="487"/>
      <c r="AZ278" s="487"/>
      <c r="BA278" s="487"/>
      <c r="BB278" s="503"/>
      <c r="BC278" s="468"/>
      <c r="BD278" s="468"/>
      <c r="BE278" s="468"/>
      <c r="BF278" s="468"/>
      <c r="BG278" s="468"/>
      <c r="BH278" s="468"/>
      <c r="BI278" s="468"/>
      <c r="BJ278" s="468"/>
      <c r="BK278" s="468"/>
      <c r="BL278" s="468"/>
      <c r="BM278" s="468"/>
      <c r="BN278" s="468"/>
      <c r="BO278" s="468"/>
      <c r="BP278" s="468"/>
      <c r="BQ278" s="468"/>
      <c r="BR278" s="468"/>
      <c r="BS278" s="468"/>
      <c r="BT278" s="468"/>
      <c r="BU278" s="468"/>
      <c r="BV278" s="468"/>
    </row>
    <row r="279" spans="1:74" ht="15" customHeight="1" x14ac:dyDescent="0.25">
      <c r="A279" s="767"/>
      <c r="B279" s="584" t="s">
        <v>703</v>
      </c>
      <c r="C279" s="584"/>
      <c r="D279" s="584"/>
      <c r="E279" s="379"/>
      <c r="F279" s="379"/>
      <c r="G279" s="379"/>
      <c r="H279" s="379"/>
      <c r="I279" s="379"/>
      <c r="J279" s="379"/>
      <c r="K279" s="379"/>
      <c r="L279" s="379"/>
      <c r="M279" s="379"/>
      <c r="N279" s="379"/>
      <c r="O279" s="500"/>
      <c r="P279" s="379"/>
      <c r="Q279" s="379"/>
      <c r="R279" s="379"/>
      <c r="S279" s="379"/>
      <c r="T279" s="379"/>
      <c r="U279" s="379"/>
      <c r="V279" s="379"/>
      <c r="W279" s="379"/>
      <c r="X279" s="380"/>
      <c r="Y279" s="500"/>
      <c r="Z279" s="379"/>
      <c r="AA279" s="379"/>
      <c r="AB279" s="379"/>
      <c r="AC279" s="379"/>
      <c r="AD279" s="379"/>
      <c r="AE279" s="379"/>
      <c r="AF279" s="379"/>
      <c r="AG279" s="379"/>
      <c r="AH279" s="380"/>
      <c r="AI279" s="500"/>
      <c r="AJ279" s="379"/>
      <c r="AK279" s="379"/>
      <c r="AL279" s="379"/>
      <c r="AM279" s="379"/>
      <c r="AN279" s="379"/>
      <c r="AO279" s="379"/>
      <c r="AP279" s="379"/>
      <c r="AQ279" s="379"/>
      <c r="AR279" s="380"/>
      <c r="AS279" s="500"/>
      <c r="AT279" s="379"/>
      <c r="AU279" s="379"/>
      <c r="AV279" s="379"/>
      <c r="AW279" s="379"/>
      <c r="AX279" s="379"/>
      <c r="AY279" s="379"/>
      <c r="AZ279" s="379"/>
      <c r="BA279" s="379"/>
      <c r="BB279" s="380"/>
    </row>
    <row r="280" spans="1:74" ht="15.75" customHeight="1" collapsed="1" thickBot="1" x14ac:dyDescent="0.3">
      <c r="A280" s="768"/>
      <c r="B280" s="586"/>
      <c r="C280" s="586"/>
      <c r="D280" s="586"/>
      <c r="E280" s="381"/>
      <c r="F280" s="381"/>
      <c r="G280" s="381"/>
      <c r="H280" s="381"/>
      <c r="I280" s="381"/>
      <c r="J280" s="381"/>
      <c r="K280" s="381"/>
      <c r="L280" s="381"/>
      <c r="M280" s="381"/>
      <c r="N280" s="381"/>
      <c r="O280" s="501"/>
      <c r="P280" s="381"/>
      <c r="Q280" s="381"/>
      <c r="R280" s="381"/>
      <c r="S280" s="381"/>
      <c r="T280" s="381"/>
      <c r="U280" s="381"/>
      <c r="V280" s="381"/>
      <c r="W280" s="381"/>
      <c r="X280" s="382"/>
      <c r="Y280" s="501"/>
      <c r="Z280" s="381"/>
      <c r="AA280" s="381"/>
      <c r="AB280" s="381"/>
      <c r="AC280" s="381"/>
      <c r="AD280" s="381"/>
      <c r="AE280" s="381"/>
      <c r="AF280" s="381"/>
      <c r="AG280" s="381"/>
      <c r="AH280" s="382"/>
      <c r="AI280" s="501"/>
      <c r="AJ280" s="381"/>
      <c r="AK280" s="381"/>
      <c r="AL280" s="381"/>
      <c r="AM280" s="381"/>
      <c r="AN280" s="381"/>
      <c r="AO280" s="381"/>
      <c r="AP280" s="381"/>
      <c r="AQ280" s="381"/>
      <c r="AR280" s="382"/>
      <c r="AS280" s="501"/>
      <c r="AT280" s="381"/>
      <c r="AU280" s="381"/>
      <c r="AV280" s="381"/>
      <c r="AW280" s="381"/>
      <c r="AX280" s="381"/>
      <c r="AY280" s="381"/>
      <c r="AZ280" s="381"/>
      <c r="BA280" s="381"/>
      <c r="BB280" s="382"/>
    </row>
    <row r="281" spans="1:74" ht="15" hidden="1" customHeight="1" outlineLevel="1" x14ac:dyDescent="0.25">
      <c r="B281" s="547" t="s">
        <v>522</v>
      </c>
      <c r="C281" s="375" t="s">
        <v>869</v>
      </c>
      <c r="D281" s="517" t="s">
        <v>277</v>
      </c>
      <c r="E281" s="375"/>
      <c r="F281" s="375"/>
      <c r="G281" s="375"/>
      <c r="H281" s="375"/>
      <c r="I281" s="375"/>
      <c r="J281" s="375"/>
      <c r="K281" s="375"/>
      <c r="L281" s="375"/>
      <c r="M281" s="375"/>
      <c r="N281" s="511"/>
      <c r="O281" s="375"/>
      <c r="P281" s="375"/>
      <c r="Q281" s="375"/>
      <c r="R281" s="375"/>
      <c r="S281" s="375"/>
      <c r="T281" s="375"/>
      <c r="U281" s="375"/>
      <c r="V281" s="375"/>
      <c r="W281" s="375"/>
      <c r="X281" s="511"/>
      <c r="Y281" s="517"/>
      <c r="Z281" s="375"/>
      <c r="AA281" s="375"/>
      <c r="AB281" s="375"/>
      <c r="AC281" s="375"/>
      <c r="AD281" s="375"/>
      <c r="AE281" s="375"/>
      <c r="AF281" s="375"/>
      <c r="AG281" s="375"/>
      <c r="AH281" s="375"/>
      <c r="AI281" s="371"/>
      <c r="AJ281" s="371"/>
      <c r="AS281" s="371"/>
      <c r="AT281" s="371"/>
    </row>
    <row r="282" spans="1:74" s="488" customFormat="1" ht="15" hidden="1" customHeight="1" outlineLevel="1" x14ac:dyDescent="0.25">
      <c r="B282" s="559" t="s">
        <v>523</v>
      </c>
      <c r="C282" s="486" t="s">
        <v>870</v>
      </c>
      <c r="D282" s="518" t="s">
        <v>277</v>
      </c>
      <c r="E282" s="523"/>
      <c r="F282" s="523"/>
      <c r="G282" s="523"/>
      <c r="H282" s="523"/>
      <c r="I282" s="523"/>
      <c r="J282" s="523"/>
      <c r="K282" s="523"/>
      <c r="L282" s="523"/>
      <c r="M282" s="523"/>
      <c r="N282" s="525"/>
      <c r="O282" s="532"/>
      <c r="P282" s="532"/>
      <c r="Q282" s="532"/>
      <c r="R282" s="532"/>
      <c r="S282" s="532"/>
      <c r="T282" s="532"/>
      <c r="U282" s="532"/>
      <c r="V282" s="532"/>
      <c r="W282" s="532"/>
      <c r="X282" s="534"/>
      <c r="Y282" s="517"/>
      <c r="Z282" s="532"/>
      <c r="AA282" s="532"/>
      <c r="AB282" s="532"/>
      <c r="AC282" s="532"/>
      <c r="AD282" s="532"/>
      <c r="AE282" s="532"/>
      <c r="AF282" s="532"/>
      <c r="AG282" s="532"/>
      <c r="AH282" s="532"/>
      <c r="AI282" s="371"/>
      <c r="AJ282" s="371"/>
      <c r="AK282" s="468"/>
      <c r="AL282" s="468"/>
      <c r="AM282" s="468"/>
      <c r="AN282" s="468"/>
      <c r="AO282" s="468"/>
      <c r="AP282" s="468"/>
      <c r="AQ282" s="468"/>
      <c r="AR282" s="468"/>
      <c r="AS282" s="371"/>
      <c r="AT282" s="371"/>
      <c r="AU282" s="468"/>
      <c r="AV282" s="468"/>
      <c r="AW282" s="468"/>
      <c r="AX282" s="468"/>
      <c r="AY282" s="468"/>
      <c r="AZ282" s="468"/>
      <c r="BA282" s="468"/>
      <c r="BB282" s="468"/>
      <c r="BC282" s="468"/>
      <c r="BD282" s="468"/>
      <c r="BE282" s="468"/>
      <c r="BF282" s="468"/>
      <c r="BG282" s="468"/>
      <c r="BH282" s="468"/>
      <c r="BI282" s="468"/>
      <c r="BJ282" s="468"/>
      <c r="BK282" s="468"/>
      <c r="BL282" s="468"/>
      <c r="BM282" s="468"/>
      <c r="BN282" s="468"/>
      <c r="BO282" s="468"/>
      <c r="BP282" s="468"/>
      <c r="BQ282" s="468"/>
      <c r="BR282" s="468"/>
      <c r="BS282" s="468"/>
      <c r="BT282" s="468"/>
      <c r="BU282" s="468"/>
      <c r="BV282" s="468"/>
    </row>
    <row r="283" spans="1:74" ht="15" hidden="1" customHeight="1" outlineLevel="1" x14ac:dyDescent="0.25">
      <c r="B283" s="547" t="s">
        <v>525</v>
      </c>
      <c r="C283" s="375" t="s">
        <v>871</v>
      </c>
      <c r="D283" s="517" t="s">
        <v>277</v>
      </c>
      <c r="E283" s="375"/>
      <c r="F283" s="375"/>
      <c r="G283" s="375"/>
      <c r="H283" s="375"/>
      <c r="I283" s="375"/>
      <c r="J283" s="375"/>
      <c r="K283" s="375"/>
      <c r="L283" s="375"/>
      <c r="M283" s="375"/>
      <c r="N283" s="511"/>
      <c r="O283" s="375"/>
      <c r="P283" s="375"/>
      <c r="Q283" s="375"/>
      <c r="R283" s="375"/>
      <c r="S283" s="375"/>
      <c r="T283" s="375"/>
      <c r="U283" s="375"/>
      <c r="V283" s="375"/>
      <c r="W283" s="375"/>
      <c r="X283" s="511"/>
      <c r="Y283" s="517"/>
      <c r="Z283" s="375"/>
      <c r="AA283" s="375"/>
      <c r="AB283" s="375"/>
      <c r="AC283" s="375"/>
      <c r="AD283" s="375"/>
      <c r="AE283" s="375"/>
      <c r="AF283" s="375"/>
      <c r="AG283" s="375"/>
      <c r="AH283" s="375"/>
      <c r="AI283" s="371"/>
      <c r="AJ283" s="371"/>
      <c r="AS283" s="371"/>
      <c r="AT283" s="371"/>
    </row>
    <row r="284" spans="1:74" s="488" customFormat="1" ht="15" hidden="1" customHeight="1" outlineLevel="1" x14ac:dyDescent="0.25">
      <c r="B284" s="554" t="s">
        <v>526</v>
      </c>
      <c r="C284" s="486" t="s">
        <v>872</v>
      </c>
      <c r="D284" s="518" t="s">
        <v>517</v>
      </c>
      <c r="E284" s="486"/>
      <c r="F284" s="486"/>
      <c r="G284" s="486"/>
      <c r="H284" s="486"/>
      <c r="I284" s="486"/>
      <c r="J284" s="486"/>
      <c r="K284" s="486"/>
      <c r="L284" s="486"/>
      <c r="M284" s="486"/>
      <c r="N284" s="508"/>
      <c r="O284" s="375"/>
      <c r="P284" s="375"/>
      <c r="Q284" s="375"/>
      <c r="R284" s="375"/>
      <c r="S284" s="375"/>
      <c r="T284" s="375"/>
      <c r="U284" s="375"/>
      <c r="V284" s="375"/>
      <c r="W284" s="375"/>
      <c r="X284" s="511"/>
      <c r="Y284" s="517"/>
      <c r="Z284" s="375"/>
      <c r="AA284" s="375"/>
      <c r="AB284" s="375"/>
      <c r="AC284" s="375"/>
      <c r="AD284" s="375"/>
      <c r="AE284" s="375"/>
      <c r="AF284" s="375"/>
      <c r="AG284" s="375"/>
      <c r="AH284" s="375"/>
      <c r="AI284" s="371"/>
      <c r="AJ284" s="371"/>
      <c r="AK284" s="468"/>
      <c r="AL284" s="468"/>
      <c r="AM284" s="468"/>
      <c r="AN284" s="468"/>
      <c r="AO284" s="468"/>
      <c r="AP284" s="468"/>
      <c r="AQ284" s="468"/>
      <c r="AR284" s="468"/>
      <c r="AS284" s="371"/>
      <c r="AT284" s="371"/>
      <c r="AU284" s="468"/>
      <c r="AV284" s="468"/>
      <c r="AW284" s="468"/>
      <c r="AX284" s="468"/>
      <c r="AY284" s="468"/>
      <c r="AZ284" s="468"/>
      <c r="BA284" s="468"/>
      <c r="BB284" s="468"/>
      <c r="BC284" s="468"/>
      <c r="BD284" s="468"/>
      <c r="BE284" s="468"/>
      <c r="BF284" s="468"/>
      <c r="BG284" s="468"/>
      <c r="BH284" s="468"/>
      <c r="BI284" s="468"/>
      <c r="BJ284" s="468"/>
      <c r="BK284" s="468"/>
      <c r="BL284" s="468"/>
      <c r="BM284" s="468"/>
      <c r="BN284" s="468"/>
      <c r="BO284" s="468"/>
      <c r="BP284" s="468"/>
      <c r="BQ284" s="468"/>
      <c r="BR284" s="468"/>
      <c r="BS284" s="468"/>
      <c r="BT284" s="468"/>
      <c r="BU284" s="468"/>
      <c r="BV284" s="468"/>
    </row>
    <row r="285" spans="1:74" ht="15" hidden="1" customHeight="1" outlineLevel="1" x14ac:dyDescent="0.25">
      <c r="B285" s="547" t="s">
        <v>659</v>
      </c>
      <c r="C285" s="375" t="s">
        <v>873</v>
      </c>
      <c r="D285" s="517" t="s">
        <v>532</v>
      </c>
      <c r="E285" s="375"/>
      <c r="F285" s="375"/>
      <c r="G285" s="375"/>
      <c r="H285" s="375"/>
      <c r="I285" s="375"/>
      <c r="J285" s="375"/>
      <c r="K285" s="375"/>
      <c r="L285" s="375"/>
      <c r="M285" s="375"/>
      <c r="N285" s="511"/>
      <c r="O285" s="375"/>
      <c r="P285" s="375"/>
      <c r="Q285" s="375"/>
      <c r="R285" s="375"/>
      <c r="S285" s="375"/>
      <c r="T285" s="375"/>
      <c r="U285" s="375"/>
      <c r="V285" s="375"/>
      <c r="W285" s="375"/>
      <c r="X285" s="511"/>
      <c r="Y285" s="517"/>
      <c r="Z285" s="375"/>
      <c r="AA285" s="375"/>
      <c r="AB285" s="375"/>
      <c r="AC285" s="375"/>
      <c r="AD285" s="375"/>
      <c r="AE285" s="375"/>
      <c r="AF285" s="375"/>
      <c r="AG285" s="375"/>
      <c r="AH285" s="375"/>
      <c r="AI285" s="371"/>
      <c r="AJ285" s="371"/>
      <c r="AS285" s="371"/>
      <c r="AT285" s="371"/>
    </row>
    <row r="286" spans="1:74" s="488" customFormat="1" ht="15" hidden="1" customHeight="1" outlineLevel="1" x14ac:dyDescent="0.25">
      <c r="B286" s="554" t="s">
        <v>528</v>
      </c>
      <c r="C286" s="486" t="s">
        <v>874</v>
      </c>
      <c r="D286" s="518" t="s">
        <v>277</v>
      </c>
      <c r="E286" s="486"/>
      <c r="F286" s="486"/>
      <c r="G286" s="486"/>
      <c r="H286" s="486"/>
      <c r="I286" s="486"/>
      <c r="J286" s="486"/>
      <c r="K286" s="486"/>
      <c r="L286" s="486"/>
      <c r="M286" s="486"/>
      <c r="N286" s="508"/>
      <c r="O286" s="375"/>
      <c r="P286" s="375"/>
      <c r="Q286" s="375"/>
      <c r="R286" s="375"/>
      <c r="S286" s="375"/>
      <c r="T286" s="375"/>
      <c r="U286" s="375"/>
      <c r="V286" s="375"/>
      <c r="W286" s="375"/>
      <c r="X286" s="511"/>
      <c r="Y286" s="517"/>
      <c r="Z286" s="375"/>
      <c r="AA286" s="375"/>
      <c r="AB286" s="375"/>
      <c r="AC286" s="375"/>
      <c r="AD286" s="375"/>
      <c r="AE286" s="375"/>
      <c r="AF286" s="375"/>
      <c r="AG286" s="375"/>
      <c r="AH286" s="375"/>
      <c r="AI286" s="371"/>
      <c r="AJ286" s="371"/>
      <c r="AK286" s="468"/>
      <c r="AL286" s="468"/>
      <c r="AM286" s="468"/>
      <c r="AN286" s="468"/>
      <c r="AO286" s="468"/>
      <c r="AP286" s="468"/>
      <c r="AQ286" s="468"/>
      <c r="AR286" s="468"/>
      <c r="AS286" s="371"/>
      <c r="AT286" s="371"/>
      <c r="AU286" s="468"/>
      <c r="AV286" s="468"/>
      <c r="AW286" s="468"/>
      <c r="AX286" s="468"/>
      <c r="AY286" s="468"/>
      <c r="AZ286" s="468"/>
      <c r="BA286" s="468"/>
      <c r="BB286" s="468"/>
      <c r="BC286" s="468"/>
      <c r="BD286" s="468"/>
      <c r="BE286" s="468"/>
      <c r="BF286" s="468"/>
      <c r="BG286" s="468"/>
      <c r="BH286" s="468"/>
      <c r="BI286" s="468"/>
      <c r="BJ286" s="468"/>
      <c r="BK286" s="468"/>
      <c r="BL286" s="468"/>
      <c r="BM286" s="468"/>
      <c r="BN286" s="468"/>
      <c r="BO286" s="468"/>
      <c r="BP286" s="468"/>
      <c r="BQ286" s="468"/>
      <c r="BR286" s="468"/>
      <c r="BS286" s="468"/>
      <c r="BT286" s="468"/>
      <c r="BU286" s="468"/>
      <c r="BV286" s="468"/>
    </row>
    <row r="287" spans="1:74" ht="15" hidden="1" customHeight="1" outlineLevel="1" x14ac:dyDescent="0.25">
      <c r="B287" s="547" t="s">
        <v>530</v>
      </c>
      <c r="C287" s="375" t="s">
        <v>875</v>
      </c>
      <c r="D287" s="517" t="s">
        <v>532</v>
      </c>
      <c r="E287" s="375"/>
      <c r="F287" s="375"/>
      <c r="G287" s="375"/>
      <c r="H287" s="375"/>
      <c r="I287" s="375"/>
      <c r="J287" s="375"/>
      <c r="K287" s="375"/>
      <c r="L287" s="375"/>
      <c r="M287" s="375"/>
      <c r="N287" s="511"/>
      <c r="O287" s="375"/>
      <c r="P287" s="375"/>
      <c r="Q287" s="375"/>
      <c r="R287" s="375"/>
      <c r="S287" s="375"/>
      <c r="T287" s="375"/>
      <c r="U287" s="375"/>
      <c r="V287" s="375"/>
      <c r="W287" s="375"/>
      <c r="X287" s="511"/>
      <c r="Y287" s="517"/>
      <c r="Z287" s="375"/>
      <c r="AA287" s="375"/>
      <c r="AB287" s="375"/>
      <c r="AC287" s="375"/>
      <c r="AD287" s="375"/>
      <c r="AE287" s="375"/>
      <c r="AF287" s="375"/>
      <c r="AG287" s="375"/>
      <c r="AH287" s="375"/>
      <c r="AI287" s="371"/>
      <c r="AJ287" s="371"/>
      <c r="AS287" s="371"/>
      <c r="AT287" s="371"/>
    </row>
    <row r="288" spans="1:74" s="488" customFormat="1" ht="15" hidden="1" customHeight="1" outlineLevel="1" x14ac:dyDescent="0.25">
      <c r="B288" s="554" t="s">
        <v>679</v>
      </c>
      <c r="C288" s="486" t="s">
        <v>680</v>
      </c>
      <c r="D288" s="518" t="s">
        <v>277</v>
      </c>
      <c r="E288" s="486"/>
      <c r="F288" s="486"/>
      <c r="G288" s="486"/>
      <c r="H288" s="486"/>
      <c r="I288" s="486"/>
      <c r="J288" s="486"/>
      <c r="K288" s="486"/>
      <c r="L288" s="486"/>
      <c r="M288" s="486"/>
      <c r="N288" s="508"/>
      <c r="O288" s="375"/>
      <c r="P288" s="375"/>
      <c r="Q288" s="375"/>
      <c r="R288" s="375"/>
      <c r="S288" s="375"/>
      <c r="T288" s="375"/>
      <c r="U288" s="375"/>
      <c r="V288" s="375"/>
      <c r="W288" s="375"/>
      <c r="X288" s="511"/>
      <c r="Y288" s="517"/>
      <c r="Z288" s="375"/>
      <c r="AA288" s="375"/>
      <c r="AB288" s="375"/>
      <c r="AC288" s="375"/>
      <c r="AD288" s="375"/>
      <c r="AE288" s="375"/>
      <c r="AF288" s="375"/>
      <c r="AG288" s="375"/>
      <c r="AH288" s="375"/>
      <c r="AI288" s="371"/>
      <c r="AJ288" s="371"/>
      <c r="AK288" s="468"/>
      <c r="AL288" s="468"/>
      <c r="AM288" s="468"/>
      <c r="AN288" s="468"/>
      <c r="AO288" s="468"/>
      <c r="AP288" s="468"/>
      <c r="AQ288" s="468"/>
      <c r="AR288" s="468"/>
      <c r="AS288" s="371"/>
      <c r="AT288" s="371"/>
      <c r="AU288" s="468"/>
      <c r="AV288" s="468"/>
      <c r="AW288" s="468"/>
      <c r="AX288" s="468"/>
      <c r="AY288" s="468"/>
      <c r="AZ288" s="468"/>
      <c r="BA288" s="468"/>
      <c r="BB288" s="468"/>
      <c r="BC288" s="468"/>
      <c r="BD288" s="468"/>
      <c r="BE288" s="468"/>
      <c r="BF288" s="468"/>
      <c r="BG288" s="468"/>
      <c r="BH288" s="468"/>
      <c r="BI288" s="468"/>
      <c r="BJ288" s="468"/>
      <c r="BK288" s="468"/>
      <c r="BL288" s="468"/>
      <c r="BM288" s="468"/>
      <c r="BN288" s="468"/>
      <c r="BO288" s="468"/>
      <c r="BP288" s="468"/>
      <c r="BQ288" s="468"/>
      <c r="BR288" s="468"/>
      <c r="BS288" s="468"/>
      <c r="BT288" s="468"/>
      <c r="BU288" s="468"/>
      <c r="BV288" s="468"/>
    </row>
    <row r="289" spans="2:74" ht="15" hidden="1" customHeight="1" outlineLevel="1" x14ac:dyDescent="0.25">
      <c r="B289" s="547" t="s">
        <v>681</v>
      </c>
      <c r="C289" s="375" t="s">
        <v>830</v>
      </c>
      <c r="D289" s="517" t="s">
        <v>277</v>
      </c>
      <c r="E289" s="375"/>
      <c r="F289" s="375"/>
      <c r="G289" s="375"/>
      <c r="H289" s="375"/>
      <c r="I289" s="375"/>
      <c r="J289" s="375"/>
      <c r="K289" s="375"/>
      <c r="L289" s="375"/>
      <c r="M289" s="375"/>
      <c r="N289" s="511"/>
      <c r="O289" s="375"/>
      <c r="P289" s="375"/>
      <c r="Q289" s="375"/>
      <c r="R289" s="375"/>
      <c r="S289" s="375"/>
      <c r="T289" s="375"/>
      <c r="U289" s="375"/>
      <c r="V289" s="375"/>
      <c r="W289" s="375"/>
      <c r="X289" s="511"/>
      <c r="Y289" s="517"/>
      <c r="Z289" s="375"/>
      <c r="AA289" s="375"/>
      <c r="AB289" s="375"/>
      <c r="AC289" s="375"/>
      <c r="AD289" s="375"/>
      <c r="AE289" s="375"/>
      <c r="AF289" s="375"/>
      <c r="AG289" s="375"/>
      <c r="AH289" s="375"/>
      <c r="AI289" s="371"/>
      <c r="AJ289" s="371"/>
      <c r="AS289" s="371"/>
      <c r="AT289" s="371"/>
    </row>
    <row r="290" spans="2:74" s="488" customFormat="1" ht="15" hidden="1" customHeight="1" outlineLevel="1" x14ac:dyDescent="0.25">
      <c r="B290" s="554" t="s">
        <v>682</v>
      </c>
      <c r="C290" s="486" t="s">
        <v>683</v>
      </c>
      <c r="D290" s="518" t="s">
        <v>277</v>
      </c>
      <c r="E290" s="486"/>
      <c r="F290" s="486"/>
      <c r="G290" s="486"/>
      <c r="H290" s="486"/>
      <c r="I290" s="486"/>
      <c r="J290" s="486"/>
      <c r="K290" s="486"/>
      <c r="L290" s="486"/>
      <c r="M290" s="486"/>
      <c r="N290" s="508"/>
      <c r="O290" s="375"/>
      <c r="P290" s="375"/>
      <c r="Q290" s="375"/>
      <c r="R290" s="375"/>
      <c r="S290" s="375"/>
      <c r="T290" s="375"/>
      <c r="U290" s="375"/>
      <c r="V290" s="375"/>
      <c r="W290" s="375"/>
      <c r="X290" s="511"/>
      <c r="Y290" s="517"/>
      <c r="Z290" s="375"/>
      <c r="AA290" s="375"/>
      <c r="AB290" s="375"/>
      <c r="AC290" s="375"/>
      <c r="AD290" s="375"/>
      <c r="AE290" s="375"/>
      <c r="AF290" s="375"/>
      <c r="AG290" s="375"/>
      <c r="AH290" s="375"/>
      <c r="AI290" s="371"/>
      <c r="AJ290" s="371"/>
      <c r="AK290" s="468"/>
      <c r="AL290" s="468"/>
      <c r="AM290" s="468"/>
      <c r="AN290" s="468"/>
      <c r="AO290" s="468"/>
      <c r="AP290" s="468"/>
      <c r="AQ290" s="468"/>
      <c r="AR290" s="468"/>
      <c r="AS290" s="371"/>
      <c r="AT290" s="371"/>
      <c r="AU290" s="468"/>
      <c r="AV290" s="468"/>
      <c r="AW290" s="468"/>
      <c r="AX290" s="468"/>
      <c r="AY290" s="468"/>
      <c r="AZ290" s="468"/>
      <c r="BA290" s="468"/>
      <c r="BB290" s="468"/>
      <c r="BC290" s="468"/>
      <c r="BD290" s="468"/>
      <c r="BE290" s="468"/>
      <c r="BF290" s="468"/>
      <c r="BG290" s="468"/>
      <c r="BH290" s="468"/>
      <c r="BI290" s="468"/>
      <c r="BJ290" s="468"/>
      <c r="BK290" s="468"/>
      <c r="BL290" s="468"/>
      <c r="BM290" s="468"/>
      <c r="BN290" s="468"/>
      <c r="BO290" s="468"/>
      <c r="BP290" s="468"/>
      <c r="BQ290" s="468"/>
      <c r="BR290" s="468"/>
      <c r="BS290" s="468"/>
      <c r="BT290" s="468"/>
      <c r="BU290" s="468"/>
      <c r="BV290" s="468"/>
    </row>
    <row r="291" spans="2:74" ht="15" hidden="1" customHeight="1" outlineLevel="1" x14ac:dyDescent="0.25">
      <c r="B291" s="547" t="s">
        <v>684</v>
      </c>
      <c r="C291" s="375" t="s">
        <v>831</v>
      </c>
      <c r="D291" s="517" t="s">
        <v>277</v>
      </c>
      <c r="E291" s="375"/>
      <c r="F291" s="375"/>
      <c r="G291" s="375"/>
      <c r="H291" s="375"/>
      <c r="I291" s="375"/>
      <c r="J291" s="375"/>
      <c r="K291" s="375"/>
      <c r="L291" s="375"/>
      <c r="M291" s="375"/>
      <c r="N291" s="511"/>
      <c r="O291" s="375"/>
      <c r="P291" s="375"/>
      <c r="Q291" s="375"/>
      <c r="R291" s="375"/>
      <c r="S291" s="375"/>
      <c r="T291" s="375"/>
      <c r="U291" s="375"/>
      <c r="V291" s="375"/>
      <c r="W291" s="375"/>
      <c r="X291" s="511"/>
      <c r="Y291" s="517"/>
      <c r="Z291" s="375"/>
      <c r="AA291" s="375"/>
      <c r="AB291" s="375"/>
      <c r="AC291" s="375"/>
      <c r="AD291" s="375"/>
      <c r="AE291" s="375"/>
      <c r="AF291" s="375"/>
      <c r="AG291" s="375"/>
      <c r="AH291" s="375"/>
      <c r="AI291" s="371"/>
      <c r="AJ291" s="371"/>
      <c r="AS291" s="371"/>
      <c r="AT291" s="371"/>
    </row>
    <row r="292" spans="2:74" s="488" customFormat="1" ht="15" hidden="1" customHeight="1" outlineLevel="1" x14ac:dyDescent="0.25">
      <c r="B292" s="554" t="s">
        <v>685</v>
      </c>
      <c r="C292" s="486" t="s">
        <v>686</v>
      </c>
      <c r="D292" s="518" t="s">
        <v>277</v>
      </c>
      <c r="E292" s="486"/>
      <c r="F292" s="486"/>
      <c r="G292" s="486"/>
      <c r="H292" s="486"/>
      <c r="I292" s="486"/>
      <c r="J292" s="486"/>
      <c r="K292" s="486"/>
      <c r="L292" s="486"/>
      <c r="M292" s="486"/>
      <c r="N292" s="508"/>
      <c r="O292" s="375"/>
      <c r="P292" s="375"/>
      <c r="Q292" s="375"/>
      <c r="R292" s="375"/>
      <c r="S292" s="375"/>
      <c r="T292" s="375"/>
      <c r="U292" s="375"/>
      <c r="V292" s="375"/>
      <c r="W292" s="375"/>
      <c r="X292" s="511"/>
      <c r="Y292" s="517"/>
      <c r="Z292" s="375"/>
      <c r="AA292" s="375"/>
      <c r="AB292" s="375"/>
      <c r="AC292" s="375"/>
      <c r="AD292" s="375"/>
      <c r="AE292" s="375"/>
      <c r="AF292" s="375"/>
      <c r="AG292" s="375"/>
      <c r="AH292" s="375"/>
      <c r="AI292" s="371"/>
      <c r="AJ292" s="371"/>
      <c r="AK292" s="468"/>
      <c r="AL292" s="468"/>
      <c r="AM292" s="468"/>
      <c r="AN292" s="468"/>
      <c r="AO292" s="468"/>
      <c r="AP292" s="468"/>
      <c r="AQ292" s="468"/>
      <c r="AR292" s="468"/>
      <c r="AS292" s="371"/>
      <c r="AT292" s="371"/>
      <c r="AU292" s="468"/>
      <c r="AV292" s="468"/>
      <c r="AW292" s="468"/>
      <c r="AX292" s="468"/>
      <c r="AY292" s="468"/>
      <c r="AZ292" s="468"/>
      <c r="BA292" s="468"/>
      <c r="BB292" s="468"/>
      <c r="BC292" s="468"/>
      <c r="BD292" s="468"/>
      <c r="BE292" s="468"/>
      <c r="BF292" s="468"/>
      <c r="BG292" s="468"/>
      <c r="BH292" s="468"/>
      <c r="BI292" s="468"/>
      <c r="BJ292" s="468"/>
      <c r="BK292" s="468"/>
      <c r="BL292" s="468"/>
      <c r="BM292" s="468"/>
      <c r="BN292" s="468"/>
      <c r="BO292" s="468"/>
      <c r="BP292" s="468"/>
      <c r="BQ292" s="468"/>
      <c r="BR292" s="468"/>
      <c r="BS292" s="468"/>
      <c r="BT292" s="468"/>
      <c r="BU292" s="468"/>
      <c r="BV292" s="468"/>
    </row>
    <row r="293" spans="2:74" ht="15" hidden="1" customHeight="1" outlineLevel="1" x14ac:dyDescent="0.25">
      <c r="B293" s="547" t="s">
        <v>687</v>
      </c>
      <c r="C293" s="375" t="s">
        <v>832</v>
      </c>
      <c r="D293" s="517" t="s">
        <v>277</v>
      </c>
      <c r="E293" s="375"/>
      <c r="F293" s="375"/>
      <c r="G293" s="375"/>
      <c r="H293" s="375"/>
      <c r="I293" s="375"/>
      <c r="J293" s="375"/>
      <c r="K293" s="375"/>
      <c r="L293" s="375"/>
      <c r="M293" s="375"/>
      <c r="N293" s="511"/>
      <c r="O293" s="375"/>
      <c r="P293" s="375"/>
      <c r="Q293" s="375"/>
      <c r="R293" s="375"/>
      <c r="S293" s="375"/>
      <c r="T293" s="375"/>
      <c r="U293" s="375"/>
      <c r="V293" s="375"/>
      <c r="W293" s="375"/>
      <c r="X293" s="511"/>
      <c r="Y293" s="517"/>
      <c r="Z293" s="375"/>
      <c r="AA293" s="375"/>
      <c r="AB293" s="375"/>
      <c r="AC293" s="375"/>
      <c r="AD293" s="375"/>
      <c r="AE293" s="375"/>
      <c r="AF293" s="375"/>
      <c r="AG293" s="375"/>
      <c r="AH293" s="375"/>
      <c r="AI293" s="371"/>
      <c r="AJ293" s="371"/>
      <c r="AS293" s="371"/>
      <c r="AT293" s="371"/>
    </row>
    <row r="294" spans="2:74" s="488" customFormat="1" ht="15" hidden="1" customHeight="1" outlineLevel="1" x14ac:dyDescent="0.25">
      <c r="B294" s="554" t="s">
        <v>688</v>
      </c>
      <c r="C294" s="486" t="s">
        <v>874</v>
      </c>
      <c r="D294" s="518" t="s">
        <v>277</v>
      </c>
      <c r="E294" s="486"/>
      <c r="F294" s="486"/>
      <c r="G294" s="486"/>
      <c r="H294" s="486"/>
      <c r="I294" s="486"/>
      <c r="J294" s="486"/>
      <c r="K294" s="486"/>
      <c r="L294" s="486"/>
      <c r="M294" s="486"/>
      <c r="N294" s="508"/>
      <c r="O294" s="375"/>
      <c r="P294" s="375"/>
      <c r="Q294" s="375"/>
      <c r="R294" s="375"/>
      <c r="S294" s="375"/>
      <c r="T294" s="375"/>
      <c r="U294" s="375"/>
      <c r="V294" s="375"/>
      <c r="W294" s="375"/>
      <c r="X294" s="511"/>
      <c r="Y294" s="517"/>
      <c r="Z294" s="375"/>
      <c r="AA294" s="375"/>
      <c r="AB294" s="375"/>
      <c r="AC294" s="375"/>
      <c r="AD294" s="375"/>
      <c r="AE294" s="375"/>
      <c r="AF294" s="375"/>
      <c r="AG294" s="375"/>
      <c r="AH294" s="375"/>
      <c r="AI294" s="371"/>
      <c r="AJ294" s="371"/>
      <c r="AK294" s="468"/>
      <c r="AL294" s="468"/>
      <c r="AM294" s="468"/>
      <c r="AN294" s="468"/>
      <c r="AO294" s="468"/>
      <c r="AP294" s="468"/>
      <c r="AQ294" s="468"/>
      <c r="AR294" s="468"/>
      <c r="AS294" s="371"/>
      <c r="AT294" s="371"/>
      <c r="AU294" s="468"/>
      <c r="AV294" s="468"/>
      <c r="AW294" s="468"/>
      <c r="AX294" s="468"/>
      <c r="AY294" s="468"/>
      <c r="AZ294" s="468"/>
      <c r="BA294" s="468"/>
      <c r="BB294" s="468"/>
      <c r="BC294" s="468"/>
      <c r="BD294" s="468"/>
      <c r="BE294" s="468"/>
      <c r="BF294" s="468"/>
      <c r="BG294" s="468"/>
      <c r="BH294" s="468"/>
      <c r="BI294" s="468"/>
      <c r="BJ294" s="468"/>
      <c r="BK294" s="468"/>
      <c r="BL294" s="468"/>
      <c r="BM294" s="468"/>
      <c r="BN294" s="468"/>
      <c r="BO294" s="468"/>
      <c r="BP294" s="468"/>
      <c r="BQ294" s="468"/>
      <c r="BR294" s="468"/>
      <c r="BS294" s="468"/>
      <c r="BT294" s="468"/>
      <c r="BU294" s="468"/>
      <c r="BV294" s="468"/>
    </row>
    <row r="295" spans="2:74" ht="15.75" hidden="1" customHeight="1" outlineLevel="1" thickBot="1" x14ac:dyDescent="0.3">
      <c r="B295" s="547" t="s">
        <v>689</v>
      </c>
      <c r="C295" s="375" t="s">
        <v>872</v>
      </c>
      <c r="D295" s="535" t="s">
        <v>517</v>
      </c>
      <c r="E295" s="375"/>
      <c r="F295" s="375"/>
      <c r="G295" s="375"/>
      <c r="H295" s="375"/>
      <c r="I295" s="375"/>
      <c r="J295" s="375"/>
      <c r="K295" s="375"/>
      <c r="L295" s="375"/>
      <c r="M295" s="375"/>
      <c r="N295" s="511"/>
      <c r="O295" s="375"/>
      <c r="P295" s="375"/>
      <c r="Q295" s="375"/>
      <c r="R295" s="375"/>
      <c r="S295" s="375"/>
      <c r="T295" s="375"/>
      <c r="U295" s="375"/>
      <c r="V295" s="375"/>
      <c r="W295" s="375"/>
      <c r="X295" s="511"/>
      <c r="Y295" s="535"/>
      <c r="Z295" s="375"/>
      <c r="AA295" s="375"/>
      <c r="AB295" s="375"/>
      <c r="AC295" s="375"/>
      <c r="AD295" s="375"/>
      <c r="AE295" s="375"/>
      <c r="AF295" s="375"/>
      <c r="AG295" s="375"/>
      <c r="AH295" s="375"/>
      <c r="AI295" s="371"/>
      <c r="AJ295" s="371"/>
      <c r="AS295" s="371"/>
      <c r="AT295" s="371"/>
    </row>
    <row r="296" spans="2:74" s="537" customFormat="1" x14ac:dyDescent="0.25">
      <c r="E296" s="537" t="s">
        <v>964</v>
      </c>
      <c r="F296" s="537" t="s">
        <v>965</v>
      </c>
      <c r="AK296" s="539"/>
      <c r="AL296" s="539"/>
      <c r="AM296" s="539"/>
      <c r="AN296" s="539"/>
      <c r="AO296" s="539"/>
      <c r="AP296" s="539"/>
      <c r="AQ296" s="539"/>
      <c r="AR296" s="539"/>
      <c r="AU296" s="539"/>
      <c r="AV296" s="539"/>
      <c r="AW296" s="539"/>
      <c r="AX296" s="539"/>
      <c r="AY296" s="539"/>
      <c r="AZ296" s="539"/>
      <c r="BA296" s="539"/>
      <c r="BB296" s="539"/>
      <c r="BC296" s="539"/>
      <c r="BD296" s="539"/>
      <c r="BE296" s="539"/>
      <c r="BF296" s="539"/>
      <c r="BG296" s="539"/>
      <c r="BH296" s="539"/>
      <c r="BI296" s="539"/>
      <c r="BJ296" s="539"/>
      <c r="BK296" s="539"/>
      <c r="BL296" s="539"/>
      <c r="BM296" s="539"/>
      <c r="BN296" s="539"/>
      <c r="BO296" s="539"/>
      <c r="BP296" s="539"/>
      <c r="BQ296" s="539"/>
      <c r="BR296" s="539"/>
      <c r="BS296" s="539"/>
      <c r="BT296" s="539"/>
      <c r="BU296" s="539"/>
      <c r="BV296" s="539"/>
    </row>
    <row r="297" spans="2:74" s="537" customFormat="1" x14ac:dyDescent="0.25">
      <c r="D297" s="537" t="s">
        <v>963</v>
      </c>
      <c r="E297" s="537">
        <f>40*60</f>
        <v>2400</v>
      </c>
      <c r="F297" s="537">
        <f>160*60</f>
        <v>9600</v>
      </c>
      <c r="AK297" s="539"/>
      <c r="AL297" s="539"/>
      <c r="AM297" s="539"/>
      <c r="AN297" s="539"/>
      <c r="AO297" s="539"/>
      <c r="AP297" s="539"/>
      <c r="AQ297" s="539"/>
      <c r="AR297" s="539"/>
      <c r="AU297" s="539"/>
      <c r="AV297" s="539"/>
      <c r="AW297" s="539"/>
      <c r="AX297" s="539"/>
      <c r="AY297" s="539"/>
      <c r="AZ297" s="539"/>
      <c r="BA297" s="539"/>
      <c r="BB297" s="539"/>
      <c r="BC297" s="539"/>
      <c r="BD297" s="539"/>
      <c r="BE297" s="539"/>
      <c r="BF297" s="539"/>
      <c r="BG297" s="539"/>
      <c r="BH297" s="539"/>
      <c r="BI297" s="539"/>
      <c r="BJ297" s="539"/>
      <c r="BK297" s="539"/>
      <c r="BL297" s="539"/>
      <c r="BM297" s="539"/>
      <c r="BN297" s="539"/>
      <c r="BO297" s="539"/>
      <c r="BP297" s="539"/>
      <c r="BQ297" s="539"/>
      <c r="BR297" s="539"/>
      <c r="BS297" s="539"/>
      <c r="BT297" s="539"/>
      <c r="BU297" s="539"/>
      <c r="BV297" s="539"/>
    </row>
    <row r="298" spans="2:74" s="537" customFormat="1" x14ac:dyDescent="0.25">
      <c r="D298" s="537" t="s">
        <v>966</v>
      </c>
      <c r="E298" s="537">
        <f>2500*9.81/1000</f>
        <v>24.524999999999999</v>
      </c>
      <c r="F298" s="537">
        <f>20000*9.81/1000</f>
        <v>196.2</v>
      </c>
      <c r="AK298" s="539"/>
      <c r="AL298" s="539"/>
      <c r="AM298" s="539"/>
      <c r="AN298" s="539"/>
      <c r="AO298" s="539"/>
      <c r="AP298" s="539"/>
      <c r="AQ298" s="539"/>
      <c r="AR298" s="539"/>
      <c r="AU298" s="539"/>
      <c r="AV298" s="539"/>
      <c r="AW298" s="539"/>
      <c r="AX298" s="539"/>
      <c r="AY298" s="539"/>
      <c r="AZ298" s="539"/>
      <c r="BA298" s="539"/>
      <c r="BB298" s="539"/>
      <c r="BC298" s="539"/>
      <c r="BD298" s="539"/>
      <c r="BE298" s="539"/>
      <c r="BF298" s="539"/>
      <c r="BG298" s="539"/>
      <c r="BH298" s="539"/>
      <c r="BI298" s="539"/>
      <c r="BJ298" s="539"/>
      <c r="BK298" s="539"/>
      <c r="BL298" s="539"/>
      <c r="BM298" s="539"/>
      <c r="BN298" s="539"/>
      <c r="BO298" s="539"/>
      <c r="BP298" s="539"/>
      <c r="BQ298" s="539"/>
      <c r="BR298" s="539"/>
      <c r="BS298" s="539"/>
      <c r="BT298" s="539"/>
      <c r="BU298" s="539"/>
      <c r="BV298" s="539"/>
    </row>
    <row r="299" spans="2:74" s="537" customFormat="1" x14ac:dyDescent="0.25">
      <c r="H299" s="537" t="s">
        <v>885</v>
      </c>
      <c r="AO299" s="539"/>
      <c r="AP299" s="539"/>
      <c r="AQ299" s="539"/>
      <c r="AR299" s="539"/>
      <c r="AU299" s="539"/>
      <c r="AV299" s="539"/>
      <c r="AW299" s="539"/>
      <c r="AX299" s="539"/>
      <c r="AY299" s="539"/>
      <c r="AZ299" s="539"/>
      <c r="BA299" s="539"/>
      <c r="BB299" s="539"/>
      <c r="BC299" s="539"/>
      <c r="BD299" s="539"/>
      <c r="BE299" s="539"/>
      <c r="BF299" s="539"/>
      <c r="BG299" s="539"/>
      <c r="BH299" s="539"/>
      <c r="BI299" s="539"/>
      <c r="BJ299" s="539"/>
      <c r="BK299" s="539"/>
      <c r="BL299" s="539"/>
      <c r="BM299" s="539"/>
      <c r="BN299" s="539"/>
      <c r="BO299" s="539"/>
      <c r="BP299" s="539"/>
      <c r="BQ299" s="539"/>
      <c r="BR299" s="539"/>
      <c r="BS299" s="539"/>
      <c r="BT299" s="539"/>
      <c r="BU299" s="539"/>
      <c r="BV299" s="539"/>
    </row>
    <row r="300" spans="2:74" s="537" customFormat="1" x14ac:dyDescent="0.25">
      <c r="AO300" s="539"/>
      <c r="AP300" s="539"/>
      <c r="AQ300" s="539"/>
      <c r="AR300" s="539"/>
      <c r="AU300" s="539"/>
      <c r="AV300" s="539"/>
      <c r="AW300" s="539"/>
      <c r="AX300" s="539"/>
      <c r="AY300" s="539"/>
      <c r="AZ300" s="539"/>
      <c r="BA300" s="539"/>
      <c r="BB300" s="539"/>
      <c r="BC300" s="539"/>
      <c r="BD300" s="539"/>
      <c r="BE300" s="539"/>
      <c r="BF300" s="539"/>
      <c r="BG300" s="539"/>
      <c r="BH300" s="539"/>
      <c r="BI300" s="539"/>
      <c r="BJ300" s="539"/>
      <c r="BK300" s="539"/>
      <c r="BL300" s="539"/>
      <c r="BM300" s="539"/>
      <c r="BN300" s="539"/>
      <c r="BO300" s="539"/>
      <c r="BP300" s="539"/>
      <c r="BQ300" s="539"/>
      <c r="BR300" s="539"/>
      <c r="BS300" s="539"/>
      <c r="BT300" s="539"/>
      <c r="BU300" s="539"/>
      <c r="BV300" s="539"/>
    </row>
    <row r="301" spans="2:74" s="537" customFormat="1" x14ac:dyDescent="0.25">
      <c r="AI301" s="420"/>
      <c r="AJ301" s="420"/>
      <c r="AK301" s="420"/>
      <c r="AL301" s="420" t="s">
        <v>584</v>
      </c>
      <c r="AM301" s="420"/>
      <c r="AN301" s="420"/>
      <c r="AO301" s="420"/>
      <c r="AP301" s="420"/>
      <c r="AQ301" s="420"/>
      <c r="AR301" s="420"/>
      <c r="AS301" s="420"/>
      <c r="AU301" s="539"/>
      <c r="AV301" s="539"/>
      <c r="AW301" s="539"/>
      <c r="AX301" s="539"/>
      <c r="AY301" s="539"/>
      <c r="AZ301" s="539"/>
      <c r="BA301" s="539"/>
      <c r="BB301" s="539"/>
      <c r="BC301" s="539"/>
      <c r="BD301" s="539"/>
      <c r="BE301" s="539"/>
      <c r="BF301" s="539"/>
      <c r="BG301" s="539"/>
      <c r="BH301" s="539"/>
      <c r="BI301" s="539"/>
      <c r="BJ301" s="539"/>
      <c r="BK301" s="539"/>
      <c r="BL301" s="539"/>
      <c r="BM301" s="539"/>
      <c r="BN301" s="539"/>
      <c r="BO301" s="539"/>
      <c r="BP301" s="539"/>
      <c r="BQ301" s="539"/>
      <c r="BR301" s="539"/>
      <c r="BS301" s="539"/>
      <c r="BT301" s="539"/>
      <c r="BU301" s="539"/>
      <c r="BV301" s="539"/>
    </row>
    <row r="302" spans="2:74" s="537" customFormat="1" x14ac:dyDescent="0.25">
      <c r="AI302" s="420"/>
      <c r="AJ302" s="424" t="s">
        <v>585</v>
      </c>
      <c r="AK302" s="424"/>
      <c r="AL302" s="424"/>
      <c r="AM302" s="424"/>
      <c r="AN302" s="420"/>
      <c r="AO302" s="424"/>
      <c r="AP302" s="424"/>
      <c r="AQ302" s="424"/>
      <c r="AR302" s="424"/>
      <c r="AS302" s="420"/>
      <c r="AT302" s="539"/>
      <c r="AU302" s="539"/>
      <c r="AV302" s="539"/>
      <c r="AW302" s="539"/>
      <c r="AX302" s="539"/>
      <c r="AY302" s="539"/>
      <c r="AZ302" s="539"/>
      <c r="BA302" s="539"/>
      <c r="BB302" s="539"/>
      <c r="BC302" s="539"/>
      <c r="BD302" s="539"/>
      <c r="BE302" s="539"/>
      <c r="BF302" s="539"/>
      <c r="BG302" s="539"/>
      <c r="BH302" s="539"/>
      <c r="BI302" s="539"/>
      <c r="BJ302" s="539"/>
      <c r="BK302" s="539"/>
      <c r="BL302" s="539"/>
      <c r="BM302" s="539"/>
      <c r="BN302" s="539"/>
      <c r="BO302" s="539"/>
      <c r="BP302" s="539"/>
      <c r="BQ302" s="539"/>
      <c r="BR302" s="539"/>
      <c r="BS302" s="539"/>
      <c r="BT302" s="539"/>
      <c r="BU302" s="539"/>
      <c r="BV302" s="539"/>
    </row>
    <row r="303" spans="2:74" s="537" customFormat="1" x14ac:dyDescent="0.25">
      <c r="AI303" s="420"/>
      <c r="AJ303" s="425" t="s">
        <v>586</v>
      </c>
      <c r="AK303" s="425" t="s">
        <v>587</v>
      </c>
      <c r="AL303" s="425" t="s">
        <v>588</v>
      </c>
      <c r="AM303" s="425" t="s">
        <v>589</v>
      </c>
      <c r="AN303" s="420"/>
      <c r="AO303" s="420" t="s">
        <v>596</v>
      </c>
      <c r="AP303" s="424" t="s">
        <v>590</v>
      </c>
      <c r="AQ303" s="424" t="s">
        <v>591</v>
      </c>
      <c r="AR303" s="424" t="s">
        <v>592</v>
      </c>
      <c r="AS303" s="424" t="s">
        <v>593</v>
      </c>
      <c r="AT303" s="539"/>
      <c r="AU303" s="539"/>
      <c r="AV303" s="539"/>
      <c r="AW303" s="539"/>
      <c r="AX303" s="539"/>
      <c r="AY303" s="539"/>
      <c r="AZ303" s="539"/>
      <c r="BA303" s="539"/>
      <c r="BB303" s="539"/>
      <c r="BC303" s="539"/>
      <c r="BD303" s="539"/>
      <c r="BE303" s="539"/>
      <c r="BF303" s="539"/>
      <c r="BG303" s="539"/>
      <c r="BH303" s="539"/>
      <c r="BI303" s="539"/>
      <c r="BJ303" s="539"/>
      <c r="BK303" s="539"/>
      <c r="BL303" s="539"/>
      <c r="BM303" s="539"/>
      <c r="BN303" s="539"/>
      <c r="BO303" s="539"/>
      <c r="BP303" s="539"/>
      <c r="BQ303" s="539"/>
      <c r="BR303" s="539"/>
      <c r="BS303" s="539"/>
      <c r="BT303" s="539"/>
      <c r="BU303" s="539"/>
      <c r="BV303" s="539"/>
    </row>
    <row r="304" spans="2:74" s="537" customFormat="1" x14ac:dyDescent="0.25">
      <c r="AI304" s="420">
        <v>1</v>
      </c>
      <c r="AJ304" s="424" t="e">
        <f ca="1">IF(O217="",AJ305,O217)</f>
        <v>#NAME?</v>
      </c>
      <c r="AK304" s="424" t="e">
        <f ca="1">IF($O$185="",$AK$305,$O$185)</f>
        <v>#NAME?</v>
      </c>
      <c r="AL304" s="424" t="e">
        <f ca="1">AK304^2</f>
        <v>#NAME?</v>
      </c>
      <c r="AM304" s="424" t="e">
        <f t="shared" ref="AM304:AM310" ca="1" si="75">AK304^3</f>
        <v>#NAME?</v>
      </c>
      <c r="AN304" s="420" t="e">
        <f ca="1">AK304^4</f>
        <v>#NAME?</v>
      </c>
      <c r="AO304" s="420" t="e">
        <f t="array" aca="1" ref="AO304:AS304" ca="1">LINEST(AJ304:AJ310,AK304:AN310)</f>
        <v>#VALUE!</v>
      </c>
      <c r="AP304" s="425" t="e">
        <f ca="1"/>
        <v>#VALUE!</v>
      </c>
      <c r="AQ304" s="424" t="e">
        <f ca="1"/>
        <v>#VALUE!</v>
      </c>
      <c r="AR304" s="424" t="e">
        <f ca="1"/>
        <v>#VALUE!</v>
      </c>
      <c r="AS304" s="424" t="e">
        <f ca="1"/>
        <v>#VALUE!</v>
      </c>
      <c r="AT304" s="539"/>
      <c r="AU304" s="539"/>
      <c r="AV304" s="539"/>
      <c r="AW304" s="424"/>
      <c r="AX304" s="424"/>
      <c r="AY304" s="424"/>
      <c r="AZ304" s="424"/>
      <c r="BA304" s="424"/>
      <c r="BB304" s="424"/>
      <c r="BC304" s="539"/>
      <c r="BD304" s="539"/>
      <c r="BE304" s="539"/>
      <c r="BF304" s="539"/>
      <c r="BG304" s="539"/>
      <c r="BH304" s="539"/>
      <c r="BI304" s="539"/>
      <c r="BJ304" s="539"/>
      <c r="BK304" s="539"/>
      <c r="BL304" s="539"/>
      <c r="BM304" s="539"/>
      <c r="BN304" s="539"/>
      <c r="BO304" s="539"/>
      <c r="BP304" s="539"/>
      <c r="BQ304" s="539"/>
      <c r="BR304" s="539"/>
      <c r="BS304" s="539"/>
      <c r="BT304" s="539"/>
      <c r="BU304" s="539"/>
      <c r="BV304" s="539"/>
    </row>
    <row r="305" spans="35:74" s="537" customFormat="1" x14ac:dyDescent="0.25">
      <c r="AI305" s="420">
        <v>2</v>
      </c>
      <c r="AJ305" s="424" t="e">
        <f ca="1">IF(P217="",AJ306,P217)</f>
        <v>#NAME?</v>
      </c>
      <c r="AK305" s="424" t="e">
        <f ca="1">IF($P$185="",AK306,$P$185)</f>
        <v>#NAME?</v>
      </c>
      <c r="AL305" s="424" t="e">
        <f t="shared" ref="AL305:AL310" ca="1" si="76">AK305^2</f>
        <v>#NAME?</v>
      </c>
      <c r="AM305" s="424" t="e">
        <f t="shared" ca="1" si="75"/>
        <v>#NAME?</v>
      </c>
      <c r="AN305" s="420" t="e">
        <f t="shared" ref="AN305:AN310" ca="1" si="77">AK305^4</f>
        <v>#NAME?</v>
      </c>
      <c r="AO305" s="420"/>
      <c r="AP305" s="420"/>
      <c r="AQ305" s="420"/>
      <c r="AR305" s="420"/>
      <c r="AS305" s="420"/>
      <c r="AT305" s="539"/>
      <c r="AU305" s="539"/>
      <c r="AV305" s="539"/>
      <c r="AW305" s="539"/>
      <c r="AX305" s="539"/>
      <c r="AY305" s="539"/>
      <c r="AZ305" s="539"/>
      <c r="BA305" s="539"/>
      <c r="BB305" s="539"/>
      <c r="BC305" s="539"/>
      <c r="BD305" s="539"/>
      <c r="BE305" s="539"/>
      <c r="BF305" s="539"/>
      <c r="BG305" s="539"/>
      <c r="BH305" s="539"/>
      <c r="BI305" s="539"/>
      <c r="BJ305" s="539"/>
      <c r="BK305" s="539"/>
      <c r="BL305" s="539"/>
      <c r="BM305" s="539"/>
      <c r="BN305" s="539"/>
      <c r="BO305" s="539"/>
      <c r="BP305" s="539"/>
      <c r="BQ305" s="539"/>
      <c r="BR305" s="539"/>
      <c r="BS305" s="539"/>
      <c r="BT305" s="539"/>
      <c r="BU305" s="539"/>
      <c r="BV305" s="539"/>
    </row>
    <row r="306" spans="35:74" s="537" customFormat="1" x14ac:dyDescent="0.25">
      <c r="AI306" s="420">
        <v>3</v>
      </c>
      <c r="AJ306" s="424" t="e">
        <f ca="1">Q217</f>
        <v>#NAME?</v>
      </c>
      <c r="AK306" s="424" t="e">
        <f ca="1">$Q$185</f>
        <v>#NAME?</v>
      </c>
      <c r="AL306" s="424" t="e">
        <f t="shared" ca="1" si="76"/>
        <v>#NAME?</v>
      </c>
      <c r="AM306" s="424" t="e">
        <f t="shared" ca="1" si="75"/>
        <v>#NAME?</v>
      </c>
      <c r="AN306" s="420" t="e">
        <f t="shared" ca="1" si="77"/>
        <v>#NAME?</v>
      </c>
      <c r="AO306" s="420"/>
      <c r="AP306" s="420"/>
      <c r="AQ306" s="420"/>
      <c r="AR306" s="420"/>
      <c r="AS306" s="420"/>
      <c r="AT306" s="539"/>
      <c r="AU306" s="539"/>
      <c r="AV306" s="539"/>
      <c r="AW306" s="539"/>
      <c r="AX306" s="539"/>
      <c r="AY306" s="539"/>
      <c r="AZ306" s="539"/>
      <c r="BA306" s="539"/>
      <c r="BB306" s="539"/>
      <c r="BC306" s="539"/>
      <c r="BD306" s="539"/>
      <c r="BE306" s="539"/>
      <c r="BF306" s="539"/>
      <c r="BG306" s="539"/>
      <c r="BH306" s="539"/>
      <c r="BI306" s="539"/>
      <c r="BJ306" s="539"/>
      <c r="BK306" s="539"/>
      <c r="BL306" s="539"/>
      <c r="BM306" s="539"/>
      <c r="BN306" s="539"/>
      <c r="BO306" s="539"/>
      <c r="BP306" s="539"/>
      <c r="BQ306" s="539"/>
      <c r="BR306" s="539"/>
      <c r="BS306" s="539"/>
      <c r="BT306" s="539"/>
      <c r="BU306" s="539"/>
      <c r="BV306" s="539"/>
    </row>
    <row r="307" spans="35:74" s="537" customFormat="1" x14ac:dyDescent="0.25">
      <c r="AI307" s="420">
        <v>4</v>
      </c>
      <c r="AJ307" s="424" t="e">
        <f ca="1">R217</f>
        <v>#NAME?</v>
      </c>
      <c r="AK307" s="424" t="e">
        <f ca="1">$R$185</f>
        <v>#NAME?</v>
      </c>
      <c r="AL307" s="424" t="e">
        <f t="shared" ca="1" si="76"/>
        <v>#NAME?</v>
      </c>
      <c r="AM307" s="424" t="e">
        <f t="shared" ca="1" si="75"/>
        <v>#NAME?</v>
      </c>
      <c r="AN307" s="420" t="e">
        <f t="shared" ca="1" si="77"/>
        <v>#NAME?</v>
      </c>
      <c r="AO307" s="420" t="s">
        <v>591</v>
      </c>
      <c r="AP307" s="420" t="s">
        <v>592</v>
      </c>
      <c r="AQ307" s="420" t="s">
        <v>593</v>
      </c>
      <c r="AR307" s="420"/>
      <c r="AS307" s="420"/>
      <c r="AT307" s="539"/>
      <c r="AU307" s="539"/>
      <c r="AV307" s="539"/>
      <c r="AW307" s="539"/>
      <c r="AX307" s="539"/>
      <c r="AY307" s="539"/>
      <c r="AZ307" s="539"/>
      <c r="BA307" s="539"/>
      <c r="BB307" s="539"/>
      <c r="BC307" s="539"/>
      <c r="BD307" s="539"/>
      <c r="BE307" s="539"/>
      <c r="BF307" s="539"/>
      <c r="BG307" s="539"/>
      <c r="BH307" s="539"/>
      <c r="BI307" s="539"/>
      <c r="BJ307" s="539"/>
      <c r="BK307" s="539"/>
      <c r="BL307" s="539"/>
      <c r="BM307" s="539"/>
      <c r="BN307" s="539"/>
      <c r="BO307" s="539"/>
      <c r="BP307" s="539"/>
      <c r="BQ307" s="539"/>
      <c r="BR307" s="539"/>
      <c r="BS307" s="539"/>
      <c r="BT307" s="539"/>
      <c r="BU307" s="539"/>
      <c r="BV307" s="539"/>
    </row>
    <row r="308" spans="35:74" s="537" customFormat="1" x14ac:dyDescent="0.25">
      <c r="AI308" s="420">
        <v>5</v>
      </c>
      <c r="AJ308" s="424" t="e">
        <f ca="1">S217</f>
        <v>#NAME?</v>
      </c>
      <c r="AK308" s="424" t="e">
        <f ca="1">$S$185</f>
        <v>#NAME?</v>
      </c>
      <c r="AL308" s="424" t="e">
        <f t="shared" ca="1" si="76"/>
        <v>#NAME?</v>
      </c>
      <c r="AM308" s="424" t="e">
        <f t="shared" ca="1" si="75"/>
        <v>#NAME?</v>
      </c>
      <c r="AN308" s="420" t="e">
        <f t="shared" ca="1" si="77"/>
        <v>#NAME?</v>
      </c>
      <c r="AO308" s="424" t="e">
        <f t="array" aca="1" ref="AO308:AQ308" ca="1">LINEST(AJ306:AJ308,AK306:AL308)</f>
        <v>#VALUE!</v>
      </c>
      <c r="AP308" s="424" t="e">
        <f ca="1"/>
        <v>#VALUE!</v>
      </c>
      <c r="AQ308" s="424" t="e">
        <f ca="1"/>
        <v>#VALUE!</v>
      </c>
      <c r="AR308" s="420"/>
      <c r="AS308" s="420"/>
      <c r="AT308" s="539"/>
      <c r="AU308" s="539"/>
      <c r="AV308" s="539"/>
      <c r="AW308" s="424"/>
      <c r="AX308" s="539"/>
      <c r="AY308" s="539"/>
      <c r="AZ308" s="539"/>
      <c r="BA308" s="539"/>
      <c r="BB308" s="539"/>
      <c r="BC308" s="539"/>
      <c r="BD308" s="539"/>
      <c r="BE308" s="539"/>
      <c r="BF308" s="539"/>
      <c r="BG308" s="539"/>
      <c r="BH308" s="539"/>
      <c r="BI308" s="539"/>
      <c r="BJ308" s="539"/>
      <c r="BK308" s="539"/>
      <c r="BL308" s="539"/>
      <c r="BM308" s="539"/>
      <c r="BN308" s="539"/>
      <c r="BO308" s="539"/>
      <c r="BP308" s="539"/>
      <c r="BQ308" s="539"/>
      <c r="BR308" s="539"/>
      <c r="BS308" s="539"/>
      <c r="BT308" s="539"/>
      <c r="BU308" s="539"/>
      <c r="BV308" s="539"/>
    </row>
    <row r="309" spans="35:74" s="537" customFormat="1" x14ac:dyDescent="0.25">
      <c r="AI309" s="420">
        <v>6</v>
      </c>
      <c r="AJ309" s="424" t="e">
        <f ca="1">IF(T217="",AJ308,T217)</f>
        <v>#NAME?</v>
      </c>
      <c r="AK309" s="424" t="e">
        <f ca="1">IF($T$185="",$AK$308,$T$185)</f>
        <v>#NAME?</v>
      </c>
      <c r="AL309" s="424" t="e">
        <f t="shared" ca="1" si="76"/>
        <v>#NAME?</v>
      </c>
      <c r="AM309" s="424" t="e">
        <f t="shared" ca="1" si="75"/>
        <v>#NAME?</v>
      </c>
      <c r="AN309" s="420" t="e">
        <f t="shared" ca="1" si="77"/>
        <v>#NAME?</v>
      </c>
      <c r="AO309" s="420"/>
      <c r="AP309" s="420"/>
      <c r="AQ309" s="420"/>
      <c r="AR309" s="420"/>
      <c r="AS309" s="420"/>
      <c r="AT309" s="539"/>
      <c r="AU309" s="539"/>
      <c r="AV309" s="539"/>
      <c r="AW309" s="424"/>
      <c r="AX309" s="539"/>
      <c r="AY309" s="539"/>
      <c r="AZ309" s="539"/>
      <c r="BA309" s="539"/>
      <c r="BB309" s="539"/>
      <c r="BC309" s="539"/>
      <c r="BD309" s="539"/>
      <c r="BE309" s="539"/>
      <c r="BF309" s="539"/>
      <c r="BG309" s="539"/>
      <c r="BH309" s="539"/>
      <c r="BI309" s="539"/>
      <c r="BJ309" s="539"/>
      <c r="BK309" s="539"/>
      <c r="BL309" s="539"/>
      <c r="BM309" s="539"/>
      <c r="BN309" s="539"/>
      <c r="BO309" s="539"/>
      <c r="BP309" s="539"/>
      <c r="BQ309" s="539"/>
      <c r="BR309" s="539"/>
      <c r="BS309" s="539"/>
      <c r="BT309" s="539"/>
      <c r="BU309" s="539"/>
      <c r="BV309" s="539"/>
    </row>
    <row r="310" spans="35:74" s="537" customFormat="1" x14ac:dyDescent="0.25">
      <c r="AI310" s="420">
        <v>7</v>
      </c>
      <c r="AJ310" s="424" t="e">
        <f ca="1">IF(U217="",AJ309,U217)</f>
        <v>#NAME?</v>
      </c>
      <c r="AK310" s="424" t="e">
        <f ca="1">IF($U$185="",AK309,$U$185)</f>
        <v>#NAME?</v>
      </c>
      <c r="AL310" s="424" t="e">
        <f t="shared" ca="1" si="76"/>
        <v>#NAME?</v>
      </c>
      <c r="AM310" s="424" t="e">
        <f t="shared" ca="1" si="75"/>
        <v>#NAME?</v>
      </c>
      <c r="AN310" s="420" t="e">
        <f t="shared" ca="1" si="77"/>
        <v>#NAME?</v>
      </c>
      <c r="AO310" s="420"/>
      <c r="AP310" s="420"/>
      <c r="AQ310" s="420"/>
      <c r="AR310" s="420"/>
      <c r="AS310" s="420"/>
      <c r="AT310" s="539"/>
      <c r="AU310" s="539"/>
      <c r="AV310" s="539"/>
      <c r="AW310" s="424"/>
      <c r="AX310" s="539"/>
      <c r="AY310" s="539"/>
      <c r="AZ310" s="539"/>
      <c r="BA310" s="539"/>
      <c r="BB310" s="539"/>
      <c r="BC310" s="539"/>
      <c r="BD310" s="539"/>
      <c r="BE310" s="539"/>
      <c r="BF310" s="539"/>
      <c r="BG310" s="539"/>
      <c r="BH310" s="539"/>
      <c r="BI310" s="539"/>
      <c r="BJ310" s="539"/>
      <c r="BK310" s="539"/>
      <c r="BL310" s="539"/>
      <c r="BM310" s="539"/>
      <c r="BN310" s="539"/>
      <c r="BO310" s="539"/>
      <c r="BP310" s="539"/>
      <c r="BQ310" s="539"/>
      <c r="BR310" s="539"/>
      <c r="BS310" s="539"/>
      <c r="BT310" s="539"/>
      <c r="BU310" s="539"/>
      <c r="BV310" s="539"/>
    </row>
    <row r="311" spans="35:74" s="537" customFormat="1" x14ac:dyDescent="0.25">
      <c r="AI311" s="420"/>
      <c r="AJ311" s="420"/>
      <c r="AK311" s="420"/>
      <c r="AL311" s="420" t="s">
        <v>595</v>
      </c>
      <c r="AM311" s="420"/>
      <c r="AN311" s="420"/>
      <c r="AO311" s="420"/>
      <c r="AP311" s="420"/>
      <c r="AQ311" s="420"/>
      <c r="AR311" s="420"/>
      <c r="AS311" s="420"/>
      <c r="AT311" s="539"/>
      <c r="AU311" s="539"/>
      <c r="AV311" s="539"/>
      <c r="AW311" s="424"/>
      <c r="AX311" s="539"/>
      <c r="AY311" s="539"/>
      <c r="AZ311" s="539"/>
      <c r="BA311" s="539"/>
      <c r="BB311" s="539"/>
      <c r="BC311" s="539"/>
      <c r="BD311" s="539"/>
      <c r="BE311" s="539"/>
      <c r="BF311" s="539"/>
      <c r="BG311" s="539"/>
      <c r="BH311" s="539"/>
      <c r="BI311" s="539"/>
      <c r="BJ311" s="539"/>
      <c r="BK311" s="539"/>
      <c r="BL311" s="539"/>
      <c r="BM311" s="539"/>
      <c r="BN311" s="539"/>
      <c r="BO311" s="539"/>
      <c r="BP311" s="539"/>
      <c r="BQ311" s="539"/>
      <c r="BR311" s="539"/>
      <c r="BS311" s="539"/>
      <c r="BT311" s="539"/>
      <c r="BU311" s="539"/>
      <c r="BV311" s="539"/>
    </row>
    <row r="312" spans="35:74" s="537" customFormat="1" x14ac:dyDescent="0.25">
      <c r="AI312" s="420"/>
      <c r="AJ312" s="424" t="s">
        <v>585</v>
      </c>
      <c r="AK312" s="424"/>
      <c r="AL312" s="424"/>
      <c r="AM312" s="424"/>
      <c r="AN312" s="420"/>
      <c r="AO312" s="424"/>
      <c r="AP312" s="424"/>
      <c r="AQ312" s="424"/>
      <c r="AR312" s="424"/>
      <c r="AS312" s="424"/>
      <c r="AT312" s="539"/>
      <c r="AU312" s="539"/>
      <c r="AV312" s="539"/>
      <c r="AW312" s="424"/>
      <c r="AX312" s="539"/>
      <c r="AY312" s="539"/>
      <c r="AZ312" s="539"/>
      <c r="BA312" s="539"/>
      <c r="BB312" s="539"/>
      <c r="BC312" s="539"/>
      <c r="BD312" s="539"/>
      <c r="BE312" s="539"/>
      <c r="BF312" s="539"/>
      <c r="BG312" s="539"/>
      <c r="BH312" s="539"/>
      <c r="BI312" s="539"/>
      <c r="BJ312" s="539"/>
      <c r="BK312" s="539"/>
      <c r="BL312" s="539"/>
      <c r="BM312" s="539"/>
      <c r="BN312" s="539"/>
      <c r="BO312" s="539"/>
      <c r="BP312" s="539"/>
      <c r="BQ312" s="539"/>
      <c r="BR312" s="539"/>
      <c r="BS312" s="539"/>
      <c r="BT312" s="539"/>
      <c r="BU312" s="539"/>
      <c r="BV312" s="539"/>
    </row>
    <row r="313" spans="35:74" s="537" customFormat="1" x14ac:dyDescent="0.25">
      <c r="AI313" s="420"/>
      <c r="AJ313" s="425" t="s">
        <v>586</v>
      </c>
      <c r="AK313" s="425"/>
      <c r="AL313" s="425"/>
      <c r="AM313" s="425"/>
      <c r="AN313" s="420"/>
      <c r="AO313" s="420" t="s">
        <v>596</v>
      </c>
      <c r="AP313" s="424" t="s">
        <v>590</v>
      </c>
      <c r="AQ313" s="424" t="s">
        <v>591</v>
      </c>
      <c r="AR313" s="424" t="s">
        <v>592</v>
      </c>
      <c r="AS313" s="424" t="s">
        <v>593</v>
      </c>
      <c r="AT313" s="539"/>
      <c r="AU313" s="539"/>
      <c r="AV313" s="539"/>
      <c r="AW313" s="424"/>
      <c r="AX313" s="539"/>
      <c r="AY313" s="539"/>
      <c r="AZ313" s="539"/>
      <c r="BA313" s="539"/>
      <c r="BB313" s="539"/>
      <c r="BC313" s="539"/>
      <c r="BD313" s="539"/>
      <c r="BE313" s="539"/>
      <c r="BF313" s="539"/>
      <c r="BG313" s="539"/>
      <c r="BH313" s="539"/>
      <c r="BI313" s="539"/>
      <c r="BJ313" s="539"/>
      <c r="BK313" s="539"/>
      <c r="BL313" s="539"/>
      <c r="BM313" s="539"/>
      <c r="BN313" s="539"/>
      <c r="BO313" s="539"/>
      <c r="BP313" s="539"/>
      <c r="BQ313" s="539"/>
      <c r="BR313" s="539"/>
      <c r="BS313" s="539"/>
      <c r="BT313" s="539"/>
      <c r="BU313" s="539"/>
      <c r="BV313" s="539"/>
    </row>
    <row r="314" spans="35:74" s="537" customFormat="1" x14ac:dyDescent="0.25">
      <c r="AI314" s="420">
        <v>1</v>
      </c>
      <c r="AJ314" s="424" t="e">
        <f ca="1">IF(O219="",AJ315,O219)</f>
        <v>#NAME?</v>
      </c>
      <c r="AK314" s="424" t="e">
        <f ca="1">IF($O$185="",$AK$305,$O$185)</f>
        <v>#NAME?</v>
      </c>
      <c r="AL314" s="424" t="e">
        <f ca="1">AK314^2</f>
        <v>#NAME?</v>
      </c>
      <c r="AM314" s="424" t="e">
        <f t="shared" ref="AM314:AM320" ca="1" si="78">AK314^3</f>
        <v>#NAME?</v>
      </c>
      <c r="AN314" s="420" t="e">
        <f ca="1">AK314^4</f>
        <v>#NAME?</v>
      </c>
      <c r="AO314" s="420" t="e">
        <f t="array" aca="1" ref="AO314:AS314" ca="1">LINEST(AJ314:AJ320,AK314:AN320)</f>
        <v>#VALUE!</v>
      </c>
      <c r="AP314" s="425" t="e">
        <f ca="1"/>
        <v>#VALUE!</v>
      </c>
      <c r="AQ314" s="424" t="e">
        <f ca="1"/>
        <v>#VALUE!</v>
      </c>
      <c r="AR314" s="424" t="e">
        <f ca="1"/>
        <v>#VALUE!</v>
      </c>
      <c r="AS314" s="424" t="e">
        <f ca="1"/>
        <v>#VALUE!</v>
      </c>
      <c r="AT314" s="539"/>
      <c r="AU314" s="539"/>
      <c r="AV314" s="539"/>
      <c r="AW314" s="539"/>
      <c r="AX314" s="539"/>
      <c r="AY314" s="539"/>
      <c r="AZ314" s="539"/>
      <c r="BA314" s="539"/>
      <c r="BB314" s="539"/>
      <c r="BC314" s="539"/>
      <c r="BD314" s="539"/>
      <c r="BE314" s="539"/>
      <c r="BF314" s="539"/>
      <c r="BG314" s="539"/>
      <c r="BH314" s="539"/>
      <c r="BI314" s="539"/>
      <c r="BJ314" s="539"/>
      <c r="BK314" s="539"/>
      <c r="BL314" s="539"/>
      <c r="BM314" s="539"/>
      <c r="BN314" s="539"/>
      <c r="BO314" s="539"/>
      <c r="BP314" s="539"/>
      <c r="BQ314" s="539"/>
      <c r="BR314" s="539"/>
      <c r="BS314" s="539"/>
      <c r="BT314" s="539"/>
      <c r="BU314" s="539"/>
      <c r="BV314" s="539"/>
    </row>
    <row r="315" spans="35:74" s="537" customFormat="1" x14ac:dyDescent="0.25">
      <c r="AI315" s="420">
        <v>2</v>
      </c>
      <c r="AJ315" s="424" t="e">
        <f ca="1">IF(P219="",AJ316,P219)</f>
        <v>#NAME?</v>
      </c>
      <c r="AK315" s="424" t="e">
        <f ca="1">IF($P$185="",AK316,$P$185)</f>
        <v>#NAME?</v>
      </c>
      <c r="AL315" s="424" t="e">
        <f t="shared" ref="AL315:AL320" ca="1" si="79">AK315^2</f>
        <v>#NAME?</v>
      </c>
      <c r="AM315" s="424" t="e">
        <f t="shared" ca="1" si="78"/>
        <v>#NAME?</v>
      </c>
      <c r="AN315" s="420" t="e">
        <f t="shared" ref="AN315:AN320" ca="1" si="80">AK315^4</f>
        <v>#NAME?</v>
      </c>
      <c r="AO315" s="420"/>
      <c r="AP315" s="420"/>
      <c r="AQ315" s="420"/>
      <c r="AR315" s="420"/>
      <c r="AS315" s="420"/>
      <c r="AT315" s="539"/>
      <c r="AU315" s="539"/>
      <c r="AV315" s="539"/>
      <c r="AW315" s="539"/>
      <c r="AX315" s="539"/>
      <c r="AY315" s="539"/>
      <c r="AZ315" s="539"/>
      <c r="BA315" s="539"/>
      <c r="BB315" s="539"/>
      <c r="BC315" s="539"/>
      <c r="BD315" s="539"/>
      <c r="BE315" s="539"/>
      <c r="BF315" s="539"/>
      <c r="BG315" s="539"/>
      <c r="BH315" s="539"/>
      <c r="BI315" s="539"/>
      <c r="BJ315" s="539"/>
      <c r="BK315" s="539"/>
      <c r="BL315" s="539"/>
      <c r="BM315" s="539"/>
      <c r="BN315" s="539"/>
      <c r="BO315" s="539"/>
      <c r="BP315" s="539"/>
      <c r="BQ315" s="539"/>
      <c r="BR315" s="539"/>
      <c r="BS315" s="539"/>
      <c r="BT315" s="539"/>
      <c r="BU315" s="539"/>
      <c r="BV315" s="539"/>
    </row>
    <row r="316" spans="35:74" s="537" customFormat="1" x14ac:dyDescent="0.25">
      <c r="AI316" s="420">
        <v>3</v>
      </c>
      <c r="AJ316" s="424" t="e">
        <f ca="1">Q219</f>
        <v>#NAME?</v>
      </c>
      <c r="AK316" s="424" t="e">
        <f ca="1">$Q$185</f>
        <v>#NAME?</v>
      </c>
      <c r="AL316" s="424" t="e">
        <f t="shared" ca="1" si="79"/>
        <v>#NAME?</v>
      </c>
      <c r="AM316" s="424" t="e">
        <f t="shared" ca="1" si="78"/>
        <v>#NAME?</v>
      </c>
      <c r="AN316" s="420" t="e">
        <f t="shared" ca="1" si="80"/>
        <v>#NAME?</v>
      </c>
      <c r="AO316" s="424"/>
      <c r="AP316" s="424"/>
      <c r="AQ316" s="424"/>
      <c r="AR316" s="424"/>
      <c r="AS316" s="420"/>
      <c r="AT316" s="539"/>
      <c r="AU316" s="539"/>
      <c r="AV316" s="539"/>
      <c r="AW316" s="539"/>
      <c r="AX316" s="539"/>
      <c r="AY316" s="539"/>
      <c r="AZ316" s="539"/>
      <c r="BA316" s="539"/>
      <c r="BB316" s="539"/>
      <c r="BC316" s="539"/>
      <c r="BD316" s="539"/>
      <c r="BE316" s="539"/>
      <c r="BF316" s="539"/>
      <c r="BG316" s="539"/>
      <c r="BH316" s="539"/>
      <c r="BI316" s="539"/>
      <c r="BJ316" s="539"/>
      <c r="BK316" s="539"/>
      <c r="BL316" s="539"/>
      <c r="BM316" s="539"/>
      <c r="BN316" s="539"/>
      <c r="BO316" s="539"/>
      <c r="BP316" s="539"/>
      <c r="BQ316" s="539"/>
      <c r="BR316" s="539"/>
      <c r="BS316" s="539"/>
      <c r="BT316" s="539"/>
      <c r="BU316" s="539"/>
      <c r="BV316" s="539"/>
    </row>
    <row r="317" spans="35:74" s="537" customFormat="1" x14ac:dyDescent="0.25">
      <c r="AI317" s="420">
        <v>4</v>
      </c>
      <c r="AJ317" s="424" t="e">
        <f ca="1">R219</f>
        <v>#NAME?</v>
      </c>
      <c r="AK317" s="424" t="e">
        <f ca="1">$R$185</f>
        <v>#NAME?</v>
      </c>
      <c r="AL317" s="424" t="e">
        <f t="shared" ca="1" si="79"/>
        <v>#NAME?</v>
      </c>
      <c r="AM317" s="424" t="e">
        <f t="shared" ca="1" si="78"/>
        <v>#NAME?</v>
      </c>
      <c r="AN317" s="420" t="e">
        <f t="shared" ca="1" si="80"/>
        <v>#NAME?</v>
      </c>
      <c r="AO317" s="420" t="s">
        <v>591</v>
      </c>
      <c r="AP317" s="420" t="s">
        <v>592</v>
      </c>
      <c r="AQ317" s="420" t="s">
        <v>593</v>
      </c>
      <c r="AR317" s="420"/>
      <c r="AS317" s="420"/>
      <c r="AT317" s="539"/>
      <c r="AU317" s="539"/>
      <c r="AV317" s="539"/>
      <c r="AW317" s="539"/>
      <c r="AX317" s="539"/>
      <c r="AY317" s="539"/>
      <c r="AZ317" s="539"/>
      <c r="BA317" s="539"/>
      <c r="BB317" s="539"/>
      <c r="BC317" s="539"/>
      <c r="BD317" s="539"/>
      <c r="BE317" s="539"/>
      <c r="BF317" s="539"/>
      <c r="BG317" s="539"/>
      <c r="BH317" s="539"/>
      <c r="BI317" s="539"/>
      <c r="BJ317" s="539"/>
      <c r="BK317" s="539"/>
      <c r="BL317" s="539"/>
      <c r="BM317" s="539"/>
      <c r="BN317" s="539"/>
      <c r="BO317" s="539"/>
      <c r="BP317" s="539"/>
      <c r="BQ317" s="539"/>
      <c r="BR317" s="539"/>
      <c r="BS317" s="539"/>
      <c r="BT317" s="539"/>
      <c r="BU317" s="539"/>
      <c r="BV317" s="539"/>
    </row>
    <row r="318" spans="35:74" s="537" customFormat="1" x14ac:dyDescent="0.25">
      <c r="AI318" s="420">
        <v>5</v>
      </c>
      <c r="AJ318" s="424" t="e">
        <f ca="1">S219</f>
        <v>#NAME?</v>
      </c>
      <c r="AK318" s="424" t="e">
        <f ca="1">$S$185</f>
        <v>#NAME?</v>
      </c>
      <c r="AL318" s="424" t="e">
        <f t="shared" ca="1" si="79"/>
        <v>#NAME?</v>
      </c>
      <c r="AM318" s="424" t="e">
        <f t="shared" ca="1" si="78"/>
        <v>#NAME?</v>
      </c>
      <c r="AN318" s="420" t="e">
        <f t="shared" ca="1" si="80"/>
        <v>#NAME?</v>
      </c>
      <c r="AO318" s="424" t="e">
        <f t="array" aca="1" ref="AO318:AQ318" ca="1">LINEST(AJ316:AJ318,AK316:AL318)</f>
        <v>#VALUE!</v>
      </c>
      <c r="AP318" s="424" t="e">
        <f ca="1"/>
        <v>#VALUE!</v>
      </c>
      <c r="AQ318" s="424" t="e">
        <f ca="1"/>
        <v>#VALUE!</v>
      </c>
      <c r="AR318" s="420"/>
      <c r="AS318" s="420"/>
      <c r="AT318" s="539"/>
      <c r="AU318" s="539"/>
      <c r="AV318" s="539"/>
      <c r="AW318" s="539"/>
      <c r="AX318" s="539"/>
      <c r="AY318" s="539"/>
      <c r="AZ318" s="539"/>
      <c r="BA318" s="539"/>
      <c r="BB318" s="539"/>
      <c r="BC318" s="539"/>
      <c r="BD318" s="539"/>
      <c r="BE318" s="539"/>
      <c r="BF318" s="539"/>
      <c r="BG318" s="539"/>
      <c r="BH318" s="539"/>
      <c r="BI318" s="539"/>
      <c r="BJ318" s="539"/>
      <c r="BK318" s="539"/>
      <c r="BL318" s="539"/>
      <c r="BM318" s="539"/>
      <c r="BN318" s="539"/>
      <c r="BO318" s="539"/>
      <c r="BP318" s="539"/>
      <c r="BQ318" s="539"/>
      <c r="BR318" s="539"/>
      <c r="BS318" s="539"/>
      <c r="BT318" s="539"/>
      <c r="BU318" s="539"/>
      <c r="BV318" s="539"/>
    </row>
    <row r="319" spans="35:74" s="537" customFormat="1" x14ac:dyDescent="0.25">
      <c r="AI319" s="420">
        <v>6</v>
      </c>
      <c r="AJ319" s="424" t="e">
        <f ca="1">IF(T219="",AJ318,T219)</f>
        <v>#NAME?</v>
      </c>
      <c r="AK319" s="424" t="e">
        <f ca="1">IF($T$185="",$AK$308,$T$185)</f>
        <v>#NAME?</v>
      </c>
      <c r="AL319" s="424" t="e">
        <f t="shared" ca="1" si="79"/>
        <v>#NAME?</v>
      </c>
      <c r="AM319" s="424" t="e">
        <f t="shared" ca="1" si="78"/>
        <v>#NAME?</v>
      </c>
      <c r="AN319" s="420" t="e">
        <f t="shared" ca="1" si="80"/>
        <v>#NAME?</v>
      </c>
      <c r="AO319" s="420"/>
      <c r="AP319" s="420"/>
      <c r="AQ319" s="420"/>
      <c r="AR319" s="420"/>
      <c r="AS319" s="420"/>
      <c r="AT319" s="539"/>
      <c r="AU319" s="539"/>
      <c r="AV319" s="539"/>
      <c r="AW319" s="539"/>
      <c r="AX319" s="539"/>
      <c r="AY319" s="539"/>
      <c r="AZ319" s="539"/>
      <c r="BA319" s="539"/>
      <c r="BB319" s="539"/>
      <c r="BC319" s="539"/>
      <c r="BD319" s="539"/>
      <c r="BE319" s="539"/>
      <c r="BF319" s="539"/>
      <c r="BG319" s="539"/>
      <c r="BH319" s="539"/>
      <c r="BI319" s="539"/>
      <c r="BJ319" s="539"/>
      <c r="BK319" s="539"/>
      <c r="BL319" s="539"/>
      <c r="BM319" s="539"/>
      <c r="BN319" s="539"/>
      <c r="BO319" s="539"/>
      <c r="BP319" s="539"/>
      <c r="BQ319" s="539"/>
      <c r="BR319" s="539"/>
      <c r="BS319" s="539"/>
      <c r="BT319" s="539"/>
      <c r="BU319" s="539"/>
      <c r="BV319" s="539"/>
    </row>
    <row r="320" spans="35:74" s="537" customFormat="1" x14ac:dyDescent="0.25">
      <c r="AI320" s="420">
        <v>7</v>
      </c>
      <c r="AJ320" s="424" t="e">
        <f ca="1">IF(U219="",AJ319,U219)</f>
        <v>#NAME?</v>
      </c>
      <c r="AK320" s="424" t="e">
        <f ca="1">IF($U$185="",AK319,$U$185)</f>
        <v>#NAME?</v>
      </c>
      <c r="AL320" s="424" t="e">
        <f t="shared" ca="1" si="79"/>
        <v>#NAME?</v>
      </c>
      <c r="AM320" s="424" t="e">
        <f t="shared" ca="1" si="78"/>
        <v>#NAME?</v>
      </c>
      <c r="AN320" s="420" t="e">
        <f t="shared" ca="1" si="80"/>
        <v>#NAME?</v>
      </c>
      <c r="AO320" s="420"/>
      <c r="AP320" s="420"/>
      <c r="AQ320" s="420"/>
      <c r="AR320" s="420"/>
      <c r="AS320" s="420"/>
      <c r="AT320" s="539"/>
      <c r="AU320" s="539"/>
      <c r="AV320" s="539"/>
      <c r="AW320" s="539"/>
      <c r="AX320" s="539"/>
      <c r="AY320" s="539"/>
      <c r="AZ320" s="539"/>
      <c r="BA320" s="539"/>
      <c r="BB320" s="539"/>
      <c r="BC320" s="539"/>
      <c r="BD320" s="539"/>
      <c r="BE320" s="539"/>
      <c r="BF320" s="539"/>
      <c r="BG320" s="539"/>
      <c r="BH320" s="539"/>
      <c r="BI320" s="539"/>
      <c r="BJ320" s="539"/>
      <c r="BK320" s="539"/>
      <c r="BL320" s="539"/>
      <c r="BM320" s="539"/>
      <c r="BN320" s="539"/>
      <c r="BO320" s="539"/>
      <c r="BP320" s="539"/>
      <c r="BQ320" s="539"/>
      <c r="BR320" s="539"/>
      <c r="BS320" s="539"/>
      <c r="BT320" s="539"/>
      <c r="BU320" s="539"/>
      <c r="BV320" s="539"/>
    </row>
    <row r="321" spans="23:74" s="537" customFormat="1" x14ac:dyDescent="0.25">
      <c r="AI321" s="420"/>
      <c r="AJ321" s="420"/>
      <c r="AK321" s="420"/>
      <c r="AL321" s="420" t="s">
        <v>582</v>
      </c>
      <c r="AM321" s="420"/>
      <c r="AN321" s="420"/>
      <c r="AO321" s="420"/>
      <c r="AP321" s="420"/>
      <c r="AQ321" s="420"/>
      <c r="AR321" s="420"/>
      <c r="AS321" s="420"/>
      <c r="AT321" s="539"/>
      <c r="AU321" s="539"/>
      <c r="AV321" s="539"/>
      <c r="AW321" s="539"/>
      <c r="AX321" s="539"/>
      <c r="AY321" s="539"/>
      <c r="AZ321" s="539"/>
      <c r="BA321" s="539"/>
      <c r="BB321" s="539"/>
      <c r="BC321" s="539"/>
      <c r="BD321" s="539"/>
      <c r="BE321" s="539"/>
      <c r="BF321" s="539"/>
      <c r="BG321" s="539"/>
      <c r="BH321" s="539"/>
      <c r="BI321" s="539"/>
      <c r="BJ321" s="539"/>
      <c r="BK321" s="539"/>
      <c r="BL321" s="539"/>
      <c r="BM321" s="539"/>
      <c r="BN321" s="539"/>
      <c r="BO321" s="539"/>
      <c r="BP321" s="539"/>
      <c r="BQ321" s="539"/>
      <c r="BR321" s="539"/>
      <c r="BS321" s="539"/>
      <c r="BT321" s="539"/>
      <c r="BU321" s="539"/>
      <c r="BV321" s="539"/>
    </row>
    <row r="322" spans="23:74" s="537" customFormat="1" x14ac:dyDescent="0.25">
      <c r="AI322" s="420"/>
      <c r="AJ322" s="424" t="s">
        <v>585</v>
      </c>
      <c r="AK322" s="424"/>
      <c r="AL322" s="424"/>
      <c r="AM322" s="424"/>
      <c r="AN322" s="420"/>
      <c r="AO322" s="424"/>
      <c r="AP322" s="424"/>
      <c r="AQ322" s="424"/>
      <c r="AR322" s="424"/>
      <c r="AS322" s="420"/>
      <c r="AT322" s="539"/>
      <c r="AU322" s="539"/>
      <c r="AV322" s="539"/>
      <c r="AW322" s="539"/>
      <c r="AX322" s="539"/>
      <c r="AY322" s="539"/>
      <c r="AZ322" s="539"/>
      <c r="BA322" s="539"/>
      <c r="BB322" s="539"/>
      <c r="BC322" s="539"/>
      <c r="BD322" s="539"/>
      <c r="BE322" s="539"/>
      <c r="BF322" s="539"/>
      <c r="BG322" s="539"/>
      <c r="BH322" s="539"/>
      <c r="BI322" s="539"/>
      <c r="BJ322" s="539"/>
      <c r="BK322" s="539"/>
      <c r="BL322" s="539"/>
      <c r="BM322" s="539"/>
      <c r="BN322" s="539"/>
      <c r="BO322" s="539"/>
      <c r="BP322" s="539"/>
      <c r="BQ322" s="539"/>
      <c r="BR322" s="539"/>
      <c r="BS322" s="539"/>
      <c r="BT322" s="539"/>
      <c r="BU322" s="539"/>
      <c r="BV322" s="539"/>
    </row>
    <row r="323" spans="23:74" s="537" customFormat="1" x14ac:dyDescent="0.25">
      <c r="AI323" s="420"/>
      <c r="AJ323" s="425" t="s">
        <v>586</v>
      </c>
      <c r="AK323" s="425"/>
      <c r="AL323" s="425"/>
      <c r="AM323" s="425"/>
      <c r="AN323" s="420"/>
      <c r="AO323" s="420" t="s">
        <v>596</v>
      </c>
      <c r="AP323" s="424" t="s">
        <v>590</v>
      </c>
      <c r="AQ323" s="424" t="s">
        <v>591</v>
      </c>
      <c r="AR323" s="424" t="s">
        <v>592</v>
      </c>
      <c r="AS323" s="424" t="s">
        <v>593</v>
      </c>
      <c r="AT323" s="539"/>
      <c r="AU323" s="539"/>
      <c r="AV323" s="539"/>
      <c r="AW323" s="539"/>
      <c r="AX323" s="539"/>
      <c r="AY323" s="539"/>
      <c r="AZ323" s="539"/>
      <c r="BA323" s="539"/>
      <c r="BB323" s="539"/>
      <c r="BC323" s="539"/>
      <c r="BD323" s="539"/>
      <c r="BE323" s="539"/>
      <c r="BF323" s="539"/>
      <c r="BG323" s="539"/>
      <c r="BH323" s="539"/>
      <c r="BI323" s="539"/>
      <c r="BJ323" s="539"/>
      <c r="BK323" s="539"/>
      <c r="BL323" s="539"/>
      <c r="BM323" s="539"/>
      <c r="BN323" s="539"/>
      <c r="BO323" s="539"/>
      <c r="BP323" s="539"/>
      <c r="BQ323" s="539"/>
      <c r="BR323" s="539"/>
      <c r="BS323" s="539"/>
      <c r="BT323" s="539"/>
      <c r="BU323" s="539"/>
      <c r="BV323" s="539"/>
    </row>
    <row r="324" spans="23:74" s="537" customFormat="1" x14ac:dyDescent="0.25">
      <c r="AI324" s="420">
        <v>1</v>
      </c>
      <c r="AJ324" s="424" t="e">
        <f ca="1">IF(O220="",AJ325,O220)</f>
        <v>#NAME?</v>
      </c>
      <c r="AK324" s="424" t="e">
        <f ca="1">IF($O$185="",$AK$305,$O$185)</f>
        <v>#NAME?</v>
      </c>
      <c r="AL324" s="424" t="e">
        <f ca="1">AK324^2</f>
        <v>#NAME?</v>
      </c>
      <c r="AM324" s="424" t="e">
        <f t="shared" ref="AM324:AM330" ca="1" si="81">AK324^3</f>
        <v>#NAME?</v>
      </c>
      <c r="AN324" s="420" t="e">
        <f ca="1">AK324^4</f>
        <v>#NAME?</v>
      </c>
      <c r="AO324" s="420" t="e">
        <f t="array" aca="1" ref="AO324:AS324" ca="1">LINEST(AJ324:AJ330,AK324:AN330)</f>
        <v>#VALUE!</v>
      </c>
      <c r="AP324" s="425" t="e">
        <f ca="1"/>
        <v>#VALUE!</v>
      </c>
      <c r="AQ324" s="424" t="e">
        <f ca="1"/>
        <v>#VALUE!</v>
      </c>
      <c r="AR324" s="424" t="e">
        <f ca="1"/>
        <v>#VALUE!</v>
      </c>
      <c r="AS324" s="424" t="e">
        <f ca="1"/>
        <v>#VALUE!</v>
      </c>
      <c r="AT324" s="539"/>
      <c r="AU324" s="539"/>
      <c r="AV324" s="539"/>
      <c r="AW324" s="539"/>
      <c r="AX324" s="539"/>
      <c r="AY324" s="539"/>
      <c r="AZ324" s="539"/>
      <c r="BA324" s="539"/>
      <c r="BB324" s="539"/>
      <c r="BC324" s="539"/>
      <c r="BD324" s="539"/>
      <c r="BE324" s="539"/>
      <c r="BF324" s="539"/>
      <c r="BG324" s="539"/>
      <c r="BH324" s="539"/>
      <c r="BI324" s="539"/>
      <c r="BJ324" s="539"/>
      <c r="BK324" s="539"/>
      <c r="BL324" s="539"/>
      <c r="BM324" s="539"/>
      <c r="BN324" s="539"/>
      <c r="BO324" s="539"/>
      <c r="BP324" s="539"/>
      <c r="BQ324" s="539"/>
      <c r="BR324" s="539"/>
      <c r="BS324" s="539"/>
      <c r="BT324" s="539"/>
      <c r="BU324" s="539"/>
      <c r="BV324" s="539"/>
    </row>
    <row r="325" spans="23:74" s="537" customFormat="1" x14ac:dyDescent="0.25">
      <c r="AI325" s="420">
        <v>2</v>
      </c>
      <c r="AJ325" s="424" t="e">
        <f ca="1">IF(P220="",AJ326,P220)</f>
        <v>#NAME?</v>
      </c>
      <c r="AK325" s="424" t="e">
        <f ca="1">IF($P$185="",AK326,$P$185)</f>
        <v>#NAME?</v>
      </c>
      <c r="AL325" s="424" t="e">
        <f t="shared" ref="AL325:AL330" ca="1" si="82">AK325^2</f>
        <v>#NAME?</v>
      </c>
      <c r="AM325" s="424" t="e">
        <f t="shared" ca="1" si="81"/>
        <v>#NAME?</v>
      </c>
      <c r="AN325" s="420" t="e">
        <f t="shared" ref="AN325:AN330" ca="1" si="83">AK325^4</f>
        <v>#NAME?</v>
      </c>
      <c r="AO325" s="420"/>
      <c r="AP325" s="420"/>
      <c r="AQ325" s="420"/>
      <c r="AR325" s="420"/>
      <c r="AS325" s="420"/>
      <c r="AT325" s="539"/>
      <c r="AU325" s="539"/>
      <c r="AV325" s="539"/>
      <c r="AW325" s="539"/>
      <c r="AX325" s="539"/>
      <c r="AY325" s="539"/>
      <c r="AZ325" s="539"/>
      <c r="BA325" s="539"/>
      <c r="BB325" s="539"/>
      <c r="BC325" s="539"/>
      <c r="BD325" s="539"/>
      <c r="BE325" s="539"/>
      <c r="BF325" s="539"/>
      <c r="BG325" s="539"/>
      <c r="BH325" s="539"/>
      <c r="BI325" s="539"/>
      <c r="BJ325" s="539"/>
      <c r="BK325" s="539"/>
      <c r="BL325" s="539"/>
      <c r="BM325" s="539"/>
      <c r="BN325" s="539"/>
      <c r="BO325" s="539"/>
      <c r="BP325" s="539"/>
      <c r="BQ325" s="539"/>
      <c r="BR325" s="539"/>
      <c r="BS325" s="539"/>
      <c r="BT325" s="539"/>
      <c r="BU325" s="539"/>
      <c r="BV325" s="539"/>
    </row>
    <row r="326" spans="23:74" s="537" customFormat="1" x14ac:dyDescent="0.25">
      <c r="AI326" s="420">
        <v>3</v>
      </c>
      <c r="AJ326" s="424" t="e">
        <f ca="1">Q220</f>
        <v>#NAME?</v>
      </c>
      <c r="AK326" s="424" t="e">
        <f ca="1">$Q$185</f>
        <v>#NAME?</v>
      </c>
      <c r="AL326" s="424" t="e">
        <f t="shared" ca="1" si="82"/>
        <v>#NAME?</v>
      </c>
      <c r="AM326" s="424" t="e">
        <f t="shared" ca="1" si="81"/>
        <v>#NAME?</v>
      </c>
      <c r="AN326" s="420" t="e">
        <f t="shared" ca="1" si="83"/>
        <v>#NAME?</v>
      </c>
      <c r="AO326" s="420"/>
      <c r="AP326" s="420"/>
      <c r="AQ326" s="420"/>
      <c r="AR326" s="420"/>
      <c r="AS326" s="420"/>
      <c r="AT326" s="539"/>
      <c r="AU326" s="539"/>
      <c r="AV326" s="539"/>
      <c r="AW326" s="539"/>
      <c r="AX326" s="539"/>
      <c r="AY326" s="539"/>
      <c r="AZ326" s="539"/>
      <c r="BA326" s="539"/>
      <c r="BB326" s="539"/>
      <c r="BC326" s="539"/>
      <c r="BD326" s="539"/>
      <c r="BE326" s="539"/>
      <c r="BF326" s="539"/>
      <c r="BG326" s="539"/>
      <c r="BH326" s="539"/>
      <c r="BI326" s="539"/>
      <c r="BJ326" s="539"/>
      <c r="BK326" s="539"/>
      <c r="BL326" s="539"/>
      <c r="BM326" s="539"/>
      <c r="BN326" s="539"/>
      <c r="BO326" s="539"/>
      <c r="BP326" s="539"/>
      <c r="BQ326" s="539"/>
      <c r="BR326" s="539"/>
      <c r="BS326" s="539"/>
      <c r="BT326" s="539"/>
      <c r="BU326" s="539"/>
      <c r="BV326" s="539"/>
    </row>
    <row r="327" spans="23:74" s="537" customFormat="1" x14ac:dyDescent="0.25">
      <c r="AI327" s="420">
        <v>4</v>
      </c>
      <c r="AJ327" s="424" t="e">
        <f ca="1">R220</f>
        <v>#NAME?</v>
      </c>
      <c r="AK327" s="424" t="e">
        <f ca="1">$R$185</f>
        <v>#NAME?</v>
      </c>
      <c r="AL327" s="424" t="e">
        <f t="shared" ca="1" si="82"/>
        <v>#NAME?</v>
      </c>
      <c r="AM327" s="424" t="e">
        <f t="shared" ca="1" si="81"/>
        <v>#NAME?</v>
      </c>
      <c r="AN327" s="420" t="e">
        <f t="shared" ca="1" si="83"/>
        <v>#NAME?</v>
      </c>
      <c r="AO327" s="420" t="s">
        <v>591</v>
      </c>
      <c r="AP327" s="420" t="s">
        <v>592</v>
      </c>
      <c r="AQ327" s="420" t="s">
        <v>593</v>
      </c>
      <c r="AR327" s="420"/>
      <c r="AS327" s="420"/>
      <c r="AT327" s="539"/>
      <c r="AU327" s="539"/>
      <c r="AV327" s="539"/>
      <c r="AW327" s="539"/>
      <c r="AX327" s="539"/>
      <c r="AY327" s="539"/>
      <c r="AZ327" s="539"/>
      <c r="BA327" s="539"/>
      <c r="BB327" s="539"/>
      <c r="BC327" s="539"/>
      <c r="BD327" s="539"/>
      <c r="BE327" s="539"/>
      <c r="BF327" s="539"/>
      <c r="BG327" s="539"/>
      <c r="BH327" s="539"/>
      <c r="BI327" s="539"/>
      <c r="BJ327" s="539"/>
      <c r="BK327" s="539"/>
      <c r="BL327" s="539"/>
      <c r="BM327" s="539"/>
      <c r="BN327" s="539"/>
      <c r="BO327" s="539"/>
      <c r="BP327" s="539"/>
      <c r="BQ327" s="539"/>
      <c r="BR327" s="539"/>
      <c r="BS327" s="539"/>
      <c r="BT327" s="539"/>
      <c r="BU327" s="539"/>
      <c r="BV327" s="539"/>
    </row>
    <row r="328" spans="23:74" s="537" customFormat="1" x14ac:dyDescent="0.25">
      <c r="AI328" s="420">
        <v>5</v>
      </c>
      <c r="AJ328" s="424" t="e">
        <f ca="1">S220</f>
        <v>#NAME?</v>
      </c>
      <c r="AK328" s="424" t="e">
        <f ca="1">$S$185</f>
        <v>#NAME?</v>
      </c>
      <c r="AL328" s="424" t="e">
        <f t="shared" ca="1" si="82"/>
        <v>#NAME?</v>
      </c>
      <c r="AM328" s="424" t="e">
        <f t="shared" ca="1" si="81"/>
        <v>#NAME?</v>
      </c>
      <c r="AN328" s="420" t="e">
        <f t="shared" ca="1" si="83"/>
        <v>#NAME?</v>
      </c>
      <c r="AO328" s="424" t="e">
        <f t="array" aca="1" ref="AO328:AQ328" ca="1">LINEST(AJ326:AJ328,AK326:AL328)</f>
        <v>#VALUE!</v>
      </c>
      <c r="AP328" s="424" t="e">
        <f ca="1"/>
        <v>#VALUE!</v>
      </c>
      <c r="AQ328" s="424" t="e">
        <f ca="1"/>
        <v>#VALUE!</v>
      </c>
      <c r="AR328" s="420"/>
      <c r="AS328" s="420"/>
      <c r="AT328" s="539"/>
      <c r="AU328" s="539"/>
      <c r="AV328" s="539"/>
      <c r="AW328" s="539"/>
      <c r="AX328" s="539"/>
      <c r="AY328" s="539"/>
      <c r="AZ328" s="539"/>
      <c r="BA328" s="539"/>
      <c r="BB328" s="539"/>
      <c r="BC328" s="539"/>
      <c r="BD328" s="539"/>
      <c r="BE328" s="539"/>
      <c r="BF328" s="539"/>
      <c r="BG328" s="539"/>
      <c r="BH328" s="539"/>
      <c r="BI328" s="539"/>
      <c r="BJ328" s="539"/>
      <c r="BK328" s="539"/>
      <c r="BL328" s="539"/>
      <c r="BM328" s="539"/>
      <c r="BN328" s="539"/>
      <c r="BO328" s="539"/>
      <c r="BP328" s="539"/>
      <c r="BQ328" s="539"/>
      <c r="BR328" s="539"/>
      <c r="BS328" s="539"/>
      <c r="BT328" s="539"/>
      <c r="BU328" s="539"/>
      <c r="BV328" s="539"/>
    </row>
    <row r="329" spans="23:74" s="537" customFormat="1" x14ac:dyDescent="0.25">
      <c r="AI329" s="420">
        <v>6</v>
      </c>
      <c r="AJ329" s="424" t="e">
        <f ca="1">IF(T220="",AJ328,T220)</f>
        <v>#NAME?</v>
      </c>
      <c r="AK329" s="424" t="e">
        <f ca="1">IF($T$185="",$AK$308,$T$185)</f>
        <v>#NAME?</v>
      </c>
      <c r="AL329" s="424" t="e">
        <f t="shared" ca="1" si="82"/>
        <v>#NAME?</v>
      </c>
      <c r="AM329" s="424" t="e">
        <f t="shared" ca="1" si="81"/>
        <v>#NAME?</v>
      </c>
      <c r="AN329" s="420" t="e">
        <f t="shared" ca="1" si="83"/>
        <v>#NAME?</v>
      </c>
      <c r="AO329" s="420"/>
      <c r="AP329" s="420"/>
      <c r="AQ329" s="420"/>
      <c r="AR329" s="420"/>
      <c r="AS329" s="420"/>
      <c r="AT329" s="539"/>
      <c r="AU329" s="539"/>
      <c r="AV329" s="539"/>
      <c r="AW329" s="539"/>
      <c r="AX329" s="539"/>
      <c r="AY329" s="539"/>
      <c r="AZ329" s="539"/>
      <c r="BA329" s="539"/>
      <c r="BB329" s="539"/>
      <c r="BC329" s="539"/>
      <c r="BD329" s="539"/>
      <c r="BE329" s="539"/>
      <c r="BF329" s="539"/>
      <c r="BG329" s="539"/>
      <c r="BH329" s="539"/>
      <c r="BI329" s="539"/>
      <c r="BJ329" s="539"/>
      <c r="BK329" s="539"/>
      <c r="BL329" s="539"/>
      <c r="BM329" s="539"/>
      <c r="BN329" s="539"/>
      <c r="BO329" s="539"/>
      <c r="BP329" s="539"/>
      <c r="BQ329" s="539"/>
      <c r="BR329" s="539"/>
      <c r="BS329" s="539"/>
      <c r="BT329" s="539"/>
      <c r="BU329" s="539"/>
      <c r="BV329" s="539"/>
    </row>
    <row r="330" spans="23:74" s="537" customFormat="1" x14ac:dyDescent="0.25">
      <c r="AI330" s="420">
        <v>7</v>
      </c>
      <c r="AJ330" s="424" t="e">
        <f ca="1">IF(U220="",AJ329,U220)</f>
        <v>#NAME?</v>
      </c>
      <c r="AK330" s="424" t="e">
        <f ca="1">IF($U$185="",AK329,$U$185)</f>
        <v>#NAME?</v>
      </c>
      <c r="AL330" s="424" t="e">
        <f t="shared" ca="1" si="82"/>
        <v>#NAME?</v>
      </c>
      <c r="AM330" s="424" t="e">
        <f t="shared" ca="1" si="81"/>
        <v>#NAME?</v>
      </c>
      <c r="AN330" s="420" t="e">
        <f t="shared" ca="1" si="83"/>
        <v>#NAME?</v>
      </c>
      <c r="AO330" s="420"/>
      <c r="AP330" s="420"/>
      <c r="AQ330" s="420"/>
      <c r="AR330" s="420"/>
      <c r="AS330" s="420"/>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39"/>
      <c r="BO330" s="539"/>
      <c r="BP330" s="539"/>
      <c r="BQ330" s="539"/>
      <c r="BR330" s="539"/>
      <c r="BS330" s="539"/>
      <c r="BT330" s="539"/>
      <c r="BU330" s="539"/>
      <c r="BV330" s="539"/>
    </row>
    <row r="331" spans="23:74" s="537" customFormat="1" x14ac:dyDescent="0.25">
      <c r="AI331" s="420"/>
      <c r="AJ331" s="420"/>
      <c r="AK331" s="420"/>
      <c r="AL331" s="420" t="s">
        <v>598</v>
      </c>
      <c r="AM331" s="420"/>
      <c r="AN331" s="420"/>
      <c r="AO331" s="420"/>
      <c r="AP331" s="420"/>
      <c r="AQ331" s="420"/>
      <c r="AR331" s="420"/>
      <c r="AS331" s="420"/>
      <c r="AT331" s="539"/>
      <c r="AU331" s="539"/>
      <c r="AV331" s="539"/>
      <c r="AW331" s="539"/>
      <c r="AX331" s="539"/>
      <c r="AY331" s="539"/>
      <c r="AZ331" s="539"/>
      <c r="BA331" s="539"/>
      <c r="BB331" s="539"/>
      <c r="BC331" s="539"/>
      <c r="BD331" s="539"/>
      <c r="BE331" s="539"/>
      <c r="BF331" s="539"/>
      <c r="BG331" s="539"/>
      <c r="BH331" s="539"/>
      <c r="BI331" s="539"/>
      <c r="BJ331" s="539"/>
      <c r="BK331" s="539"/>
      <c r="BL331" s="539"/>
      <c r="BM331" s="539"/>
      <c r="BN331" s="539"/>
      <c r="BO331" s="539"/>
      <c r="BP331" s="539"/>
      <c r="BQ331" s="539"/>
      <c r="BR331" s="539"/>
      <c r="BS331" s="539"/>
      <c r="BT331" s="539"/>
      <c r="BU331" s="539"/>
      <c r="BV331" s="539"/>
    </row>
    <row r="332" spans="23:74" s="537" customFormat="1" x14ac:dyDescent="0.25">
      <c r="AI332" s="420"/>
      <c r="AJ332" s="424" t="s">
        <v>585</v>
      </c>
      <c r="AK332" s="424"/>
      <c r="AL332" s="424"/>
      <c r="AM332" s="424"/>
      <c r="AN332" s="420"/>
      <c r="AO332" s="424"/>
      <c r="AP332" s="424"/>
      <c r="AQ332" s="424"/>
      <c r="AR332" s="424"/>
      <c r="AS332" s="420"/>
      <c r="AT332" s="539"/>
      <c r="AU332" s="539"/>
      <c r="AV332" s="539"/>
      <c r="AW332" s="539"/>
      <c r="AX332" s="539"/>
      <c r="AY332" s="539"/>
      <c r="AZ332" s="539"/>
      <c r="BA332" s="539"/>
      <c r="BB332" s="539"/>
      <c r="BC332" s="539"/>
      <c r="BD332" s="539"/>
      <c r="BE332" s="539"/>
      <c r="BF332" s="539"/>
      <c r="BG332" s="539"/>
      <c r="BH332" s="539"/>
      <c r="BI332" s="539"/>
      <c r="BJ332" s="539"/>
      <c r="BK332" s="539"/>
      <c r="BL332" s="539"/>
      <c r="BM332" s="539"/>
      <c r="BN332" s="539"/>
      <c r="BO332" s="539"/>
      <c r="BP332" s="539"/>
      <c r="BQ332" s="539"/>
      <c r="BR332" s="539"/>
      <c r="BS332" s="539"/>
      <c r="BT332" s="539"/>
      <c r="BU332" s="539"/>
      <c r="BV332" s="539"/>
    </row>
    <row r="333" spans="23:74" s="537" customFormat="1" x14ac:dyDescent="0.25">
      <c r="AI333" s="420"/>
      <c r="AJ333" s="425" t="s">
        <v>586</v>
      </c>
      <c r="AK333" s="425"/>
      <c r="AL333" s="425"/>
      <c r="AM333" s="425"/>
      <c r="AN333" s="420"/>
      <c r="AO333" s="420" t="s">
        <v>596</v>
      </c>
      <c r="AP333" s="424" t="s">
        <v>590</v>
      </c>
      <c r="AQ333" s="424" t="s">
        <v>591</v>
      </c>
      <c r="AR333" s="424" t="s">
        <v>592</v>
      </c>
      <c r="AS333" s="424" t="s">
        <v>593</v>
      </c>
      <c r="AT333" s="539"/>
      <c r="AU333" s="539"/>
      <c r="AV333" s="539"/>
      <c r="AW333" s="539"/>
      <c r="AX333" s="539"/>
      <c r="AY333" s="539"/>
      <c r="AZ333" s="539"/>
      <c r="BA333" s="539"/>
      <c r="BB333" s="539"/>
      <c r="BC333" s="539"/>
      <c r="BD333" s="539"/>
      <c r="BE333" s="539"/>
      <c r="BF333" s="539"/>
      <c r="BG333" s="539"/>
      <c r="BH333" s="539"/>
      <c r="BI333" s="539"/>
      <c r="BJ333" s="539"/>
      <c r="BK333" s="539"/>
      <c r="BL333" s="539"/>
      <c r="BM333" s="539"/>
      <c r="BN333" s="539"/>
      <c r="BO333" s="539"/>
      <c r="BP333" s="539"/>
      <c r="BQ333" s="539"/>
      <c r="BR333" s="539"/>
      <c r="BS333" s="539"/>
      <c r="BT333" s="539"/>
      <c r="BU333" s="539"/>
      <c r="BV333" s="539"/>
    </row>
    <row r="334" spans="23:74" s="537" customFormat="1" ht="15.75" thickBot="1" x14ac:dyDescent="0.3">
      <c r="AI334" s="420">
        <v>1</v>
      </c>
      <c r="AJ334" s="424" t="e">
        <f ca="1">IF(O203="",AJ335,O203)</f>
        <v>#NAME?</v>
      </c>
      <c r="AK334" s="424" t="e">
        <f ca="1">IF($O$185="",$AK$305,$O$185)</f>
        <v>#NAME?</v>
      </c>
      <c r="AL334" s="424" t="e">
        <f ca="1">AK334^2</f>
        <v>#NAME?</v>
      </c>
      <c r="AM334" s="424" t="e">
        <f t="shared" ref="AM334:AM340" ca="1" si="84">AK334^3</f>
        <v>#NAME?</v>
      </c>
      <c r="AN334" s="420" t="e">
        <f ca="1">AK334^4</f>
        <v>#NAME?</v>
      </c>
      <c r="AO334" s="420" t="e">
        <f t="array" aca="1" ref="AO334:AS334" ca="1">LINEST(AJ334:AJ340,AK334:AN340)</f>
        <v>#VALUE!</v>
      </c>
      <c r="AP334" s="425" t="e">
        <f ca="1"/>
        <v>#VALUE!</v>
      </c>
      <c r="AQ334" s="424" t="e">
        <f ca="1"/>
        <v>#VALUE!</v>
      </c>
      <c r="AR334" s="424" t="e">
        <f ca="1"/>
        <v>#VALUE!</v>
      </c>
      <c r="AS334" s="424" t="e">
        <f ca="1"/>
        <v>#VALUE!</v>
      </c>
      <c r="AT334" s="539"/>
      <c r="AU334" s="539"/>
      <c r="AV334" s="539"/>
      <c r="AW334" s="539"/>
      <c r="AX334" s="539"/>
      <c r="AY334" s="539"/>
      <c r="AZ334" s="539"/>
      <c r="BA334" s="539"/>
      <c r="BB334" s="539"/>
      <c r="BC334" s="539"/>
      <c r="BD334" s="539"/>
      <c r="BE334" s="539"/>
      <c r="BF334" s="539"/>
      <c r="BG334" s="539"/>
      <c r="BH334" s="539"/>
      <c r="BI334" s="539"/>
      <c r="BJ334" s="539"/>
      <c r="BK334" s="539"/>
      <c r="BL334" s="539"/>
      <c r="BM334" s="539"/>
      <c r="BN334" s="539"/>
      <c r="BO334" s="539"/>
      <c r="BP334" s="539"/>
      <c r="BQ334" s="539"/>
      <c r="BR334" s="539"/>
      <c r="BS334" s="539"/>
      <c r="BT334" s="539"/>
      <c r="BU334" s="539"/>
      <c r="BV334" s="539"/>
    </row>
    <row r="335" spans="23:74" s="537" customFormat="1" x14ac:dyDescent="0.25">
      <c r="W335" s="752" t="s">
        <v>547</v>
      </c>
      <c r="X335" s="753"/>
      <c r="Y335" s="753"/>
      <c r="Z335" s="564"/>
      <c r="AA335" s="750"/>
      <c r="AB335" s="750"/>
      <c r="AC335" s="565" t="s">
        <v>508</v>
      </c>
      <c r="AD335" s="562"/>
      <c r="AE335" s="562"/>
      <c r="AF335" s="562"/>
      <c r="AH335" s="562"/>
      <c r="AI335" s="420">
        <v>2</v>
      </c>
      <c r="AJ335" s="424" t="e">
        <f ca="1">IF(P203="",AJ336,P203)</f>
        <v>#NAME?</v>
      </c>
      <c r="AK335" s="424" t="e">
        <f ca="1">IF($P$185="",AK336,$P$185)</f>
        <v>#NAME?</v>
      </c>
      <c r="AL335" s="424" t="e">
        <f t="shared" ref="AL335:AL340" ca="1" si="85">AK335^2</f>
        <v>#NAME?</v>
      </c>
      <c r="AM335" s="424" t="e">
        <f t="shared" ca="1" si="84"/>
        <v>#NAME?</v>
      </c>
      <c r="AN335" s="420" t="e">
        <f t="shared" ref="AN335:AN340" ca="1" si="86">AK335^4</f>
        <v>#NAME?</v>
      </c>
      <c r="AO335" s="420"/>
      <c r="AP335" s="420"/>
      <c r="AQ335" s="420"/>
      <c r="AR335" s="420"/>
      <c r="AS335" s="420"/>
      <c r="AT335" s="539"/>
      <c r="AU335" s="539"/>
      <c r="AV335" s="539"/>
      <c r="AW335" s="539"/>
      <c r="AX335" s="539"/>
      <c r="AY335" s="539"/>
      <c r="AZ335" s="539"/>
      <c r="BA335" s="539"/>
      <c r="BB335" s="539"/>
      <c r="BC335" s="539"/>
      <c r="BD335" s="539"/>
      <c r="BE335" s="539"/>
      <c r="BF335" s="539"/>
      <c r="BG335" s="539"/>
      <c r="BH335" s="539"/>
      <c r="BI335" s="539"/>
      <c r="BJ335" s="539"/>
      <c r="BK335" s="539"/>
      <c r="BL335" s="539"/>
      <c r="BM335" s="539"/>
      <c r="BN335" s="539"/>
      <c r="BO335" s="539"/>
      <c r="BP335" s="539"/>
      <c r="BQ335" s="539"/>
      <c r="BR335" s="539"/>
      <c r="BS335" s="539"/>
      <c r="BT335" s="539"/>
      <c r="BU335" s="539"/>
      <c r="BV335" s="539"/>
    </row>
    <row r="336" spans="23:74" s="537" customFormat="1" x14ac:dyDescent="0.25">
      <c r="W336" s="754" t="s">
        <v>560</v>
      </c>
      <c r="X336" s="697"/>
      <c r="Y336" s="697"/>
      <c r="Z336" s="582" t="s">
        <v>559</v>
      </c>
      <c r="AA336" s="692" t="e">
        <f ca="1">O184*1.1</f>
        <v>#NAME?</v>
      </c>
      <c r="AB336" s="692"/>
      <c r="AC336" s="566" t="s">
        <v>283</v>
      </c>
      <c r="AD336" s="563" t="e">
        <f ca="1">AA336-93076</f>
        <v>#NAME?</v>
      </c>
      <c r="AE336" s="563"/>
      <c r="AF336" s="563"/>
      <c r="AH336" s="563"/>
      <c r="AI336" s="420">
        <v>3</v>
      </c>
      <c r="AJ336" s="424" t="e">
        <f ca="1">Q203</f>
        <v>#NAME?</v>
      </c>
      <c r="AK336" s="424" t="e">
        <f ca="1">$Q$185</f>
        <v>#NAME?</v>
      </c>
      <c r="AL336" s="424" t="e">
        <f t="shared" ca="1" si="85"/>
        <v>#NAME?</v>
      </c>
      <c r="AM336" s="424" t="e">
        <f t="shared" ca="1" si="84"/>
        <v>#NAME?</v>
      </c>
      <c r="AN336" s="420" t="e">
        <f t="shared" ca="1" si="86"/>
        <v>#NAME?</v>
      </c>
      <c r="AO336" s="420"/>
      <c r="AP336" s="420"/>
      <c r="AQ336" s="420"/>
      <c r="AR336" s="420"/>
      <c r="AS336" s="420"/>
      <c r="AT336" s="539"/>
      <c r="AU336" s="539"/>
      <c r="AV336" s="539"/>
      <c r="AW336" s="539"/>
      <c r="AX336" s="539"/>
      <c r="AY336" s="539"/>
      <c r="AZ336" s="539"/>
      <c r="BA336" s="539"/>
      <c r="BB336" s="539"/>
      <c r="BC336" s="539"/>
      <c r="BD336" s="539"/>
      <c r="BE336" s="539"/>
      <c r="BF336" s="539"/>
      <c r="BG336" s="539"/>
      <c r="BH336" s="539"/>
      <c r="BI336" s="539"/>
      <c r="BJ336" s="539"/>
      <c r="BK336" s="539"/>
      <c r="BL336" s="539"/>
      <c r="BM336" s="539"/>
      <c r="BN336" s="539"/>
      <c r="BO336" s="539"/>
      <c r="BP336" s="539"/>
      <c r="BQ336" s="539"/>
      <c r="BR336" s="539"/>
      <c r="BS336" s="539"/>
      <c r="BT336" s="539"/>
      <c r="BU336" s="539"/>
      <c r="BV336" s="539"/>
    </row>
    <row r="337" spans="23:74" s="537" customFormat="1" x14ac:dyDescent="0.25">
      <c r="W337" s="754" t="s">
        <v>884</v>
      </c>
      <c r="X337" s="697"/>
      <c r="Y337" s="697"/>
      <c r="Z337" s="582" t="s">
        <v>554</v>
      </c>
      <c r="AA337" s="732" t="e">
        <f ca="1">AA336*E188</f>
        <v>#NAME?</v>
      </c>
      <c r="AB337" s="732"/>
      <c r="AC337" s="566" t="s">
        <v>555</v>
      </c>
      <c r="AD337" s="563"/>
      <c r="AE337" s="563"/>
      <c r="AF337" s="563"/>
      <c r="AH337" s="563"/>
      <c r="AI337" s="420">
        <v>4</v>
      </c>
      <c r="AJ337" s="424" t="e">
        <f ca="1">R203</f>
        <v>#NAME?</v>
      </c>
      <c r="AK337" s="424" t="e">
        <f ca="1">$R$185</f>
        <v>#NAME?</v>
      </c>
      <c r="AL337" s="424" t="e">
        <f t="shared" ca="1" si="85"/>
        <v>#NAME?</v>
      </c>
      <c r="AM337" s="424" t="e">
        <f t="shared" ca="1" si="84"/>
        <v>#NAME?</v>
      </c>
      <c r="AN337" s="420" t="e">
        <f t="shared" ca="1" si="86"/>
        <v>#NAME?</v>
      </c>
      <c r="AO337" s="420" t="s">
        <v>591</v>
      </c>
      <c r="AP337" s="420" t="s">
        <v>592</v>
      </c>
      <c r="AQ337" s="420" t="s">
        <v>593</v>
      </c>
      <c r="AR337" s="420"/>
      <c r="AS337" s="420"/>
      <c r="AT337" s="539"/>
      <c r="AU337" s="539"/>
      <c r="AV337" s="539"/>
      <c r="AW337" s="539"/>
      <c r="AX337" s="539"/>
      <c r="AY337" s="539"/>
      <c r="AZ337" s="539"/>
      <c r="BA337" s="539"/>
      <c r="BB337" s="539"/>
      <c r="BC337" s="539"/>
      <c r="BD337" s="539"/>
      <c r="BE337" s="539"/>
      <c r="BF337" s="539"/>
      <c r="BG337" s="539"/>
      <c r="BH337" s="539"/>
      <c r="BI337" s="539"/>
      <c r="BJ337" s="539"/>
      <c r="BK337" s="539"/>
      <c r="BL337" s="539"/>
      <c r="BM337" s="539"/>
      <c r="BN337" s="539"/>
      <c r="BO337" s="539"/>
      <c r="BP337" s="539"/>
      <c r="BQ337" s="539"/>
      <c r="BR337" s="539"/>
      <c r="BS337" s="539"/>
      <c r="BT337" s="539"/>
      <c r="BU337" s="539"/>
      <c r="BV337" s="539"/>
    </row>
    <row r="338" spans="23:74" s="537" customFormat="1" x14ac:dyDescent="0.25">
      <c r="W338" s="754" t="s">
        <v>528</v>
      </c>
      <c r="X338" s="697"/>
      <c r="Y338" s="697"/>
      <c r="Z338" s="582" t="s">
        <v>529</v>
      </c>
      <c r="AA338" s="751" t="e">
        <f ca="1">IF(CF18=2,AO318*AA337^2+AP318*AA337+AQ318,AO314*AA337^4+AP314*AA337^3+AQ314*AA337^2+AR314*AA337+AS314)</f>
        <v>#VALUE!</v>
      </c>
      <c r="AB338" s="751"/>
      <c r="AC338" s="566" t="s">
        <v>277</v>
      </c>
      <c r="AD338" s="563"/>
      <c r="AE338" s="563"/>
      <c r="AF338" s="563"/>
      <c r="AH338" s="563"/>
      <c r="AI338" s="420">
        <v>5</v>
      </c>
      <c r="AJ338" s="424" t="e">
        <f ca="1">S203</f>
        <v>#NAME?</v>
      </c>
      <c r="AK338" s="424" t="e">
        <f ca="1">$S$185</f>
        <v>#NAME?</v>
      </c>
      <c r="AL338" s="424" t="e">
        <f t="shared" ca="1" si="85"/>
        <v>#NAME?</v>
      </c>
      <c r="AM338" s="424" t="e">
        <f t="shared" ca="1" si="84"/>
        <v>#NAME?</v>
      </c>
      <c r="AN338" s="420" t="e">
        <f t="shared" ca="1" si="86"/>
        <v>#NAME?</v>
      </c>
      <c r="AO338" s="424" t="e">
        <f t="array" aca="1" ref="AO338:AQ338" ca="1">LINEST(AJ336:AJ338,AK336:AL338)</f>
        <v>#VALUE!</v>
      </c>
      <c r="AP338" s="424" t="e">
        <f ca="1"/>
        <v>#VALUE!</v>
      </c>
      <c r="AQ338" s="424" t="e">
        <f ca="1"/>
        <v>#VALUE!</v>
      </c>
      <c r="AR338" s="420"/>
      <c r="AS338" s="420"/>
      <c r="AT338" s="539"/>
      <c r="AU338" s="539"/>
      <c r="AV338" s="539"/>
      <c r="AW338" s="539"/>
      <c r="AX338" s="539"/>
      <c r="AY338" s="539"/>
      <c r="AZ338" s="539"/>
      <c r="BA338" s="539"/>
      <c r="BB338" s="539"/>
      <c r="BC338" s="539"/>
      <c r="BD338" s="539"/>
      <c r="BE338" s="539"/>
      <c r="BF338" s="539"/>
      <c r="BG338" s="539"/>
      <c r="BH338" s="539"/>
      <c r="BI338" s="539"/>
      <c r="BJ338" s="539"/>
      <c r="BK338" s="539"/>
      <c r="BL338" s="539"/>
      <c r="BM338" s="539"/>
      <c r="BN338" s="539"/>
      <c r="BO338" s="539"/>
      <c r="BP338" s="539"/>
      <c r="BQ338" s="539"/>
      <c r="BR338" s="539"/>
      <c r="BS338" s="539"/>
      <c r="BT338" s="539"/>
      <c r="BU338" s="539"/>
      <c r="BV338" s="539"/>
    </row>
    <row r="339" spans="23:74" s="537" customFormat="1" x14ac:dyDescent="0.25">
      <c r="W339" s="754" t="s">
        <v>582</v>
      </c>
      <c r="X339" s="697"/>
      <c r="Y339" s="697"/>
      <c r="Z339" s="582" t="s">
        <v>531</v>
      </c>
      <c r="AA339" s="692" t="e">
        <f ca="1">IF(CF18=2,AO328*AA337^2+AP328*AA337+AQ328,AO324*AA337^4+AP324*AA337^3+AQ324*AA337^2+AR324*AA337+AS324)</f>
        <v>#VALUE!</v>
      </c>
      <c r="AB339" s="692"/>
      <c r="AC339" s="566" t="s">
        <v>532</v>
      </c>
      <c r="AD339" s="563"/>
      <c r="AE339" s="563"/>
      <c r="AF339" s="563"/>
      <c r="AH339" s="563"/>
      <c r="AI339" s="420">
        <v>6</v>
      </c>
      <c r="AJ339" s="424" t="e">
        <f ca="1">IF(T203="",AJ338,T203)</f>
        <v>#NAME?</v>
      </c>
      <c r="AK339" s="424" t="e">
        <f ca="1">IF($T$185="",$AK$308,$T$185)</f>
        <v>#NAME?</v>
      </c>
      <c r="AL339" s="424" t="e">
        <f t="shared" ca="1" si="85"/>
        <v>#NAME?</v>
      </c>
      <c r="AM339" s="424" t="e">
        <f t="shared" ca="1" si="84"/>
        <v>#NAME?</v>
      </c>
      <c r="AN339" s="420" t="e">
        <f t="shared" ca="1" si="86"/>
        <v>#NAME?</v>
      </c>
      <c r="AO339" s="420"/>
      <c r="AP339" s="420"/>
      <c r="AQ339" s="420"/>
      <c r="AR339" s="420"/>
      <c r="AS339" s="420"/>
      <c r="AT339" s="539"/>
      <c r="AU339" s="539"/>
      <c r="AV339" s="539"/>
      <c r="AW339" s="539"/>
      <c r="AX339" s="539"/>
      <c r="AY339" s="539"/>
      <c r="AZ339" s="539"/>
      <c r="BA339" s="539"/>
      <c r="BB339" s="539"/>
      <c r="BC339" s="539"/>
      <c r="BD339" s="539"/>
      <c r="BE339" s="539"/>
      <c r="BF339" s="539"/>
      <c r="BG339" s="539"/>
      <c r="BH339" s="539"/>
      <c r="BI339" s="539"/>
      <c r="BJ339" s="539"/>
      <c r="BK339" s="539"/>
      <c r="BL339" s="539"/>
      <c r="BM339" s="539"/>
      <c r="BN339" s="539"/>
      <c r="BO339" s="539"/>
      <c r="BP339" s="539"/>
      <c r="BQ339" s="539"/>
      <c r="BR339" s="539"/>
      <c r="BS339" s="539"/>
      <c r="BT339" s="539"/>
      <c r="BU339" s="539"/>
      <c r="BV339" s="539"/>
    </row>
    <row r="340" spans="23:74" s="537" customFormat="1" x14ac:dyDescent="0.25">
      <c r="W340" s="754" t="s">
        <v>298</v>
      </c>
      <c r="X340" s="697"/>
      <c r="Y340" s="697"/>
      <c r="Z340" s="582" t="s">
        <v>513</v>
      </c>
      <c r="AA340" s="692" t="e">
        <f ca="1">IF(CF18=2,AO338*AA337^2+AP338*AA337+AQ338,AO334*AA337^4+AP334*AA337^3+AQ334*AA337^2+AR334*AA337+AS334)</f>
        <v>#VALUE!</v>
      </c>
      <c r="AB340" s="692"/>
      <c r="AC340" s="566" t="s">
        <v>889</v>
      </c>
      <c r="AD340" s="589">
        <v>25.08</v>
      </c>
      <c r="AE340" s="563"/>
      <c r="AF340" s="563"/>
      <c r="AH340" s="563"/>
      <c r="AI340" s="420">
        <v>7</v>
      </c>
      <c r="AJ340" s="424" t="e">
        <f ca="1">IF(U203="",AJ339,U203)</f>
        <v>#NAME?</v>
      </c>
      <c r="AK340" s="424" t="e">
        <f ca="1">IF($U$185="",AK339,$U$185)</f>
        <v>#NAME?</v>
      </c>
      <c r="AL340" s="424" t="e">
        <f t="shared" ca="1" si="85"/>
        <v>#NAME?</v>
      </c>
      <c r="AM340" s="424" t="e">
        <f t="shared" ca="1" si="84"/>
        <v>#NAME?</v>
      </c>
      <c r="AN340" s="420" t="e">
        <f t="shared" ca="1" si="86"/>
        <v>#NAME?</v>
      </c>
      <c r="AO340" s="420"/>
      <c r="AP340" s="420"/>
      <c r="AQ340" s="420"/>
      <c r="AR340" s="420"/>
      <c r="AS340" s="420"/>
      <c r="AT340" s="539"/>
      <c r="AU340" s="539"/>
      <c r="AV340" s="539"/>
      <c r="AW340" s="539"/>
      <c r="AX340" s="539"/>
      <c r="AY340" s="539"/>
      <c r="AZ340" s="539"/>
      <c r="BA340" s="539"/>
      <c r="BB340" s="539"/>
      <c r="BC340" s="539"/>
      <c r="BD340" s="539"/>
      <c r="BE340" s="539"/>
      <c r="BF340" s="539"/>
      <c r="BG340" s="539"/>
      <c r="BH340" s="539"/>
      <c r="BI340" s="539"/>
      <c r="BJ340" s="539"/>
      <c r="BK340" s="539"/>
      <c r="BL340" s="539"/>
      <c r="BM340" s="539"/>
      <c r="BN340" s="539"/>
      <c r="BO340" s="539"/>
      <c r="BP340" s="539"/>
      <c r="BQ340" s="539"/>
      <c r="BR340" s="539"/>
      <c r="BS340" s="539"/>
      <c r="BT340" s="539"/>
      <c r="BU340" s="539"/>
      <c r="BV340" s="539"/>
    </row>
    <row r="341" spans="23:74" s="537" customFormat="1" x14ac:dyDescent="0.2">
      <c r="W341" s="754" t="s">
        <v>297</v>
      </c>
      <c r="X341" s="697"/>
      <c r="Y341" s="697"/>
      <c r="Z341" s="582" t="s">
        <v>512</v>
      </c>
      <c r="AA341" s="692" t="e">
        <f ca="1">IF(CF18=2,AO348*AA337^2+AP348*AA337+AQ348,AO344*AA337^4+AP344*AA337^3+AQ344*AA337^2+AR344*AA337+AS344)</f>
        <v>#VALUE!</v>
      </c>
      <c r="AB341" s="692"/>
      <c r="AC341" s="566" t="s">
        <v>290</v>
      </c>
      <c r="AI341" s="420"/>
      <c r="AJ341" s="420"/>
      <c r="AK341" s="420"/>
      <c r="AL341" s="420" t="s">
        <v>613</v>
      </c>
      <c r="AM341" s="420"/>
      <c r="AN341" s="420"/>
      <c r="AO341" s="420"/>
      <c r="AP341" s="420"/>
      <c r="AQ341" s="420"/>
      <c r="AR341" s="420"/>
      <c r="AS341" s="420"/>
      <c r="AT341" s="539"/>
      <c r="AU341" s="539"/>
      <c r="AV341" s="539"/>
      <c r="AW341" s="539"/>
      <c r="AX341" s="539"/>
      <c r="AY341" s="539"/>
      <c r="AZ341" s="539"/>
      <c r="BA341" s="539"/>
      <c r="BB341" s="539"/>
      <c r="BC341" s="539"/>
      <c r="BD341" s="539"/>
      <c r="BE341" s="539"/>
      <c r="BF341" s="539"/>
      <c r="BG341" s="539"/>
      <c r="BH341" s="539"/>
      <c r="BI341" s="539"/>
      <c r="BJ341" s="539"/>
      <c r="BK341" s="539"/>
      <c r="BL341" s="539"/>
      <c r="BM341" s="539"/>
      <c r="BN341" s="539"/>
      <c r="BO341" s="539"/>
      <c r="BP341" s="539"/>
      <c r="BQ341" s="539"/>
      <c r="BR341" s="539"/>
      <c r="BS341" s="539"/>
      <c r="BT341" s="539"/>
      <c r="BU341" s="539"/>
      <c r="BV341" s="539"/>
    </row>
    <row r="342" spans="23:74" s="537" customFormat="1" x14ac:dyDescent="0.25">
      <c r="W342" s="754" t="s">
        <v>584</v>
      </c>
      <c r="X342" s="697"/>
      <c r="Y342" s="697"/>
      <c r="Z342" s="582" t="s">
        <v>527</v>
      </c>
      <c r="AA342" s="692" t="e">
        <f ca="1">IF(CF18=2,AO308*AA337^2+AP308*AA337+AQ308,AO304*AA337^4+AP304*AA337^3+AQ304*AA337^2+AR304*AA337+AS304)</f>
        <v>#VALUE!</v>
      </c>
      <c r="AB342" s="692"/>
      <c r="AC342" s="566" t="s">
        <v>517</v>
      </c>
      <c r="AI342" s="420"/>
      <c r="AJ342" s="424" t="s">
        <v>585</v>
      </c>
      <c r="AK342" s="424"/>
      <c r="AL342" s="424"/>
      <c r="AM342" s="424"/>
      <c r="AN342" s="420"/>
      <c r="AO342" s="424"/>
      <c r="AP342" s="424"/>
      <c r="AQ342" s="424"/>
      <c r="AR342" s="424"/>
      <c r="AS342" s="420"/>
      <c r="AT342" s="539"/>
      <c r="AU342" s="539"/>
      <c r="AV342" s="539"/>
      <c r="AW342" s="539"/>
      <c r="AX342" s="539"/>
      <c r="AY342" s="539"/>
      <c r="AZ342" s="539"/>
      <c r="BA342" s="539"/>
      <c r="BB342" s="539"/>
      <c r="BC342" s="539"/>
      <c r="BD342" s="539"/>
      <c r="BE342" s="539"/>
      <c r="BF342" s="539"/>
      <c r="BG342" s="539"/>
      <c r="BH342" s="539"/>
      <c r="BI342" s="539"/>
      <c r="BJ342" s="539"/>
      <c r="BK342" s="539"/>
      <c r="BL342" s="539"/>
      <c r="BM342" s="539"/>
      <c r="BN342" s="539"/>
      <c r="BO342" s="539"/>
      <c r="BP342" s="539"/>
      <c r="BQ342" s="539"/>
      <c r="BR342" s="539"/>
      <c r="BS342" s="539"/>
      <c r="BT342" s="539"/>
      <c r="BU342" s="539"/>
      <c r="BV342" s="539"/>
    </row>
    <row r="343" spans="23:74" s="537" customFormat="1" ht="15.75" thickBot="1" x14ac:dyDescent="0.3">
      <c r="W343" s="748" t="s">
        <v>594</v>
      </c>
      <c r="X343" s="749"/>
      <c r="Y343" s="749"/>
      <c r="Z343" s="567" t="s">
        <v>520</v>
      </c>
      <c r="AA343" s="765">
        <f>O155</f>
        <v>10100</v>
      </c>
      <c r="AB343" s="765"/>
      <c r="AC343" s="568" t="s">
        <v>171</v>
      </c>
      <c r="AI343" s="420"/>
      <c r="AJ343" s="425" t="s">
        <v>586</v>
      </c>
      <c r="AK343" s="425"/>
      <c r="AL343" s="425"/>
      <c r="AM343" s="425"/>
      <c r="AN343" s="420"/>
      <c r="AO343" s="420" t="s">
        <v>596</v>
      </c>
      <c r="AP343" s="424" t="s">
        <v>590</v>
      </c>
      <c r="AQ343" s="424" t="s">
        <v>591</v>
      </c>
      <c r="AR343" s="424" t="s">
        <v>592</v>
      </c>
      <c r="AS343" s="424" t="s">
        <v>593</v>
      </c>
      <c r="AT343" s="539"/>
      <c r="AU343" s="539"/>
      <c r="AV343" s="539"/>
      <c r="AW343" s="539"/>
      <c r="AX343" s="539"/>
      <c r="AY343" s="539"/>
      <c r="AZ343" s="539"/>
      <c r="BA343" s="539"/>
      <c r="BB343" s="539"/>
      <c r="BC343" s="539"/>
      <c r="BD343" s="539"/>
      <c r="BE343" s="539"/>
      <c r="BF343" s="539"/>
      <c r="BG343" s="539"/>
      <c r="BH343" s="539"/>
      <c r="BI343" s="539"/>
      <c r="BJ343" s="539"/>
      <c r="BK343" s="539"/>
      <c r="BL343" s="539"/>
      <c r="BM343" s="539"/>
      <c r="BN343" s="539"/>
      <c r="BO343" s="539"/>
      <c r="BP343" s="539"/>
      <c r="BQ343" s="539"/>
      <c r="BR343" s="539"/>
      <c r="BS343" s="539"/>
      <c r="BT343" s="539"/>
      <c r="BU343" s="539"/>
      <c r="BV343" s="539"/>
    </row>
    <row r="344" spans="23:74" s="537" customFormat="1" x14ac:dyDescent="0.25">
      <c r="AI344" s="420">
        <v>1</v>
      </c>
      <c r="AJ344" s="424" t="e">
        <f ca="1">IF(O202="",AJ345,O202)</f>
        <v>#NAME?</v>
      </c>
      <c r="AK344" s="424" t="e">
        <f ca="1">IF($O$185="",$AK$305,$O$185)</f>
        <v>#NAME?</v>
      </c>
      <c r="AL344" s="424" t="e">
        <f ca="1">AK344^2</f>
        <v>#NAME?</v>
      </c>
      <c r="AM344" s="424" t="e">
        <f t="shared" ref="AM344:AM350" ca="1" si="87">AK344^3</f>
        <v>#NAME?</v>
      </c>
      <c r="AN344" s="420" t="e">
        <f ca="1">AK344^4</f>
        <v>#NAME?</v>
      </c>
      <c r="AO344" s="420" t="e">
        <f t="array" aca="1" ref="AO344:AS344" ca="1">LINEST(AJ344:AJ350,AK344:AN350)</f>
        <v>#VALUE!</v>
      </c>
      <c r="AP344" s="425" t="e">
        <f ca="1"/>
        <v>#VALUE!</v>
      </c>
      <c r="AQ344" s="424" t="e">
        <f ca="1"/>
        <v>#VALUE!</v>
      </c>
      <c r="AR344" s="424" t="e">
        <f ca="1"/>
        <v>#VALUE!</v>
      </c>
      <c r="AS344" s="424" t="e">
        <f ca="1"/>
        <v>#VALUE!</v>
      </c>
      <c r="AT344" s="539"/>
      <c r="AU344" s="539"/>
      <c r="AV344" s="539"/>
      <c r="AW344" s="539"/>
      <c r="AX344" s="539"/>
      <c r="AY344" s="539"/>
      <c r="AZ344" s="539"/>
      <c r="BA344" s="539"/>
      <c r="BB344" s="539"/>
      <c r="BC344" s="539"/>
      <c r="BD344" s="539"/>
      <c r="BE344" s="539"/>
      <c r="BF344" s="539"/>
      <c r="BG344" s="539"/>
      <c r="BH344" s="539"/>
      <c r="BI344" s="539"/>
      <c r="BJ344" s="539"/>
      <c r="BK344" s="539"/>
      <c r="BL344" s="539"/>
      <c r="BM344" s="539"/>
      <c r="BN344" s="539"/>
      <c r="BO344" s="539"/>
      <c r="BP344" s="539"/>
      <c r="BQ344" s="539"/>
      <c r="BR344" s="539"/>
      <c r="BS344" s="539"/>
      <c r="BT344" s="539"/>
      <c r="BU344" s="539"/>
      <c r="BV344" s="539"/>
    </row>
    <row r="345" spans="23:74" s="537" customFormat="1" x14ac:dyDescent="0.25">
      <c r="AI345" s="420">
        <v>2</v>
      </c>
      <c r="AJ345" s="424" t="e">
        <f ca="1">IF(P202="",AJ346,P202)</f>
        <v>#NAME?</v>
      </c>
      <c r="AK345" s="424" t="e">
        <f ca="1">IF($P$185="",AK346,$P$185)</f>
        <v>#NAME?</v>
      </c>
      <c r="AL345" s="424" t="e">
        <f t="shared" ref="AL345:AL350" ca="1" si="88">AK345^2</f>
        <v>#NAME?</v>
      </c>
      <c r="AM345" s="424" t="e">
        <f t="shared" ca="1" si="87"/>
        <v>#NAME?</v>
      </c>
      <c r="AN345" s="420" t="e">
        <f t="shared" ref="AN345:AN350" ca="1" si="89">AK345^4</f>
        <v>#NAME?</v>
      </c>
      <c r="AO345" s="420"/>
      <c r="AP345" s="420"/>
      <c r="AQ345" s="420"/>
      <c r="AR345" s="420"/>
      <c r="AS345" s="420"/>
      <c r="AT345" s="539"/>
      <c r="AU345" s="539"/>
      <c r="AV345" s="539"/>
      <c r="AW345" s="539"/>
      <c r="AX345" s="539"/>
      <c r="AY345" s="539"/>
      <c r="AZ345" s="539"/>
      <c r="BA345" s="539"/>
      <c r="BB345" s="539"/>
      <c r="BC345" s="539"/>
      <c r="BD345" s="539"/>
      <c r="BE345" s="539"/>
      <c r="BF345" s="539"/>
      <c r="BG345" s="539"/>
      <c r="BH345" s="539"/>
      <c r="BI345" s="539"/>
      <c r="BJ345" s="539"/>
      <c r="BK345" s="539"/>
      <c r="BL345" s="539"/>
      <c r="BM345" s="539"/>
      <c r="BN345" s="539"/>
      <c r="BO345" s="539"/>
      <c r="BP345" s="539"/>
      <c r="BQ345" s="539"/>
      <c r="BR345" s="539"/>
      <c r="BS345" s="539"/>
      <c r="BT345" s="539"/>
      <c r="BU345" s="539"/>
      <c r="BV345" s="539"/>
    </row>
    <row r="346" spans="23:74" s="537" customFormat="1" x14ac:dyDescent="0.25">
      <c r="AI346" s="420">
        <v>3</v>
      </c>
      <c r="AJ346" s="424" t="e">
        <f ca="1">Q202</f>
        <v>#NAME?</v>
      </c>
      <c r="AK346" s="424" t="e">
        <f ca="1">$Q$185</f>
        <v>#NAME?</v>
      </c>
      <c r="AL346" s="424" t="e">
        <f t="shared" ca="1" si="88"/>
        <v>#NAME?</v>
      </c>
      <c r="AM346" s="424" t="e">
        <f t="shared" ca="1" si="87"/>
        <v>#NAME?</v>
      </c>
      <c r="AN346" s="420" t="e">
        <f t="shared" ca="1" si="89"/>
        <v>#NAME?</v>
      </c>
      <c r="AO346" s="420"/>
      <c r="AP346" s="420"/>
      <c r="AQ346" s="420"/>
      <c r="AR346" s="420"/>
      <c r="AS346" s="420"/>
      <c r="AT346" s="539"/>
      <c r="AU346" s="539"/>
      <c r="AV346" s="539"/>
      <c r="AW346" s="539"/>
      <c r="AX346" s="539"/>
      <c r="AY346" s="539"/>
      <c r="AZ346" s="539"/>
      <c r="BA346" s="539"/>
      <c r="BB346" s="539"/>
      <c r="BC346" s="539"/>
      <c r="BD346" s="539"/>
      <c r="BE346" s="539"/>
      <c r="BF346" s="539"/>
      <c r="BG346" s="539"/>
      <c r="BH346" s="539"/>
      <c r="BI346" s="539"/>
      <c r="BJ346" s="539"/>
      <c r="BK346" s="539"/>
      <c r="BL346" s="539"/>
      <c r="BM346" s="539"/>
      <c r="BN346" s="539"/>
      <c r="BO346" s="539"/>
      <c r="BP346" s="539"/>
      <c r="BQ346" s="539"/>
      <c r="BR346" s="539"/>
      <c r="BS346" s="539"/>
      <c r="BT346" s="539"/>
      <c r="BU346" s="539"/>
      <c r="BV346" s="539"/>
    </row>
    <row r="347" spans="23:74" s="537" customFormat="1" x14ac:dyDescent="0.25">
      <c r="AI347" s="420">
        <v>4</v>
      </c>
      <c r="AJ347" s="424" t="e">
        <f ca="1">R202</f>
        <v>#NAME?</v>
      </c>
      <c r="AK347" s="424" t="e">
        <f ca="1">$R$185</f>
        <v>#NAME?</v>
      </c>
      <c r="AL347" s="424" t="e">
        <f t="shared" ca="1" si="88"/>
        <v>#NAME?</v>
      </c>
      <c r="AM347" s="424" t="e">
        <f t="shared" ca="1" si="87"/>
        <v>#NAME?</v>
      </c>
      <c r="AN347" s="420" t="e">
        <f t="shared" ca="1" si="89"/>
        <v>#NAME?</v>
      </c>
      <c r="AO347" s="420" t="s">
        <v>591</v>
      </c>
      <c r="AP347" s="420" t="s">
        <v>592</v>
      </c>
      <c r="AQ347" s="420" t="s">
        <v>593</v>
      </c>
      <c r="AR347" s="420"/>
      <c r="AS347" s="420"/>
      <c r="AT347" s="539"/>
      <c r="AU347" s="539"/>
      <c r="AV347" s="539"/>
      <c r="AW347" s="539"/>
      <c r="AX347" s="539"/>
      <c r="AY347" s="539"/>
      <c r="AZ347" s="539"/>
      <c r="BA347" s="539"/>
      <c r="BB347" s="539"/>
      <c r="BC347" s="539"/>
      <c r="BD347" s="539"/>
      <c r="BE347" s="539"/>
      <c r="BF347" s="539"/>
      <c r="BG347" s="539"/>
      <c r="BH347" s="539"/>
      <c r="BI347" s="539"/>
      <c r="BJ347" s="539"/>
      <c r="BK347" s="539"/>
      <c r="BL347" s="539"/>
      <c r="BM347" s="539"/>
      <c r="BN347" s="539"/>
      <c r="BO347" s="539"/>
      <c r="BP347" s="539"/>
      <c r="BQ347" s="539"/>
      <c r="BR347" s="539"/>
      <c r="BS347" s="539"/>
      <c r="BT347" s="539"/>
      <c r="BU347" s="539"/>
      <c r="BV347" s="539"/>
    </row>
    <row r="348" spans="23:74" s="537" customFormat="1" x14ac:dyDescent="0.25">
      <c r="AI348" s="420">
        <v>5</v>
      </c>
      <c r="AJ348" s="424" t="e">
        <f ca="1">S202</f>
        <v>#NAME?</v>
      </c>
      <c r="AK348" s="424" t="e">
        <f ca="1">$S$185</f>
        <v>#NAME?</v>
      </c>
      <c r="AL348" s="424" t="e">
        <f t="shared" ca="1" si="88"/>
        <v>#NAME?</v>
      </c>
      <c r="AM348" s="424" t="e">
        <f t="shared" ca="1" si="87"/>
        <v>#NAME?</v>
      </c>
      <c r="AN348" s="420" t="e">
        <f t="shared" ca="1" si="89"/>
        <v>#NAME?</v>
      </c>
      <c r="AO348" s="424" t="e">
        <f t="array" aca="1" ref="AO348:AQ348" ca="1">LINEST(AJ346:AJ348,AK346:AL348)</f>
        <v>#VALUE!</v>
      </c>
      <c r="AP348" s="424" t="e">
        <f ca="1"/>
        <v>#VALUE!</v>
      </c>
      <c r="AQ348" s="424" t="e">
        <f ca="1"/>
        <v>#VALUE!</v>
      </c>
      <c r="AR348" s="420"/>
      <c r="AS348" s="420"/>
      <c r="AT348" s="539"/>
      <c r="AU348" s="539"/>
      <c r="AV348" s="539"/>
      <c r="AW348" s="539"/>
      <c r="AX348" s="539"/>
      <c r="AY348" s="539"/>
      <c r="AZ348" s="539"/>
      <c r="BA348" s="539"/>
      <c r="BB348" s="539"/>
      <c r="BC348" s="539"/>
      <c r="BD348" s="539"/>
      <c r="BE348" s="539"/>
      <c r="BF348" s="539"/>
      <c r="BG348" s="539"/>
      <c r="BH348" s="539"/>
      <c r="BI348" s="539"/>
      <c r="BJ348" s="539"/>
      <c r="BK348" s="539"/>
      <c r="BL348" s="539"/>
      <c r="BM348" s="539"/>
      <c r="BN348" s="539"/>
      <c r="BO348" s="539"/>
      <c r="BP348" s="539"/>
      <c r="BQ348" s="539"/>
      <c r="BR348" s="539"/>
      <c r="BS348" s="539"/>
      <c r="BT348" s="539"/>
      <c r="BU348" s="539"/>
      <c r="BV348" s="539"/>
    </row>
    <row r="349" spans="23:74" s="537" customFormat="1" x14ac:dyDescent="0.25">
      <c r="AI349" s="420">
        <v>6</v>
      </c>
      <c r="AJ349" s="424" t="e">
        <f ca="1">IF(T202="",AJ348,T202)</f>
        <v>#NAME?</v>
      </c>
      <c r="AK349" s="424" t="e">
        <f ca="1">IF($T$185="",$AK$308,$T$185)</f>
        <v>#NAME?</v>
      </c>
      <c r="AL349" s="424" t="e">
        <f t="shared" ca="1" si="88"/>
        <v>#NAME?</v>
      </c>
      <c r="AM349" s="424" t="e">
        <f t="shared" ca="1" si="87"/>
        <v>#NAME?</v>
      </c>
      <c r="AN349" s="420" t="e">
        <f t="shared" ca="1" si="89"/>
        <v>#NAME?</v>
      </c>
      <c r="AO349" s="420"/>
      <c r="AP349" s="420"/>
      <c r="AQ349" s="420"/>
      <c r="AR349" s="420"/>
      <c r="AS349" s="420"/>
      <c r="AT349" s="539"/>
      <c r="AU349" s="539"/>
      <c r="AV349" s="539"/>
      <c r="AW349" s="539"/>
      <c r="AX349" s="539"/>
      <c r="AY349" s="539"/>
      <c r="AZ349" s="539"/>
      <c r="BA349" s="539"/>
      <c r="BB349" s="539"/>
      <c r="BC349" s="539"/>
      <c r="BD349" s="539"/>
      <c r="BE349" s="539"/>
      <c r="BF349" s="539"/>
      <c r="BG349" s="539"/>
      <c r="BH349" s="539"/>
      <c r="BI349" s="539"/>
      <c r="BJ349" s="539"/>
      <c r="BK349" s="539"/>
      <c r="BL349" s="539"/>
      <c r="BM349" s="539"/>
      <c r="BN349" s="539"/>
      <c r="BO349" s="539"/>
      <c r="BP349" s="539"/>
      <c r="BQ349" s="539"/>
      <c r="BR349" s="539"/>
      <c r="BS349" s="539"/>
      <c r="BT349" s="539"/>
      <c r="BU349" s="539"/>
      <c r="BV349" s="539"/>
    </row>
    <row r="350" spans="23:74" s="537" customFormat="1" x14ac:dyDescent="0.25">
      <c r="AI350" s="420">
        <v>7</v>
      </c>
      <c r="AJ350" s="424" t="e">
        <f ca="1">IF(U202="",AJ349,U202)</f>
        <v>#NAME?</v>
      </c>
      <c r="AK350" s="424" t="e">
        <f ca="1">IF($U$185="",AK349,$U$185)</f>
        <v>#NAME?</v>
      </c>
      <c r="AL350" s="424" t="e">
        <f t="shared" ca="1" si="88"/>
        <v>#NAME?</v>
      </c>
      <c r="AM350" s="424" t="e">
        <f t="shared" ca="1" si="87"/>
        <v>#NAME?</v>
      </c>
      <c r="AN350" s="420" t="e">
        <f t="shared" ca="1" si="89"/>
        <v>#NAME?</v>
      </c>
      <c r="AO350" s="420"/>
      <c r="AP350" s="420"/>
      <c r="AQ350" s="420"/>
      <c r="AR350" s="420"/>
      <c r="AS350" s="420"/>
      <c r="AT350" s="539"/>
      <c r="AU350" s="539"/>
      <c r="AV350" s="539"/>
      <c r="AW350" s="539"/>
      <c r="AX350" s="539"/>
      <c r="AY350" s="539"/>
      <c r="AZ350" s="539"/>
      <c r="BA350" s="539"/>
      <c r="BB350" s="539"/>
      <c r="BC350" s="539"/>
      <c r="BD350" s="539"/>
      <c r="BE350" s="539"/>
      <c r="BF350" s="539"/>
      <c r="BG350" s="539"/>
      <c r="BH350" s="539"/>
      <c r="BI350" s="539"/>
      <c r="BJ350" s="539"/>
      <c r="BK350" s="539"/>
      <c r="BL350" s="539"/>
      <c r="BM350" s="539"/>
      <c r="BN350" s="539"/>
      <c r="BO350" s="539"/>
      <c r="BP350" s="539"/>
      <c r="BQ350" s="539"/>
      <c r="BR350" s="539"/>
      <c r="BS350" s="539"/>
      <c r="BT350" s="539"/>
      <c r="BU350" s="539"/>
      <c r="BV350" s="539"/>
    </row>
    <row r="351" spans="23:74" s="537" customFormat="1" x14ac:dyDescent="0.25">
      <c r="AO351" s="539"/>
      <c r="AP351" s="539"/>
      <c r="AQ351" s="539"/>
      <c r="AR351" s="539"/>
      <c r="AS351" s="539"/>
      <c r="AT351" s="539"/>
      <c r="AU351" s="539"/>
      <c r="AV351" s="539"/>
      <c r="AW351" s="539"/>
      <c r="AX351" s="539"/>
      <c r="AY351" s="539"/>
      <c r="AZ351" s="539"/>
      <c r="BA351" s="539"/>
      <c r="BB351" s="539"/>
      <c r="BC351" s="539"/>
      <c r="BD351" s="539"/>
      <c r="BE351" s="539"/>
      <c r="BF351" s="539"/>
      <c r="BG351" s="539"/>
      <c r="BH351" s="539"/>
      <c r="BI351" s="539"/>
      <c r="BJ351" s="539"/>
      <c r="BK351" s="539"/>
      <c r="BL351" s="539"/>
      <c r="BM351" s="539"/>
      <c r="BN351" s="539"/>
      <c r="BO351" s="539"/>
      <c r="BP351" s="539"/>
      <c r="BQ351" s="539"/>
      <c r="BR351" s="539"/>
      <c r="BS351" s="539"/>
      <c r="BT351" s="539"/>
      <c r="BU351" s="539"/>
      <c r="BV351" s="539"/>
    </row>
    <row r="352" spans="23:74" s="537" customFormat="1" x14ac:dyDescent="0.25">
      <c r="AO352" s="539"/>
      <c r="AP352" s="539"/>
      <c r="AQ352" s="539"/>
      <c r="AR352" s="539"/>
      <c r="AS352" s="539"/>
      <c r="AT352" s="539"/>
      <c r="AU352" s="539"/>
      <c r="AV352" s="539"/>
      <c r="AW352" s="539"/>
      <c r="AX352" s="539"/>
      <c r="AY352" s="539"/>
      <c r="AZ352" s="539"/>
      <c r="BA352" s="539"/>
      <c r="BB352" s="539"/>
      <c r="BC352" s="539"/>
      <c r="BD352" s="539"/>
      <c r="BE352" s="539"/>
      <c r="BF352" s="539"/>
      <c r="BG352" s="539"/>
      <c r="BH352" s="539"/>
      <c r="BI352" s="539"/>
      <c r="BJ352" s="539"/>
      <c r="BK352" s="539"/>
      <c r="BL352" s="539"/>
      <c r="BM352" s="539"/>
      <c r="BN352" s="539"/>
      <c r="BO352" s="539"/>
      <c r="BP352" s="539"/>
      <c r="BQ352" s="539"/>
      <c r="BR352" s="539"/>
      <c r="BS352" s="539"/>
      <c r="BT352" s="539"/>
      <c r="BU352" s="539"/>
      <c r="BV352" s="539"/>
    </row>
    <row r="353" spans="3:74" s="537" customFormat="1" x14ac:dyDescent="0.25">
      <c r="AO353" s="539"/>
      <c r="AP353" s="539"/>
      <c r="AQ353" s="539"/>
      <c r="AR353" s="539"/>
      <c r="AS353" s="539"/>
      <c r="AT353" s="539"/>
      <c r="AU353" s="539"/>
      <c r="AV353" s="539"/>
      <c r="AW353" s="539"/>
      <c r="AX353" s="539"/>
      <c r="AY353" s="539"/>
      <c r="AZ353" s="539"/>
      <c r="BA353" s="539"/>
      <c r="BB353" s="539"/>
      <c r="BC353" s="539"/>
      <c r="BD353" s="539"/>
      <c r="BE353" s="539"/>
      <c r="BF353" s="539"/>
      <c r="BG353" s="539"/>
      <c r="BH353" s="539"/>
      <c r="BI353" s="539"/>
      <c r="BJ353" s="539"/>
      <c r="BK353" s="539"/>
      <c r="BL353" s="539"/>
      <c r="BM353" s="539"/>
      <c r="BN353" s="539"/>
      <c r="BO353" s="539"/>
      <c r="BP353" s="539"/>
      <c r="BQ353" s="539"/>
      <c r="BR353" s="539"/>
      <c r="BS353" s="539"/>
      <c r="BT353" s="539"/>
      <c r="BU353" s="539"/>
      <c r="BV353" s="539"/>
    </row>
    <row r="354" spans="3:74" s="537" customFormat="1" x14ac:dyDescent="0.25">
      <c r="AO354" s="539"/>
      <c r="AP354" s="539"/>
      <c r="AQ354" s="539"/>
      <c r="AR354" s="539"/>
      <c r="AS354" s="539"/>
      <c r="AT354" s="539"/>
      <c r="AU354" s="539"/>
      <c r="AV354" s="539"/>
      <c r="AW354" s="539"/>
      <c r="AX354" s="539"/>
      <c r="AY354" s="539"/>
      <c r="AZ354" s="539"/>
      <c r="BA354" s="539"/>
      <c r="BB354" s="539"/>
      <c r="BC354" s="539"/>
      <c r="BD354" s="539"/>
      <c r="BE354" s="539"/>
      <c r="BF354" s="539"/>
      <c r="BG354" s="539"/>
      <c r="BH354" s="539"/>
      <c r="BI354" s="539"/>
      <c r="BJ354" s="539"/>
      <c r="BK354" s="539"/>
      <c r="BL354" s="539"/>
      <c r="BM354" s="539"/>
      <c r="BN354" s="539"/>
      <c r="BO354" s="539"/>
      <c r="BP354" s="539"/>
      <c r="BQ354" s="539"/>
      <c r="BR354" s="539"/>
      <c r="BS354" s="539"/>
      <c r="BT354" s="539"/>
      <c r="BU354" s="539"/>
      <c r="BV354" s="539"/>
    </row>
    <row r="355" spans="3:74" s="537" customFormat="1" x14ac:dyDescent="0.25">
      <c r="AO355" s="539"/>
      <c r="AP355" s="539"/>
      <c r="AQ355" s="539"/>
      <c r="AR355" s="539"/>
      <c r="AS355" s="539"/>
      <c r="AT355" s="539"/>
      <c r="AU355" s="539"/>
      <c r="AV355" s="539"/>
      <c r="AW355" s="539"/>
      <c r="AX355" s="539"/>
      <c r="AY355" s="539"/>
      <c r="AZ355" s="539"/>
      <c r="BA355" s="539"/>
      <c r="BB355" s="539"/>
      <c r="BC355" s="539"/>
      <c r="BD355" s="539"/>
      <c r="BE355" s="539"/>
      <c r="BF355" s="539"/>
      <c r="BG355" s="539"/>
      <c r="BH355" s="539"/>
      <c r="BI355" s="539"/>
      <c r="BJ355" s="539"/>
      <c r="BK355" s="539"/>
      <c r="BL355" s="539"/>
      <c r="BM355" s="539"/>
      <c r="BN355" s="539"/>
      <c r="BO355" s="539"/>
      <c r="BP355" s="539"/>
      <c r="BQ355" s="539"/>
      <c r="BR355" s="539"/>
      <c r="BS355" s="539"/>
      <c r="BT355" s="539"/>
      <c r="BU355" s="539"/>
      <c r="BV355" s="539"/>
    </row>
    <row r="356" spans="3:74" s="537" customFormat="1" x14ac:dyDescent="0.25">
      <c r="AO356" s="539"/>
      <c r="AP356" s="539"/>
      <c r="AQ356" s="539"/>
      <c r="AR356" s="539"/>
      <c r="AS356" s="539"/>
      <c r="AT356" s="539"/>
      <c r="AU356" s="539"/>
      <c r="AV356" s="539"/>
      <c r="AW356" s="539"/>
      <c r="AX356" s="539"/>
      <c r="AY356" s="539"/>
      <c r="AZ356" s="539"/>
      <c r="BA356" s="539"/>
      <c r="BB356" s="539"/>
      <c r="BC356" s="539"/>
      <c r="BD356" s="539"/>
      <c r="BE356" s="539"/>
      <c r="BF356" s="539"/>
      <c r="BG356" s="539"/>
      <c r="BH356" s="539"/>
      <c r="BI356" s="539"/>
      <c r="BJ356" s="539"/>
      <c r="BK356" s="539"/>
      <c r="BL356" s="539"/>
      <c r="BM356" s="539"/>
      <c r="BN356" s="539"/>
      <c r="BO356" s="539"/>
      <c r="BP356" s="539"/>
      <c r="BQ356" s="539"/>
      <c r="BR356" s="539"/>
      <c r="BS356" s="539"/>
      <c r="BT356" s="539"/>
      <c r="BU356" s="539"/>
      <c r="BV356" s="539"/>
    </row>
    <row r="357" spans="3:74" s="537" customFormat="1" x14ac:dyDescent="0.25">
      <c r="AO357" s="539"/>
      <c r="AP357" s="539"/>
      <c r="AQ357" s="539"/>
      <c r="AR357" s="539"/>
      <c r="AS357" s="539"/>
      <c r="AT357" s="539"/>
      <c r="AU357" s="539"/>
      <c r="AV357" s="539"/>
      <c r="AW357" s="539"/>
      <c r="AX357" s="539"/>
      <c r="AY357" s="539"/>
      <c r="AZ357" s="539"/>
      <c r="BA357" s="539"/>
      <c r="BB357" s="539"/>
      <c r="BC357" s="539"/>
      <c r="BD357" s="539"/>
      <c r="BE357" s="539"/>
      <c r="BF357" s="539"/>
      <c r="BG357" s="539"/>
      <c r="BH357" s="539"/>
      <c r="BI357" s="539"/>
      <c r="BJ357" s="539"/>
      <c r="BK357" s="539"/>
      <c r="BL357" s="539"/>
      <c r="BM357" s="539"/>
      <c r="BN357" s="539"/>
      <c r="BO357" s="539"/>
      <c r="BP357" s="539"/>
      <c r="BQ357" s="539"/>
      <c r="BR357" s="539"/>
      <c r="BS357" s="539"/>
      <c r="BT357" s="539"/>
      <c r="BU357" s="539"/>
      <c r="BV357" s="539"/>
    </row>
    <row r="358" spans="3:74" s="537" customFormat="1" x14ac:dyDescent="0.25">
      <c r="AO358" s="539"/>
      <c r="AP358" s="539"/>
      <c r="AQ358" s="539"/>
      <c r="AR358" s="539"/>
      <c r="AS358" s="539"/>
      <c r="AT358" s="539"/>
      <c r="AU358" s="539"/>
      <c r="AV358" s="539"/>
      <c r="AW358" s="539"/>
      <c r="AX358" s="539"/>
      <c r="AY358" s="539"/>
      <c r="AZ358" s="539"/>
      <c r="BA358" s="539"/>
      <c r="BB358" s="539"/>
      <c r="BC358" s="539"/>
      <c r="BD358" s="539"/>
      <c r="BE358" s="539"/>
      <c r="BF358" s="539"/>
      <c r="BG358" s="539"/>
      <c r="BH358" s="539"/>
      <c r="BI358" s="539"/>
      <c r="BJ358" s="539"/>
      <c r="BK358" s="539"/>
      <c r="BL358" s="539"/>
      <c r="BM358" s="539"/>
      <c r="BN358" s="539"/>
      <c r="BO358" s="539"/>
      <c r="BP358" s="539"/>
      <c r="BQ358" s="539"/>
      <c r="BR358" s="539"/>
      <c r="BS358" s="539"/>
      <c r="BT358" s="539"/>
      <c r="BU358" s="539"/>
      <c r="BV358" s="539"/>
    </row>
    <row r="359" spans="3:74" s="537" customFormat="1" x14ac:dyDescent="0.25">
      <c r="AO359" s="539"/>
      <c r="AP359" s="539"/>
      <c r="AQ359" s="539"/>
      <c r="AR359" s="539"/>
      <c r="AS359" s="539"/>
      <c r="AT359" s="539"/>
      <c r="AU359" s="539"/>
      <c r="AV359" s="539"/>
      <c r="AW359" s="539"/>
      <c r="AX359" s="539"/>
      <c r="AY359" s="539"/>
      <c r="AZ359" s="539"/>
      <c r="BA359" s="539"/>
      <c r="BB359" s="539"/>
      <c r="BC359" s="539"/>
      <c r="BD359" s="539"/>
      <c r="BE359" s="539"/>
      <c r="BF359" s="539"/>
      <c r="BG359" s="539"/>
      <c r="BH359" s="539"/>
      <c r="BI359" s="539"/>
      <c r="BJ359" s="539"/>
      <c r="BK359" s="539"/>
      <c r="BL359" s="539"/>
      <c r="BM359" s="539"/>
      <c r="BN359" s="539"/>
      <c r="BO359" s="539"/>
      <c r="BP359" s="539"/>
      <c r="BQ359" s="539"/>
      <c r="BR359" s="539"/>
      <c r="BS359" s="539"/>
      <c r="BT359" s="539"/>
      <c r="BU359" s="539"/>
      <c r="BV359" s="539"/>
    </row>
    <row r="360" spans="3:74" s="537" customFormat="1" x14ac:dyDescent="0.25">
      <c r="AO360" s="539"/>
      <c r="AP360" s="539"/>
      <c r="AQ360" s="539"/>
      <c r="AR360" s="539"/>
      <c r="AS360" s="539"/>
      <c r="AT360" s="539"/>
      <c r="AU360" s="539"/>
      <c r="AV360" s="539"/>
      <c r="AW360" s="539"/>
      <c r="AX360" s="539"/>
      <c r="AY360" s="539"/>
      <c r="AZ360" s="539"/>
      <c r="BA360" s="539"/>
      <c r="BB360" s="539"/>
      <c r="BC360" s="539"/>
      <c r="BD360" s="539"/>
      <c r="BE360" s="539"/>
      <c r="BF360" s="539"/>
      <c r="BG360" s="539"/>
      <c r="BH360" s="539"/>
      <c r="BI360" s="539"/>
      <c r="BJ360" s="539"/>
      <c r="BK360" s="539"/>
      <c r="BL360" s="539"/>
      <c r="BM360" s="539"/>
      <c r="BN360" s="539"/>
      <c r="BO360" s="539"/>
      <c r="BP360" s="539"/>
      <c r="BQ360" s="539"/>
      <c r="BR360" s="539"/>
      <c r="BS360" s="539"/>
      <c r="BT360" s="539"/>
      <c r="BU360" s="539"/>
      <c r="BV360" s="539"/>
    </row>
    <row r="361" spans="3:74" s="537" customFormat="1" x14ac:dyDescent="0.25">
      <c r="AO361" s="539"/>
      <c r="AP361" s="539"/>
      <c r="AQ361" s="539"/>
      <c r="AR361" s="539"/>
      <c r="AS361" s="539"/>
      <c r="AT361" s="539"/>
      <c r="AU361" s="539"/>
      <c r="AV361" s="539"/>
      <c r="AW361" s="539"/>
      <c r="AX361" s="539"/>
      <c r="AY361" s="539"/>
      <c r="AZ361" s="539"/>
      <c r="BA361" s="539"/>
      <c r="BB361" s="539"/>
      <c r="BC361" s="539"/>
      <c r="BD361" s="539"/>
      <c r="BE361" s="539"/>
      <c r="BF361" s="539"/>
      <c r="BG361" s="539"/>
      <c r="BH361" s="539"/>
      <c r="BI361" s="539"/>
      <c r="BJ361" s="539"/>
      <c r="BK361" s="539"/>
      <c r="BL361" s="539"/>
      <c r="BM361" s="539"/>
      <c r="BN361" s="539"/>
      <c r="BO361" s="539"/>
      <c r="BP361" s="539"/>
      <c r="BQ361" s="539"/>
      <c r="BR361" s="539"/>
      <c r="BS361" s="539"/>
      <c r="BT361" s="539"/>
      <c r="BU361" s="539"/>
      <c r="BV361" s="539"/>
    </row>
    <row r="362" spans="3:74" s="537" customFormat="1" x14ac:dyDescent="0.25">
      <c r="AO362" s="539"/>
      <c r="AP362" s="539"/>
      <c r="AQ362" s="539"/>
      <c r="AR362" s="539"/>
      <c r="AS362" s="539"/>
      <c r="AT362" s="539"/>
      <c r="AU362" s="539"/>
      <c r="AV362" s="539"/>
      <c r="AW362" s="539"/>
      <c r="AX362" s="539"/>
      <c r="AY362" s="539"/>
      <c r="AZ362" s="539"/>
      <c r="BA362" s="539"/>
      <c r="BB362" s="539"/>
      <c r="BC362" s="539"/>
      <c r="BD362" s="539"/>
      <c r="BE362" s="539"/>
      <c r="BF362" s="539"/>
      <c r="BG362" s="539"/>
      <c r="BH362" s="539"/>
      <c r="BI362" s="539"/>
      <c r="BJ362" s="539"/>
      <c r="BK362" s="539"/>
      <c r="BL362" s="539"/>
      <c r="BM362" s="539"/>
      <c r="BN362" s="539"/>
      <c r="BO362" s="539"/>
      <c r="BP362" s="539"/>
      <c r="BQ362" s="539"/>
      <c r="BR362" s="539"/>
      <c r="BS362" s="539"/>
      <c r="BT362" s="539"/>
      <c r="BU362" s="539"/>
      <c r="BV362" s="539"/>
    </row>
    <row r="363" spans="3:74" s="537" customFormat="1" x14ac:dyDescent="0.25">
      <c r="AO363" s="539"/>
      <c r="AP363" s="539"/>
      <c r="AQ363" s="539"/>
      <c r="AR363" s="539"/>
      <c r="AS363" s="539"/>
      <c r="AT363" s="539"/>
      <c r="AU363" s="539"/>
      <c r="AV363" s="539"/>
      <c r="AW363" s="539"/>
      <c r="AX363" s="539"/>
      <c r="AY363" s="539"/>
      <c r="AZ363" s="539"/>
      <c r="BA363" s="539"/>
      <c r="BB363" s="539"/>
      <c r="BC363" s="539"/>
      <c r="BD363" s="539"/>
      <c r="BE363" s="539"/>
      <c r="BF363" s="539"/>
      <c r="BG363" s="539"/>
      <c r="BH363" s="539"/>
      <c r="BI363" s="539"/>
      <c r="BJ363" s="539"/>
      <c r="BK363" s="539"/>
      <c r="BL363" s="539"/>
      <c r="BM363" s="539"/>
      <c r="BN363" s="539"/>
      <c r="BO363" s="539"/>
      <c r="BP363" s="539"/>
      <c r="BQ363" s="539"/>
      <c r="BR363" s="539"/>
      <c r="BS363" s="539"/>
      <c r="BT363" s="539"/>
      <c r="BU363" s="539"/>
      <c r="BV363" s="539"/>
    </row>
    <row r="364" spans="3:74" s="537" customFormat="1" x14ac:dyDescent="0.25">
      <c r="C364" s="537">
        <v>2273.0100000000002</v>
      </c>
      <c r="D364" s="537">
        <v>101.366</v>
      </c>
      <c r="E364" s="537">
        <v>2273.0100000000002</v>
      </c>
      <c r="F364" s="537">
        <v>2401.38</v>
      </c>
      <c r="G364" s="537">
        <v>2583.59</v>
      </c>
      <c r="H364" s="537">
        <v>2703.68</v>
      </c>
      <c r="I364" s="537">
        <v>2997.7</v>
      </c>
      <c r="K364" s="537">
        <v>1030.67</v>
      </c>
      <c r="L364" s="537">
        <v>44.3277</v>
      </c>
      <c r="M364" s="537">
        <v>1030.67</v>
      </c>
      <c r="N364" s="537">
        <v>1204.5999999999999</v>
      </c>
      <c r="O364" s="537">
        <v>1498.62</v>
      </c>
      <c r="P364" s="537">
        <v>1800.92</v>
      </c>
      <c r="Q364" s="537">
        <v>1863.04</v>
      </c>
      <c r="AO364" s="539"/>
      <c r="AP364" s="539"/>
      <c r="AQ364" s="539"/>
      <c r="AR364" s="539"/>
      <c r="AS364" s="539"/>
      <c r="AT364" s="539"/>
      <c r="AU364" s="539"/>
      <c r="AV364" s="539"/>
      <c r="AW364" s="539"/>
      <c r="AX364" s="539"/>
      <c r="AY364" s="539"/>
      <c r="AZ364" s="539"/>
      <c r="BA364" s="539"/>
      <c r="BB364" s="539"/>
      <c r="BC364" s="539"/>
      <c r="BD364" s="539"/>
      <c r="BE364" s="539"/>
      <c r="BF364" s="539"/>
      <c r="BG364" s="539"/>
      <c r="BH364" s="539"/>
      <c r="BI364" s="539"/>
      <c r="BJ364" s="539"/>
      <c r="BK364" s="539"/>
      <c r="BL364" s="539"/>
      <c r="BM364" s="539"/>
      <c r="BN364" s="539"/>
      <c r="BO364" s="539"/>
      <c r="BP364" s="539"/>
      <c r="BQ364" s="539"/>
      <c r="BR364" s="539"/>
      <c r="BS364" s="539"/>
      <c r="BT364" s="539"/>
      <c r="BU364" s="539"/>
      <c r="BV364" s="539"/>
    </row>
    <row r="365" spans="3:74" s="537" customFormat="1" x14ac:dyDescent="0.25">
      <c r="C365" s="537">
        <v>2401.38</v>
      </c>
      <c r="D365" s="537">
        <v>99.789900000000003</v>
      </c>
      <c r="E365" s="537">
        <v>101.366</v>
      </c>
      <c r="F365" s="537">
        <v>99.789900000000003</v>
      </c>
      <c r="G365" s="537">
        <v>96.323499999999996</v>
      </c>
      <c r="H365" s="537">
        <v>93.802499999999995</v>
      </c>
      <c r="I365" s="537">
        <v>84.978999999999999</v>
      </c>
      <c r="K365" s="537">
        <v>1204.5999999999999</v>
      </c>
      <c r="L365" s="537">
        <v>43.0672</v>
      </c>
      <c r="M365" s="537">
        <v>44.3277</v>
      </c>
      <c r="N365" s="537">
        <v>43.0672</v>
      </c>
      <c r="O365" s="537">
        <v>39.285699999999999</v>
      </c>
      <c r="P365" s="537">
        <v>32.352899999999998</v>
      </c>
      <c r="Q365" s="537">
        <v>30.147099999999998</v>
      </c>
      <c r="AO365" s="539"/>
      <c r="AP365" s="539"/>
      <c r="AQ365" s="539"/>
      <c r="AR365" s="539"/>
      <c r="AS365" s="539"/>
      <c r="AT365" s="539"/>
      <c r="AU365" s="539"/>
      <c r="AV365" s="539"/>
      <c r="AW365" s="539"/>
      <c r="AX365" s="539"/>
      <c r="AY365" s="539"/>
      <c r="AZ365" s="539"/>
      <c r="BA365" s="539"/>
      <c r="BB365" s="539"/>
      <c r="BC365" s="539"/>
      <c r="BD365" s="539"/>
      <c r="BE365" s="539"/>
      <c r="BF365" s="539"/>
      <c r="BG365" s="539"/>
      <c r="BH365" s="539"/>
      <c r="BI365" s="539"/>
      <c r="BJ365" s="539"/>
      <c r="BK365" s="539"/>
      <c r="BL365" s="539"/>
      <c r="BM365" s="539"/>
      <c r="BN365" s="539"/>
      <c r="BO365" s="539"/>
      <c r="BP365" s="539"/>
      <c r="BQ365" s="539"/>
      <c r="BR365" s="539"/>
      <c r="BS365" s="539"/>
      <c r="BT365" s="539"/>
      <c r="BU365" s="539"/>
      <c r="BV365" s="539"/>
    </row>
    <row r="366" spans="3:74" s="537" customFormat="1" x14ac:dyDescent="0.25">
      <c r="C366" s="537">
        <v>2583.59</v>
      </c>
      <c r="D366" s="537">
        <v>96.323499999999996</v>
      </c>
      <c r="K366" s="537">
        <v>1498.62</v>
      </c>
      <c r="L366" s="537">
        <v>39.285699999999999</v>
      </c>
      <c r="AO366" s="539"/>
      <c r="AP366" s="539"/>
      <c r="AQ366" s="539"/>
      <c r="AR366" s="539"/>
      <c r="AS366" s="539"/>
      <c r="AT366" s="539"/>
      <c r="AU366" s="539"/>
      <c r="AV366" s="539"/>
      <c r="AW366" s="539"/>
      <c r="AX366" s="539"/>
      <c r="AY366" s="539"/>
      <c r="AZ366" s="539"/>
      <c r="BA366" s="539"/>
      <c r="BB366" s="539"/>
      <c r="BC366" s="539"/>
      <c r="BD366" s="539"/>
      <c r="BE366" s="539"/>
      <c r="BF366" s="539"/>
      <c r="BG366" s="539"/>
      <c r="BH366" s="539"/>
      <c r="BI366" s="539"/>
      <c r="BJ366" s="539"/>
      <c r="BK366" s="539"/>
      <c r="BL366" s="539"/>
      <c r="BM366" s="539"/>
      <c r="BN366" s="539"/>
      <c r="BO366" s="539"/>
      <c r="BP366" s="539"/>
      <c r="BQ366" s="539"/>
      <c r="BR366" s="539"/>
      <c r="BS366" s="539"/>
      <c r="BT366" s="539"/>
      <c r="BU366" s="539"/>
      <c r="BV366" s="539"/>
    </row>
    <row r="367" spans="3:74" s="537" customFormat="1" x14ac:dyDescent="0.25">
      <c r="C367" s="537">
        <v>2703.68</v>
      </c>
      <c r="D367" s="537">
        <v>93.802499999999995</v>
      </c>
      <c r="K367" s="537">
        <v>1800.92</v>
      </c>
      <c r="L367" s="537">
        <v>32.352899999999998</v>
      </c>
      <c r="AO367" s="539"/>
      <c r="AP367" s="539"/>
      <c r="AQ367" s="539"/>
      <c r="AR367" s="539"/>
      <c r="AS367" s="539"/>
      <c r="AT367" s="539"/>
      <c r="AU367" s="539"/>
      <c r="AV367" s="539"/>
      <c r="AW367" s="539"/>
      <c r="AX367" s="539"/>
      <c r="AY367" s="539"/>
      <c r="AZ367" s="539"/>
      <c r="BA367" s="539"/>
      <c r="BB367" s="539"/>
      <c r="BC367" s="539"/>
      <c r="BD367" s="539"/>
      <c r="BE367" s="539"/>
      <c r="BF367" s="539"/>
      <c r="BG367" s="539"/>
      <c r="BH367" s="539"/>
      <c r="BI367" s="539"/>
      <c r="BJ367" s="539"/>
      <c r="BK367" s="539"/>
      <c r="BL367" s="539"/>
      <c r="BM367" s="539"/>
      <c r="BN367" s="539"/>
      <c r="BO367" s="539"/>
      <c r="BP367" s="539"/>
      <c r="BQ367" s="539"/>
      <c r="BR367" s="539"/>
      <c r="BS367" s="539"/>
      <c r="BT367" s="539"/>
      <c r="BU367" s="539"/>
      <c r="BV367" s="539"/>
    </row>
    <row r="368" spans="3:74" s="537" customFormat="1" x14ac:dyDescent="0.25">
      <c r="C368" s="537">
        <v>2997.7</v>
      </c>
      <c r="D368" s="537">
        <v>84.978999999999999</v>
      </c>
      <c r="K368" s="537">
        <v>1863.04</v>
      </c>
      <c r="L368" s="537">
        <v>30.147099999999998</v>
      </c>
      <c r="AO368" s="539"/>
      <c r="AP368" s="539"/>
      <c r="AQ368" s="539"/>
      <c r="AR368" s="539"/>
      <c r="AS368" s="539"/>
      <c r="AT368" s="539"/>
      <c r="AU368" s="539"/>
      <c r="AV368" s="539"/>
      <c r="AW368" s="539"/>
      <c r="AX368" s="539"/>
      <c r="AY368" s="539"/>
      <c r="AZ368" s="539"/>
      <c r="BA368" s="539"/>
      <c r="BB368" s="539"/>
      <c r="BC368" s="539"/>
      <c r="BD368" s="539"/>
      <c r="BE368" s="539"/>
      <c r="BF368" s="539"/>
      <c r="BG368" s="539"/>
      <c r="BH368" s="539"/>
      <c r="BI368" s="539"/>
      <c r="BJ368" s="539"/>
      <c r="BK368" s="539"/>
      <c r="BL368" s="539"/>
      <c r="BM368" s="539"/>
      <c r="BN368" s="539"/>
      <c r="BO368" s="539"/>
      <c r="BP368" s="539"/>
      <c r="BQ368" s="539"/>
      <c r="BR368" s="539"/>
      <c r="BS368" s="539"/>
      <c r="BT368" s="539"/>
      <c r="BU368" s="539"/>
      <c r="BV368" s="539"/>
    </row>
    <row r="369" spans="3:74" s="537" customFormat="1" x14ac:dyDescent="0.25">
      <c r="AO369" s="539"/>
      <c r="AP369" s="539"/>
      <c r="AQ369" s="539"/>
      <c r="AR369" s="539"/>
      <c r="AS369" s="539"/>
      <c r="AT369" s="539"/>
      <c r="AU369" s="539"/>
      <c r="AV369" s="539"/>
      <c r="AW369" s="539"/>
      <c r="AX369" s="539"/>
      <c r="AY369" s="539"/>
      <c r="AZ369" s="539"/>
      <c r="BA369" s="539"/>
      <c r="BB369" s="539"/>
      <c r="BC369" s="539"/>
      <c r="BD369" s="539"/>
      <c r="BE369" s="539"/>
      <c r="BF369" s="539"/>
      <c r="BG369" s="539"/>
      <c r="BH369" s="539"/>
      <c r="BI369" s="539"/>
      <c r="BJ369" s="539"/>
      <c r="BK369" s="539"/>
      <c r="BL369" s="539"/>
      <c r="BM369" s="539"/>
      <c r="BN369" s="539"/>
      <c r="BO369" s="539"/>
      <c r="BP369" s="539"/>
      <c r="BQ369" s="539"/>
      <c r="BR369" s="539"/>
      <c r="BS369" s="539"/>
      <c r="BT369" s="539"/>
      <c r="BU369" s="539"/>
      <c r="BV369" s="539"/>
    </row>
    <row r="370" spans="3:74" s="537" customFormat="1" x14ac:dyDescent="0.25">
      <c r="C370" s="537">
        <v>2268.87</v>
      </c>
      <c r="D370" s="537">
        <v>0.77331499999999997</v>
      </c>
      <c r="E370" s="537">
        <v>2268.87</v>
      </c>
      <c r="F370" s="537">
        <v>2401.38</v>
      </c>
      <c r="G370" s="537">
        <v>2583.59</v>
      </c>
      <c r="H370" s="537">
        <v>2703.68</v>
      </c>
      <c r="I370" s="537">
        <v>2993.56</v>
      </c>
      <c r="K370" s="537">
        <v>1030.67</v>
      </c>
      <c r="L370" s="537">
        <v>0.75435399999999997</v>
      </c>
      <c r="M370" s="537">
        <v>1030.67</v>
      </c>
      <c r="N370" s="537">
        <v>1204.5999999999999</v>
      </c>
      <c r="O370" s="537">
        <v>1502.76</v>
      </c>
      <c r="P370" s="537">
        <v>1796.78</v>
      </c>
      <c r="Q370" s="537">
        <v>1854.75</v>
      </c>
      <c r="AO370" s="539"/>
      <c r="AP370" s="539"/>
      <c r="AQ370" s="539"/>
      <c r="AR370" s="539"/>
      <c r="AS370" s="539"/>
      <c r="AT370" s="539"/>
      <c r="AU370" s="539"/>
      <c r="AV370" s="539"/>
      <c r="AW370" s="539"/>
      <c r="AX370" s="539"/>
      <c r="AY370" s="539"/>
      <c r="AZ370" s="539"/>
      <c r="BA370" s="539"/>
      <c r="BB370" s="539"/>
      <c r="BC370" s="539"/>
      <c r="BD370" s="539"/>
      <c r="BE370" s="539"/>
      <c r="BF370" s="539"/>
      <c r="BG370" s="539"/>
      <c r="BH370" s="539"/>
      <c r="BI370" s="539"/>
      <c r="BJ370" s="539"/>
      <c r="BK370" s="539"/>
      <c r="BL370" s="539"/>
      <c r="BM370" s="539"/>
      <c r="BN370" s="539"/>
      <c r="BO370" s="539"/>
      <c r="BP370" s="539"/>
      <c r="BQ370" s="539"/>
      <c r="BR370" s="539"/>
      <c r="BS370" s="539"/>
      <c r="BT370" s="539"/>
      <c r="BU370" s="539"/>
      <c r="BV370" s="539"/>
    </row>
    <row r="371" spans="3:74" s="537" customFormat="1" x14ac:dyDescent="0.25">
      <c r="C371" s="537">
        <v>2401.38</v>
      </c>
      <c r="D371" s="537">
        <v>0.77963499999999997</v>
      </c>
      <c r="E371" s="537">
        <v>0.77331499999999997</v>
      </c>
      <c r="F371" s="537">
        <v>0.77963499999999997</v>
      </c>
      <c r="G371" s="537">
        <v>0.78384799999999999</v>
      </c>
      <c r="H371" s="537">
        <v>0.783497</v>
      </c>
      <c r="I371" s="537">
        <v>0.76734599999999997</v>
      </c>
      <c r="K371" s="537">
        <v>1204.5999999999999</v>
      </c>
      <c r="L371" s="537">
        <v>0.78068800000000005</v>
      </c>
      <c r="M371" s="537">
        <v>0.75435399999999997</v>
      </c>
      <c r="N371" s="537">
        <v>0.78068800000000005</v>
      </c>
      <c r="O371" s="537">
        <v>0.78209300000000004</v>
      </c>
      <c r="P371" s="537">
        <v>0.72485999999999995</v>
      </c>
      <c r="Q371" s="537">
        <v>0.69922799999999996</v>
      </c>
      <c r="AO371" s="539"/>
      <c r="AP371" s="539"/>
      <c r="AQ371" s="539"/>
      <c r="AR371" s="539"/>
      <c r="AS371" s="539"/>
      <c r="AT371" s="539"/>
      <c r="AU371" s="539"/>
      <c r="AV371" s="539"/>
      <c r="AW371" s="539"/>
      <c r="AX371" s="539"/>
      <c r="AY371" s="539"/>
      <c r="AZ371" s="539"/>
      <c r="BA371" s="539"/>
      <c r="BB371" s="539"/>
      <c r="BC371" s="539"/>
      <c r="BD371" s="539"/>
      <c r="BE371" s="539"/>
      <c r="BF371" s="539"/>
      <c r="BG371" s="539"/>
      <c r="BH371" s="539"/>
      <c r="BI371" s="539"/>
      <c r="BJ371" s="539"/>
      <c r="BK371" s="539"/>
      <c r="BL371" s="539"/>
      <c r="BM371" s="539"/>
      <c r="BN371" s="539"/>
      <c r="BO371" s="539"/>
      <c r="BP371" s="539"/>
      <c r="BQ371" s="539"/>
      <c r="BR371" s="539"/>
      <c r="BS371" s="539"/>
      <c r="BT371" s="539"/>
      <c r="BU371" s="539"/>
      <c r="BV371" s="539"/>
    </row>
    <row r="372" spans="3:74" s="537" customFormat="1" x14ac:dyDescent="0.25">
      <c r="C372" s="537">
        <v>2583.59</v>
      </c>
      <c r="D372" s="537">
        <v>0.78384799999999999</v>
      </c>
      <c r="K372" s="537">
        <v>1502.76</v>
      </c>
      <c r="L372" s="537">
        <v>0.78209300000000004</v>
      </c>
      <c r="AO372" s="539"/>
      <c r="AP372" s="539"/>
      <c r="AQ372" s="539"/>
      <c r="AR372" s="539"/>
      <c r="AS372" s="539"/>
      <c r="AT372" s="539"/>
      <c r="AU372" s="539"/>
      <c r="AV372" s="539"/>
      <c r="AW372" s="539"/>
      <c r="AX372" s="539"/>
      <c r="AY372" s="539"/>
      <c r="AZ372" s="539"/>
      <c r="BA372" s="539"/>
      <c r="BB372" s="539"/>
      <c r="BC372" s="539"/>
      <c r="BD372" s="539"/>
      <c r="BE372" s="539"/>
      <c r="BF372" s="539"/>
      <c r="BG372" s="539"/>
      <c r="BH372" s="539"/>
      <c r="BI372" s="539"/>
      <c r="BJ372" s="539"/>
      <c r="BK372" s="539"/>
      <c r="BL372" s="539"/>
      <c r="BM372" s="539"/>
      <c r="BN372" s="539"/>
      <c r="BO372" s="539"/>
      <c r="BP372" s="539"/>
      <c r="BQ372" s="539"/>
      <c r="BR372" s="539"/>
      <c r="BS372" s="539"/>
      <c r="BT372" s="539"/>
      <c r="BU372" s="539"/>
      <c r="BV372" s="539"/>
    </row>
    <row r="373" spans="3:74" s="537" customFormat="1" x14ac:dyDescent="0.25">
      <c r="C373" s="537">
        <v>2703.68</v>
      </c>
      <c r="D373" s="537">
        <v>0.783497</v>
      </c>
      <c r="K373" s="537">
        <v>1796.78</v>
      </c>
      <c r="L373" s="537">
        <v>0.72485999999999995</v>
      </c>
      <c r="AO373" s="539"/>
      <c r="AP373" s="539"/>
      <c r="AQ373" s="539"/>
      <c r="AR373" s="539"/>
      <c r="AS373" s="539"/>
      <c r="AT373" s="539"/>
      <c r="AU373" s="539"/>
      <c r="AV373" s="539"/>
      <c r="AW373" s="539"/>
      <c r="AX373" s="539"/>
      <c r="AY373" s="539"/>
      <c r="AZ373" s="539"/>
      <c r="BA373" s="539"/>
      <c r="BB373" s="539"/>
      <c r="BC373" s="539"/>
      <c r="BD373" s="539"/>
      <c r="BE373" s="539"/>
      <c r="BF373" s="539"/>
      <c r="BG373" s="539"/>
      <c r="BH373" s="539"/>
      <c r="BI373" s="539"/>
      <c r="BJ373" s="539"/>
      <c r="BK373" s="539"/>
      <c r="BL373" s="539"/>
      <c r="BM373" s="539"/>
      <c r="BN373" s="539"/>
      <c r="BO373" s="539"/>
      <c r="BP373" s="539"/>
      <c r="BQ373" s="539"/>
      <c r="BR373" s="539"/>
      <c r="BS373" s="539"/>
      <c r="BT373" s="539"/>
      <c r="BU373" s="539"/>
      <c r="BV373" s="539"/>
    </row>
    <row r="374" spans="3:74" s="537" customFormat="1" x14ac:dyDescent="0.25">
      <c r="C374" s="537">
        <v>2993.56</v>
      </c>
      <c r="D374" s="537">
        <v>0.76734599999999997</v>
      </c>
      <c r="K374" s="537">
        <v>1854.75</v>
      </c>
      <c r="L374" s="537">
        <v>0.69922799999999996</v>
      </c>
      <c r="AO374" s="539"/>
      <c r="AP374" s="539"/>
      <c r="AQ374" s="539"/>
      <c r="AR374" s="539"/>
      <c r="AS374" s="539"/>
      <c r="AT374" s="539"/>
      <c r="AU374" s="539"/>
      <c r="AV374" s="539"/>
      <c r="AW374" s="539"/>
      <c r="AX374" s="539"/>
      <c r="AY374" s="539"/>
      <c r="AZ374" s="539"/>
      <c r="BA374" s="539"/>
      <c r="BB374" s="539"/>
      <c r="BC374" s="539"/>
      <c r="BD374" s="539"/>
      <c r="BE374" s="539"/>
      <c r="BF374" s="539"/>
      <c r="BG374" s="539"/>
      <c r="BH374" s="539"/>
      <c r="BI374" s="539"/>
      <c r="BJ374" s="539"/>
      <c r="BK374" s="539"/>
      <c r="BL374" s="539"/>
      <c r="BM374" s="539"/>
      <c r="BN374" s="539"/>
      <c r="BO374" s="539"/>
      <c r="BP374" s="539"/>
      <c r="BQ374" s="539"/>
      <c r="BR374" s="539"/>
      <c r="BS374" s="539"/>
      <c r="BT374" s="539"/>
      <c r="BU374" s="539"/>
      <c r="BV374" s="539"/>
    </row>
    <row r="375" spans="3:74" s="537" customFormat="1" x14ac:dyDescent="0.25">
      <c r="AO375" s="539"/>
      <c r="AP375" s="539"/>
      <c r="AQ375" s="539"/>
      <c r="AR375" s="539"/>
      <c r="AS375" s="539"/>
      <c r="AT375" s="539"/>
      <c r="AU375" s="539"/>
      <c r="AV375" s="539"/>
      <c r="AW375" s="539"/>
      <c r="AX375" s="539"/>
      <c r="AY375" s="539"/>
      <c r="AZ375" s="539"/>
      <c r="BA375" s="539"/>
      <c r="BB375" s="539"/>
      <c r="BC375" s="539"/>
      <c r="BD375" s="539"/>
      <c r="BE375" s="539"/>
      <c r="BF375" s="539"/>
      <c r="BG375" s="539"/>
      <c r="BH375" s="539"/>
      <c r="BI375" s="539"/>
      <c r="BJ375" s="539"/>
      <c r="BK375" s="539"/>
      <c r="BL375" s="539"/>
      <c r="BM375" s="539"/>
      <c r="BN375" s="539"/>
      <c r="BO375" s="539"/>
      <c r="BP375" s="539"/>
      <c r="BQ375" s="539"/>
      <c r="BR375" s="539"/>
      <c r="BS375" s="539"/>
      <c r="BT375" s="539"/>
      <c r="BU375" s="539"/>
      <c r="BV375" s="539"/>
    </row>
    <row r="376" spans="3:74" s="537" customFormat="1" x14ac:dyDescent="0.25">
      <c r="AO376" s="539"/>
      <c r="AP376" s="539"/>
      <c r="AQ376" s="539"/>
      <c r="AR376" s="539"/>
      <c r="AS376" s="539"/>
      <c r="AT376" s="539"/>
      <c r="AU376" s="539"/>
      <c r="AV376" s="539"/>
      <c r="AW376" s="539"/>
      <c r="AX376" s="539"/>
      <c r="AY376" s="539"/>
      <c r="AZ376" s="539"/>
      <c r="BA376" s="539"/>
      <c r="BB376" s="539"/>
      <c r="BC376" s="539"/>
      <c r="BD376" s="539"/>
      <c r="BE376" s="539"/>
      <c r="BF376" s="539"/>
      <c r="BG376" s="539"/>
      <c r="BH376" s="539"/>
      <c r="BI376" s="539"/>
      <c r="BJ376" s="539"/>
      <c r="BK376" s="539"/>
      <c r="BL376" s="539"/>
      <c r="BM376" s="539"/>
      <c r="BN376" s="539"/>
      <c r="BO376" s="539"/>
      <c r="BP376" s="539"/>
      <c r="BQ376" s="539"/>
      <c r="BR376" s="539"/>
      <c r="BS376" s="539"/>
      <c r="BT376" s="539"/>
      <c r="BU376" s="539"/>
      <c r="BV376" s="539"/>
    </row>
    <row r="377" spans="3:74" s="537" customFormat="1" x14ac:dyDescent="0.25">
      <c r="AO377" s="539"/>
      <c r="AP377" s="539"/>
      <c r="AQ377" s="539"/>
      <c r="AR377" s="539"/>
      <c r="AS377" s="539"/>
      <c r="AT377" s="539"/>
      <c r="AU377" s="539"/>
      <c r="AV377" s="539"/>
      <c r="AW377" s="539"/>
      <c r="AX377" s="539"/>
      <c r="AY377" s="539"/>
      <c r="AZ377" s="539"/>
      <c r="BA377" s="539"/>
      <c r="BB377" s="539"/>
      <c r="BC377" s="539"/>
      <c r="BD377" s="539"/>
      <c r="BE377" s="539"/>
      <c r="BF377" s="539"/>
      <c r="BG377" s="539"/>
      <c r="BH377" s="539"/>
      <c r="BI377" s="539"/>
      <c r="BJ377" s="539"/>
      <c r="BK377" s="539"/>
      <c r="BL377" s="539"/>
      <c r="BM377" s="539"/>
      <c r="BN377" s="539"/>
      <c r="BO377" s="539"/>
      <c r="BP377" s="539"/>
      <c r="BQ377" s="539"/>
      <c r="BR377" s="539"/>
      <c r="BS377" s="539"/>
      <c r="BT377" s="539"/>
      <c r="BU377" s="539"/>
      <c r="BV377" s="539"/>
    </row>
    <row r="378" spans="3:74" s="537" customFormat="1" x14ac:dyDescent="0.25">
      <c r="AO378" s="539"/>
      <c r="AP378" s="539"/>
      <c r="AQ378" s="539"/>
      <c r="AR378" s="539"/>
      <c r="AS378" s="539"/>
      <c r="AT378" s="539"/>
      <c r="AU378" s="539"/>
      <c r="AV378" s="539"/>
      <c r="AW378" s="539"/>
      <c r="AX378" s="539"/>
      <c r="AY378" s="539"/>
      <c r="AZ378" s="539"/>
      <c r="BA378" s="539"/>
      <c r="BB378" s="539"/>
      <c r="BC378" s="539"/>
      <c r="BD378" s="539"/>
      <c r="BE378" s="539"/>
      <c r="BF378" s="539"/>
      <c r="BG378" s="539"/>
      <c r="BH378" s="539"/>
      <c r="BI378" s="539"/>
      <c r="BJ378" s="539"/>
      <c r="BK378" s="539"/>
      <c r="BL378" s="539"/>
      <c r="BM378" s="539"/>
      <c r="BN378" s="539"/>
      <c r="BO378" s="539"/>
      <c r="BP378" s="539"/>
      <c r="BQ378" s="539"/>
      <c r="BR378" s="539"/>
      <c r="BS378" s="539"/>
      <c r="BT378" s="539"/>
      <c r="BU378" s="539"/>
      <c r="BV378" s="539"/>
    </row>
    <row r="379" spans="3:74" s="537" customFormat="1" x14ac:dyDescent="0.25">
      <c r="AO379" s="539"/>
      <c r="AP379" s="539"/>
      <c r="AQ379" s="539"/>
      <c r="AR379" s="539"/>
      <c r="AS379" s="539"/>
      <c r="AT379" s="539"/>
      <c r="AU379" s="539"/>
      <c r="AV379" s="539"/>
      <c r="AW379" s="539"/>
      <c r="AX379" s="539"/>
      <c r="AY379" s="539"/>
      <c r="AZ379" s="539"/>
      <c r="BA379" s="539"/>
      <c r="BB379" s="539"/>
      <c r="BC379" s="539"/>
      <c r="BD379" s="539"/>
      <c r="BE379" s="539"/>
      <c r="BF379" s="539"/>
      <c r="BG379" s="539"/>
      <c r="BH379" s="539"/>
      <c r="BI379" s="539"/>
      <c r="BJ379" s="539"/>
      <c r="BK379" s="539"/>
      <c r="BL379" s="539"/>
      <c r="BM379" s="539"/>
      <c r="BN379" s="539"/>
      <c r="BO379" s="539"/>
      <c r="BP379" s="539"/>
      <c r="BQ379" s="539"/>
      <c r="BR379" s="539"/>
      <c r="BS379" s="539"/>
      <c r="BT379" s="539"/>
      <c r="BU379" s="539"/>
      <c r="BV379" s="539"/>
    </row>
    <row r="380" spans="3:74" s="537" customFormat="1" x14ac:dyDescent="0.25">
      <c r="AO380" s="539"/>
      <c r="AP380" s="539"/>
      <c r="AQ380" s="539"/>
      <c r="AR380" s="539"/>
      <c r="AS380" s="539"/>
      <c r="AT380" s="539"/>
      <c r="AU380" s="539"/>
      <c r="AV380" s="539"/>
      <c r="AW380" s="539"/>
      <c r="AX380" s="539"/>
      <c r="AY380" s="539"/>
      <c r="AZ380" s="539"/>
      <c r="BA380" s="539"/>
      <c r="BB380" s="539"/>
      <c r="BC380" s="539"/>
      <c r="BD380" s="539"/>
      <c r="BE380" s="539"/>
      <c r="BF380" s="539"/>
      <c r="BG380" s="539"/>
      <c r="BH380" s="539"/>
      <c r="BI380" s="539"/>
      <c r="BJ380" s="539"/>
      <c r="BK380" s="539"/>
      <c r="BL380" s="539"/>
      <c r="BM380" s="539"/>
      <c r="BN380" s="539"/>
      <c r="BO380" s="539"/>
      <c r="BP380" s="539"/>
      <c r="BQ380" s="539"/>
      <c r="BR380" s="539"/>
      <c r="BS380" s="539"/>
      <c r="BT380" s="539"/>
      <c r="BU380" s="539"/>
      <c r="BV380" s="539"/>
    </row>
    <row r="381" spans="3:74" s="537" customFormat="1" x14ac:dyDescent="0.25">
      <c r="AO381" s="539"/>
      <c r="AP381" s="539"/>
      <c r="AQ381" s="539"/>
      <c r="AR381" s="539"/>
      <c r="AS381" s="539"/>
      <c r="AT381" s="539"/>
      <c r="AU381" s="539"/>
      <c r="AV381" s="539"/>
      <c r="AW381" s="539"/>
      <c r="AX381" s="539"/>
      <c r="AY381" s="539"/>
      <c r="AZ381" s="539"/>
      <c r="BA381" s="539"/>
      <c r="BB381" s="539"/>
      <c r="BC381" s="539"/>
      <c r="BD381" s="539"/>
      <c r="BE381" s="539"/>
      <c r="BF381" s="539"/>
      <c r="BG381" s="539"/>
      <c r="BH381" s="539"/>
      <c r="BI381" s="539"/>
      <c r="BJ381" s="539"/>
      <c r="BK381" s="539"/>
      <c r="BL381" s="539"/>
      <c r="BM381" s="539"/>
      <c r="BN381" s="539"/>
      <c r="BO381" s="539"/>
      <c r="BP381" s="539"/>
      <c r="BQ381" s="539"/>
      <c r="BR381" s="539"/>
      <c r="BS381" s="539"/>
      <c r="BT381" s="539"/>
      <c r="BU381" s="539"/>
      <c r="BV381" s="539"/>
    </row>
    <row r="382" spans="3:74" s="537" customFormat="1" x14ac:dyDescent="0.25">
      <c r="AO382" s="539"/>
      <c r="AP382" s="539"/>
      <c r="AQ382" s="539"/>
      <c r="AR382" s="539"/>
      <c r="AS382" s="539"/>
      <c r="AT382" s="539"/>
      <c r="AU382" s="539"/>
      <c r="AV382" s="539"/>
      <c r="AW382" s="539"/>
      <c r="AX382" s="539"/>
      <c r="AY382" s="539"/>
      <c r="AZ382" s="539"/>
      <c r="BA382" s="539"/>
      <c r="BB382" s="539"/>
      <c r="BC382" s="539"/>
      <c r="BD382" s="539"/>
      <c r="BE382" s="539"/>
      <c r="BF382" s="539"/>
      <c r="BG382" s="539"/>
      <c r="BH382" s="539"/>
      <c r="BI382" s="539"/>
      <c r="BJ382" s="539"/>
      <c r="BK382" s="539"/>
      <c r="BL382" s="539"/>
      <c r="BM382" s="539"/>
      <c r="BN382" s="539"/>
      <c r="BO382" s="539"/>
      <c r="BP382" s="539"/>
      <c r="BQ382" s="539"/>
      <c r="BR382" s="539"/>
      <c r="BS382" s="539"/>
      <c r="BT382" s="539"/>
      <c r="BU382" s="539"/>
      <c r="BV382" s="539"/>
    </row>
    <row r="383" spans="3:74" s="537" customFormat="1" x14ac:dyDescent="0.25">
      <c r="AO383" s="539"/>
      <c r="AP383" s="539"/>
      <c r="AQ383" s="539"/>
      <c r="AR383" s="539"/>
      <c r="AS383" s="539"/>
      <c r="AT383" s="539"/>
      <c r="AU383" s="539"/>
      <c r="AV383" s="539"/>
      <c r="AW383" s="539"/>
      <c r="AX383" s="539"/>
      <c r="AY383" s="539"/>
      <c r="AZ383" s="539"/>
      <c r="BA383" s="539"/>
      <c r="BB383" s="539"/>
      <c r="BC383" s="539"/>
      <c r="BD383" s="539"/>
      <c r="BE383" s="539"/>
      <c r="BF383" s="539"/>
      <c r="BG383" s="539"/>
      <c r="BH383" s="539"/>
      <c r="BI383" s="539"/>
      <c r="BJ383" s="539"/>
      <c r="BK383" s="539"/>
      <c r="BL383" s="539"/>
      <c r="BM383" s="539"/>
      <c r="BN383" s="539"/>
      <c r="BO383" s="539"/>
      <c r="BP383" s="539"/>
      <c r="BQ383" s="539"/>
      <c r="BR383" s="539"/>
      <c r="BS383" s="539"/>
      <c r="BT383" s="539"/>
      <c r="BU383" s="539"/>
      <c r="BV383" s="539"/>
    </row>
    <row r="384" spans="3:74" s="537" customFormat="1" x14ac:dyDescent="0.25">
      <c r="AO384" s="539"/>
      <c r="AP384" s="539"/>
      <c r="AQ384" s="539"/>
      <c r="AR384" s="539"/>
      <c r="AS384" s="539"/>
      <c r="AT384" s="539"/>
      <c r="AU384" s="539"/>
      <c r="AV384" s="539"/>
      <c r="AW384" s="539"/>
      <c r="AX384" s="539"/>
      <c r="AY384" s="539"/>
      <c r="AZ384" s="539"/>
      <c r="BA384" s="539"/>
      <c r="BB384" s="539"/>
      <c r="BC384" s="539"/>
      <c r="BD384" s="539"/>
      <c r="BE384" s="539"/>
      <c r="BF384" s="539"/>
      <c r="BG384" s="539"/>
      <c r="BH384" s="539"/>
      <c r="BI384" s="539"/>
      <c r="BJ384" s="539"/>
      <c r="BK384" s="539"/>
      <c r="BL384" s="539"/>
      <c r="BM384" s="539"/>
      <c r="BN384" s="539"/>
      <c r="BO384" s="539"/>
      <c r="BP384" s="539"/>
      <c r="BQ384" s="539"/>
      <c r="BR384" s="539"/>
      <c r="BS384" s="539"/>
      <c r="BT384" s="539"/>
      <c r="BU384" s="539"/>
      <c r="BV384" s="539"/>
    </row>
    <row r="385" spans="41:74" s="537" customFormat="1" x14ac:dyDescent="0.25">
      <c r="AO385" s="539"/>
      <c r="AP385" s="539"/>
      <c r="AQ385" s="539"/>
      <c r="AR385" s="539"/>
      <c r="AS385" s="539"/>
      <c r="AT385" s="539"/>
      <c r="AU385" s="539"/>
      <c r="AV385" s="539"/>
      <c r="AW385" s="539"/>
      <c r="AX385" s="539"/>
      <c r="AY385" s="539"/>
      <c r="AZ385" s="539"/>
      <c r="BA385" s="539"/>
      <c r="BB385" s="539"/>
      <c r="BC385" s="539"/>
      <c r="BD385" s="539"/>
      <c r="BE385" s="539"/>
      <c r="BF385" s="539"/>
      <c r="BG385" s="539"/>
      <c r="BH385" s="539"/>
      <c r="BI385" s="539"/>
      <c r="BJ385" s="539"/>
      <c r="BK385" s="539"/>
      <c r="BL385" s="539"/>
      <c r="BM385" s="539"/>
      <c r="BN385" s="539"/>
      <c r="BO385" s="539"/>
      <c r="BP385" s="539"/>
      <c r="BQ385" s="539"/>
      <c r="BR385" s="539"/>
      <c r="BS385" s="539"/>
      <c r="BT385" s="539"/>
      <c r="BU385" s="539"/>
      <c r="BV385" s="539"/>
    </row>
    <row r="386" spans="41:74" s="537" customFormat="1" x14ac:dyDescent="0.25">
      <c r="AO386" s="539"/>
      <c r="AP386" s="539"/>
      <c r="AQ386" s="539"/>
      <c r="AR386" s="539"/>
      <c r="AS386" s="539"/>
      <c r="AT386" s="539"/>
      <c r="AU386" s="539"/>
      <c r="AV386" s="539"/>
      <c r="AW386" s="539"/>
      <c r="AX386" s="539"/>
      <c r="AY386" s="539"/>
      <c r="AZ386" s="539"/>
      <c r="BA386" s="539"/>
      <c r="BB386" s="539"/>
      <c r="BC386" s="539"/>
      <c r="BD386" s="539"/>
      <c r="BE386" s="539"/>
      <c r="BF386" s="539"/>
      <c r="BG386" s="539"/>
      <c r="BH386" s="539"/>
      <c r="BI386" s="539"/>
      <c r="BJ386" s="539"/>
      <c r="BK386" s="539"/>
      <c r="BL386" s="539"/>
      <c r="BM386" s="539"/>
      <c r="BN386" s="539"/>
      <c r="BO386" s="539"/>
      <c r="BP386" s="539"/>
      <c r="BQ386" s="539"/>
      <c r="BR386" s="539"/>
      <c r="BS386" s="539"/>
      <c r="BT386" s="539"/>
      <c r="BU386" s="539"/>
      <c r="BV386" s="539"/>
    </row>
    <row r="387" spans="41:74" s="537" customFormat="1" x14ac:dyDescent="0.25">
      <c r="AO387" s="539"/>
      <c r="AP387" s="539"/>
      <c r="AQ387" s="539"/>
      <c r="AR387" s="539"/>
      <c r="AS387" s="539"/>
      <c r="AT387" s="539"/>
      <c r="AU387" s="539"/>
      <c r="AV387" s="539"/>
      <c r="AW387" s="539"/>
      <c r="AX387" s="539"/>
      <c r="AY387" s="539"/>
      <c r="AZ387" s="539"/>
      <c r="BA387" s="539"/>
      <c r="BB387" s="539"/>
      <c r="BC387" s="539"/>
      <c r="BD387" s="539"/>
      <c r="BE387" s="539"/>
      <c r="BF387" s="539"/>
      <c r="BG387" s="539"/>
      <c r="BH387" s="539"/>
      <c r="BI387" s="539"/>
      <c r="BJ387" s="539"/>
      <c r="BK387" s="539"/>
      <c r="BL387" s="539"/>
      <c r="BM387" s="539"/>
      <c r="BN387" s="539"/>
      <c r="BO387" s="539"/>
      <c r="BP387" s="539"/>
      <c r="BQ387" s="539"/>
      <c r="BR387" s="539"/>
      <c r="BS387" s="539"/>
      <c r="BT387" s="539"/>
      <c r="BU387" s="539"/>
      <c r="BV387" s="539"/>
    </row>
    <row r="388" spans="41:74" s="537" customFormat="1" x14ac:dyDescent="0.25">
      <c r="AO388" s="539"/>
      <c r="AP388" s="539"/>
      <c r="AQ388" s="539"/>
      <c r="AR388" s="539"/>
      <c r="AS388" s="539"/>
      <c r="AT388" s="539"/>
      <c r="AU388" s="539"/>
      <c r="AV388" s="539"/>
      <c r="AW388" s="539"/>
      <c r="AX388" s="539"/>
      <c r="AY388" s="539"/>
      <c r="AZ388" s="539"/>
      <c r="BA388" s="539"/>
      <c r="BB388" s="539"/>
      <c r="BC388" s="539"/>
      <c r="BD388" s="539"/>
      <c r="BE388" s="539"/>
      <c r="BF388" s="539"/>
      <c r="BG388" s="539"/>
      <c r="BH388" s="539"/>
      <c r="BI388" s="539"/>
      <c r="BJ388" s="539"/>
      <c r="BK388" s="539"/>
      <c r="BL388" s="539"/>
      <c r="BM388" s="539"/>
      <c r="BN388" s="539"/>
      <c r="BO388" s="539"/>
      <c r="BP388" s="539"/>
      <c r="BQ388" s="539"/>
      <c r="BR388" s="539"/>
      <c r="BS388" s="539"/>
      <c r="BT388" s="539"/>
      <c r="BU388" s="539"/>
      <c r="BV388" s="539"/>
    </row>
    <row r="389" spans="41:74" s="537" customFormat="1" x14ac:dyDescent="0.25">
      <c r="AO389" s="539"/>
      <c r="AP389" s="539"/>
      <c r="AQ389" s="539"/>
      <c r="AR389" s="539"/>
      <c r="AS389" s="539"/>
      <c r="AT389" s="539"/>
      <c r="AU389" s="539"/>
      <c r="AV389" s="539"/>
      <c r="AW389" s="539"/>
      <c r="AX389" s="539"/>
      <c r="AY389" s="539"/>
      <c r="AZ389" s="539"/>
      <c r="BA389" s="539"/>
      <c r="BB389" s="539"/>
      <c r="BC389" s="539"/>
      <c r="BD389" s="539"/>
      <c r="BE389" s="539"/>
      <c r="BF389" s="539"/>
      <c r="BG389" s="539"/>
      <c r="BH389" s="539"/>
      <c r="BI389" s="539"/>
      <c r="BJ389" s="539"/>
      <c r="BK389" s="539"/>
      <c r="BL389" s="539"/>
      <c r="BM389" s="539"/>
      <c r="BN389" s="539"/>
      <c r="BO389" s="539"/>
      <c r="BP389" s="539"/>
      <c r="BQ389" s="539"/>
      <c r="BR389" s="539"/>
      <c r="BS389" s="539"/>
      <c r="BT389" s="539"/>
      <c r="BU389" s="539"/>
      <c r="BV389" s="539"/>
    </row>
    <row r="390" spans="41:74" s="537" customFormat="1" x14ac:dyDescent="0.25">
      <c r="AO390" s="539"/>
      <c r="AP390" s="539"/>
      <c r="AQ390" s="539"/>
      <c r="AR390" s="539"/>
      <c r="AS390" s="539"/>
      <c r="AT390" s="539"/>
      <c r="AU390" s="539"/>
      <c r="AV390" s="539"/>
      <c r="AW390" s="539"/>
      <c r="AX390" s="539"/>
      <c r="AY390" s="539"/>
      <c r="AZ390" s="539"/>
      <c r="BA390" s="539"/>
      <c r="BB390" s="539"/>
      <c r="BC390" s="539"/>
      <c r="BD390" s="539"/>
      <c r="BE390" s="539"/>
      <c r="BF390" s="539"/>
      <c r="BG390" s="539"/>
      <c r="BH390" s="539"/>
      <c r="BI390" s="539"/>
      <c r="BJ390" s="539"/>
      <c r="BK390" s="539"/>
      <c r="BL390" s="539"/>
      <c r="BM390" s="539"/>
      <c r="BN390" s="539"/>
      <c r="BO390" s="539"/>
      <c r="BP390" s="539"/>
      <c r="BQ390" s="539"/>
      <c r="BR390" s="539"/>
      <c r="BS390" s="539"/>
      <c r="BT390" s="539"/>
      <c r="BU390" s="539"/>
      <c r="BV390" s="539"/>
    </row>
    <row r="391" spans="41:74" s="537" customFormat="1" x14ac:dyDescent="0.25">
      <c r="AO391" s="539"/>
      <c r="AP391" s="539"/>
      <c r="AQ391" s="539"/>
      <c r="AR391" s="539"/>
      <c r="AS391" s="539"/>
      <c r="AT391" s="539"/>
      <c r="AU391" s="539"/>
      <c r="AV391" s="539"/>
      <c r="AW391" s="539"/>
      <c r="AX391" s="539"/>
      <c r="AY391" s="539"/>
      <c r="AZ391" s="539"/>
      <c r="BA391" s="539"/>
      <c r="BB391" s="539"/>
      <c r="BC391" s="539"/>
      <c r="BD391" s="539"/>
      <c r="BE391" s="539"/>
      <c r="BF391" s="539"/>
      <c r="BG391" s="539"/>
      <c r="BH391" s="539"/>
      <c r="BI391" s="539"/>
      <c r="BJ391" s="539"/>
      <c r="BK391" s="539"/>
      <c r="BL391" s="539"/>
      <c r="BM391" s="539"/>
      <c r="BN391" s="539"/>
      <c r="BO391" s="539"/>
      <c r="BP391" s="539"/>
      <c r="BQ391" s="539"/>
      <c r="BR391" s="539"/>
      <c r="BS391" s="539"/>
      <c r="BT391" s="539"/>
      <c r="BU391" s="539"/>
      <c r="BV391" s="539"/>
    </row>
    <row r="392" spans="41:74" s="537" customFormat="1" x14ac:dyDescent="0.25">
      <c r="AO392" s="539"/>
      <c r="AP392" s="539"/>
      <c r="AQ392" s="539"/>
      <c r="AR392" s="539"/>
      <c r="AS392" s="539"/>
      <c r="AT392" s="539"/>
      <c r="AU392" s="539"/>
      <c r="AV392" s="539"/>
      <c r="AW392" s="539"/>
      <c r="AX392" s="539"/>
      <c r="AY392" s="539"/>
      <c r="AZ392" s="539"/>
      <c r="BA392" s="539"/>
      <c r="BB392" s="539"/>
      <c r="BC392" s="539"/>
      <c r="BD392" s="539"/>
      <c r="BE392" s="539"/>
      <c r="BF392" s="539"/>
      <c r="BG392" s="539"/>
      <c r="BH392" s="539"/>
      <c r="BI392" s="539"/>
      <c r="BJ392" s="539"/>
      <c r="BK392" s="539"/>
      <c r="BL392" s="539"/>
      <c r="BM392" s="539"/>
      <c r="BN392" s="539"/>
      <c r="BO392" s="539"/>
      <c r="BP392" s="539"/>
      <c r="BQ392" s="539"/>
      <c r="BR392" s="539"/>
      <c r="BS392" s="539"/>
      <c r="BT392" s="539"/>
      <c r="BU392" s="539"/>
      <c r="BV392" s="539"/>
    </row>
    <row r="393" spans="41:74" s="537" customFormat="1" x14ac:dyDescent="0.25">
      <c r="AO393" s="539"/>
      <c r="AP393" s="539"/>
      <c r="AQ393" s="539"/>
      <c r="AR393" s="539"/>
      <c r="AS393" s="539"/>
      <c r="AT393" s="539"/>
      <c r="AU393" s="539"/>
      <c r="AV393" s="539"/>
      <c r="AW393" s="539"/>
      <c r="AX393" s="539"/>
      <c r="AY393" s="539"/>
      <c r="AZ393" s="539"/>
      <c r="BA393" s="539"/>
      <c r="BB393" s="539"/>
      <c r="BC393" s="539"/>
      <c r="BD393" s="539"/>
      <c r="BE393" s="539"/>
      <c r="BF393" s="539"/>
      <c r="BG393" s="539"/>
      <c r="BH393" s="539"/>
      <c r="BI393" s="539"/>
      <c r="BJ393" s="539"/>
      <c r="BK393" s="539"/>
      <c r="BL393" s="539"/>
      <c r="BM393" s="539"/>
      <c r="BN393" s="539"/>
      <c r="BO393" s="539"/>
      <c r="BP393" s="539"/>
      <c r="BQ393" s="539"/>
      <c r="BR393" s="539"/>
      <c r="BS393" s="539"/>
      <c r="BT393" s="539"/>
      <c r="BU393" s="539"/>
      <c r="BV393" s="539"/>
    </row>
    <row r="394" spans="41:74" s="537" customFormat="1" x14ac:dyDescent="0.25">
      <c r="AO394" s="539"/>
      <c r="AP394" s="539"/>
      <c r="AQ394" s="539"/>
      <c r="AR394" s="539"/>
      <c r="AS394" s="539"/>
      <c r="AT394" s="539"/>
      <c r="AU394" s="539"/>
      <c r="AV394" s="539"/>
      <c r="AW394" s="539"/>
      <c r="AX394" s="539"/>
      <c r="AY394" s="539"/>
      <c r="AZ394" s="539"/>
      <c r="BA394" s="539"/>
      <c r="BB394" s="539"/>
      <c r="BC394" s="539"/>
      <c r="BD394" s="539"/>
      <c r="BE394" s="539"/>
      <c r="BF394" s="539"/>
      <c r="BG394" s="539"/>
      <c r="BH394" s="539"/>
      <c r="BI394" s="539"/>
      <c r="BJ394" s="539"/>
      <c r="BK394" s="539"/>
      <c r="BL394" s="539"/>
      <c r="BM394" s="539"/>
      <c r="BN394" s="539"/>
      <c r="BO394" s="539"/>
      <c r="BP394" s="539"/>
      <c r="BQ394" s="539"/>
      <c r="BR394" s="539"/>
      <c r="BS394" s="539"/>
      <c r="BT394" s="539"/>
      <c r="BU394" s="539"/>
      <c r="BV394" s="539"/>
    </row>
    <row r="395" spans="41:74" s="537" customFormat="1" x14ac:dyDescent="0.25">
      <c r="AO395" s="539"/>
      <c r="AP395" s="539"/>
      <c r="AQ395" s="539"/>
      <c r="AR395" s="539"/>
      <c r="AS395" s="539"/>
      <c r="AT395" s="539"/>
      <c r="AU395" s="539"/>
      <c r="AV395" s="539"/>
      <c r="AW395" s="539"/>
      <c r="AX395" s="539"/>
      <c r="AY395" s="539"/>
      <c r="AZ395" s="539"/>
      <c r="BA395" s="539"/>
      <c r="BB395" s="539"/>
      <c r="BC395" s="539"/>
      <c r="BD395" s="539"/>
      <c r="BE395" s="539"/>
      <c r="BF395" s="539"/>
      <c r="BG395" s="539"/>
      <c r="BH395" s="539"/>
      <c r="BI395" s="539"/>
      <c r="BJ395" s="539"/>
      <c r="BK395" s="539"/>
      <c r="BL395" s="539"/>
      <c r="BM395" s="539"/>
      <c r="BN395" s="539"/>
      <c r="BO395" s="539"/>
      <c r="BP395" s="539"/>
      <c r="BQ395" s="539"/>
      <c r="BR395" s="539"/>
      <c r="BS395" s="539"/>
      <c r="BT395" s="539"/>
      <c r="BU395" s="539"/>
      <c r="BV395" s="539"/>
    </row>
    <row r="396" spans="41:74" s="537" customFormat="1" x14ac:dyDescent="0.25">
      <c r="AO396" s="539"/>
      <c r="AP396" s="539"/>
      <c r="AQ396" s="539"/>
      <c r="AR396" s="539"/>
      <c r="AS396" s="539"/>
      <c r="AT396" s="539"/>
      <c r="AU396" s="539"/>
      <c r="AV396" s="539"/>
      <c r="AW396" s="539"/>
      <c r="AX396" s="539"/>
      <c r="AY396" s="539"/>
      <c r="AZ396" s="539"/>
      <c r="BA396" s="539"/>
      <c r="BB396" s="539"/>
      <c r="BC396" s="539"/>
      <c r="BD396" s="539"/>
      <c r="BE396" s="539"/>
      <c r="BF396" s="539"/>
      <c r="BG396" s="539"/>
      <c r="BH396" s="539"/>
      <c r="BI396" s="539"/>
      <c r="BJ396" s="539"/>
      <c r="BK396" s="539"/>
      <c r="BL396" s="539"/>
      <c r="BM396" s="539"/>
      <c r="BN396" s="539"/>
      <c r="BO396" s="539"/>
      <c r="BP396" s="539"/>
      <c r="BQ396" s="539"/>
      <c r="BR396" s="539"/>
      <c r="BS396" s="539"/>
      <c r="BT396" s="539"/>
      <c r="BU396" s="539"/>
      <c r="BV396" s="539"/>
    </row>
    <row r="397" spans="41:74" s="537" customFormat="1" x14ac:dyDescent="0.25">
      <c r="AO397" s="539"/>
      <c r="AP397" s="539"/>
      <c r="AQ397" s="539"/>
      <c r="AR397" s="539"/>
      <c r="AS397" s="539"/>
      <c r="AT397" s="539"/>
      <c r="AU397" s="539"/>
      <c r="AV397" s="539"/>
      <c r="AW397" s="539"/>
      <c r="AX397" s="539"/>
      <c r="AY397" s="539"/>
      <c r="AZ397" s="539"/>
      <c r="BA397" s="539"/>
      <c r="BB397" s="539"/>
      <c r="BC397" s="539"/>
      <c r="BD397" s="539"/>
      <c r="BE397" s="539"/>
      <c r="BF397" s="539"/>
      <c r="BG397" s="539"/>
      <c r="BH397" s="539"/>
      <c r="BI397" s="539"/>
      <c r="BJ397" s="539"/>
      <c r="BK397" s="539"/>
      <c r="BL397" s="539"/>
      <c r="BM397" s="539"/>
      <c r="BN397" s="539"/>
      <c r="BO397" s="539"/>
      <c r="BP397" s="539"/>
      <c r="BQ397" s="539"/>
      <c r="BR397" s="539"/>
      <c r="BS397" s="539"/>
      <c r="BT397" s="539"/>
      <c r="BU397" s="539"/>
      <c r="BV397" s="539"/>
    </row>
    <row r="398" spans="41:74" s="537" customFormat="1" x14ac:dyDescent="0.25">
      <c r="AO398" s="539"/>
      <c r="AP398" s="539"/>
      <c r="AQ398" s="539"/>
      <c r="AR398" s="539"/>
      <c r="AS398" s="539"/>
      <c r="AT398" s="539"/>
      <c r="AU398" s="539"/>
      <c r="AV398" s="539"/>
      <c r="AW398" s="539"/>
      <c r="AX398" s="539"/>
      <c r="AY398" s="539"/>
      <c r="AZ398" s="539"/>
      <c r="BA398" s="539"/>
      <c r="BB398" s="539"/>
      <c r="BC398" s="539"/>
      <c r="BD398" s="539"/>
      <c r="BE398" s="539"/>
      <c r="BF398" s="539"/>
      <c r="BG398" s="539"/>
      <c r="BH398" s="539"/>
      <c r="BI398" s="539"/>
      <c r="BJ398" s="539"/>
      <c r="BK398" s="539"/>
      <c r="BL398" s="539"/>
      <c r="BM398" s="539"/>
      <c r="BN398" s="539"/>
      <c r="BO398" s="539"/>
      <c r="BP398" s="539"/>
      <c r="BQ398" s="539"/>
      <c r="BR398" s="539"/>
      <c r="BS398" s="539"/>
      <c r="BT398" s="539"/>
      <c r="BU398" s="539"/>
      <c r="BV398" s="539"/>
    </row>
    <row r="399" spans="41:74" s="537" customFormat="1" x14ac:dyDescent="0.25">
      <c r="AO399" s="539"/>
      <c r="AP399" s="539"/>
      <c r="AQ399" s="539"/>
      <c r="AR399" s="539"/>
      <c r="AS399" s="539"/>
      <c r="AT399" s="539"/>
      <c r="AU399" s="539"/>
      <c r="AV399" s="539"/>
      <c r="AW399" s="539"/>
      <c r="AX399" s="539"/>
      <c r="AY399" s="539"/>
      <c r="AZ399" s="539"/>
      <c r="BA399" s="539"/>
      <c r="BB399" s="539"/>
      <c r="BC399" s="539"/>
      <c r="BD399" s="539"/>
      <c r="BE399" s="539"/>
      <c r="BF399" s="539"/>
      <c r="BG399" s="539"/>
      <c r="BH399" s="539"/>
      <c r="BI399" s="539"/>
      <c r="BJ399" s="539"/>
      <c r="BK399" s="539"/>
      <c r="BL399" s="539"/>
      <c r="BM399" s="539"/>
      <c r="BN399" s="539"/>
      <c r="BO399" s="539"/>
      <c r="BP399" s="539"/>
      <c r="BQ399" s="539"/>
      <c r="BR399" s="539"/>
      <c r="BS399" s="539"/>
      <c r="BT399" s="539"/>
      <c r="BU399" s="539"/>
      <c r="BV399" s="539"/>
    </row>
    <row r="400" spans="41:74" s="537" customFormat="1" x14ac:dyDescent="0.25">
      <c r="AO400" s="539"/>
      <c r="AP400" s="539"/>
      <c r="AQ400" s="539"/>
      <c r="AR400" s="539"/>
      <c r="AS400" s="539"/>
      <c r="AT400" s="539"/>
      <c r="AU400" s="539"/>
      <c r="AV400" s="539"/>
      <c r="AW400" s="539"/>
      <c r="AX400" s="539"/>
      <c r="AY400" s="539"/>
      <c r="AZ400" s="539"/>
      <c r="BA400" s="539"/>
      <c r="BB400" s="539"/>
      <c r="BC400" s="539"/>
      <c r="BD400" s="539"/>
      <c r="BE400" s="539"/>
      <c r="BF400" s="539"/>
      <c r="BG400" s="539"/>
      <c r="BH400" s="539"/>
      <c r="BI400" s="539"/>
      <c r="BJ400" s="539"/>
      <c r="BK400" s="539"/>
      <c r="BL400" s="539"/>
      <c r="BM400" s="539"/>
      <c r="BN400" s="539"/>
      <c r="BO400" s="539"/>
      <c r="BP400" s="539"/>
      <c r="BQ400" s="539"/>
      <c r="BR400" s="539"/>
      <c r="BS400" s="539"/>
      <c r="BT400" s="539"/>
      <c r="BU400" s="539"/>
      <c r="BV400" s="539"/>
    </row>
    <row r="401" spans="41:74" s="537" customFormat="1" x14ac:dyDescent="0.25">
      <c r="AO401" s="539"/>
      <c r="AP401" s="539"/>
      <c r="AQ401" s="539"/>
      <c r="AR401" s="539"/>
      <c r="AS401" s="539"/>
      <c r="AT401" s="539"/>
      <c r="AU401" s="539"/>
      <c r="AV401" s="539"/>
      <c r="AW401" s="539"/>
      <c r="AX401" s="539"/>
      <c r="AY401" s="539"/>
      <c r="AZ401" s="539"/>
      <c r="BA401" s="539"/>
      <c r="BB401" s="539"/>
      <c r="BC401" s="539"/>
      <c r="BD401" s="539"/>
      <c r="BE401" s="539"/>
      <c r="BF401" s="539"/>
      <c r="BG401" s="539"/>
      <c r="BH401" s="539"/>
      <c r="BI401" s="539"/>
      <c r="BJ401" s="539"/>
      <c r="BK401" s="539"/>
      <c r="BL401" s="539"/>
      <c r="BM401" s="539"/>
      <c r="BN401" s="539"/>
      <c r="BO401" s="539"/>
      <c r="BP401" s="539"/>
      <c r="BQ401" s="539"/>
      <c r="BR401" s="539"/>
      <c r="BS401" s="539"/>
      <c r="BT401" s="539"/>
      <c r="BU401" s="539"/>
      <c r="BV401" s="539"/>
    </row>
    <row r="402" spans="41:74" s="537" customFormat="1" x14ac:dyDescent="0.25">
      <c r="AO402" s="539"/>
      <c r="AP402" s="539"/>
      <c r="AQ402" s="539"/>
      <c r="AR402" s="539"/>
      <c r="AS402" s="539"/>
      <c r="AT402" s="539"/>
      <c r="AU402" s="539"/>
      <c r="AV402" s="539"/>
      <c r="AW402" s="539"/>
      <c r="AX402" s="539"/>
      <c r="AY402" s="539"/>
      <c r="AZ402" s="539"/>
      <c r="BA402" s="539"/>
      <c r="BB402" s="539"/>
      <c r="BC402" s="539"/>
      <c r="BD402" s="539"/>
      <c r="BE402" s="539"/>
      <c r="BF402" s="539"/>
      <c r="BG402" s="539"/>
      <c r="BH402" s="539"/>
      <c r="BI402" s="539"/>
      <c r="BJ402" s="539"/>
      <c r="BK402" s="539"/>
      <c r="BL402" s="539"/>
      <c r="BM402" s="539"/>
      <c r="BN402" s="539"/>
      <c r="BO402" s="539"/>
      <c r="BP402" s="539"/>
      <c r="BQ402" s="539"/>
      <c r="BR402" s="539"/>
      <c r="BS402" s="539"/>
      <c r="BT402" s="539"/>
      <c r="BU402" s="539"/>
      <c r="BV402" s="539"/>
    </row>
    <row r="403" spans="41:74" s="537" customFormat="1" x14ac:dyDescent="0.25">
      <c r="AO403" s="539"/>
      <c r="AP403" s="539"/>
      <c r="AQ403" s="539"/>
      <c r="AR403" s="539"/>
      <c r="AS403" s="539"/>
      <c r="AT403" s="539"/>
      <c r="AU403" s="539"/>
      <c r="AV403" s="539"/>
      <c r="AW403" s="539"/>
      <c r="AX403" s="539"/>
      <c r="AY403" s="539"/>
      <c r="AZ403" s="539"/>
      <c r="BA403" s="539"/>
      <c r="BB403" s="539"/>
      <c r="BC403" s="539"/>
      <c r="BD403" s="539"/>
      <c r="BE403" s="539"/>
      <c r="BF403" s="539"/>
      <c r="BG403" s="539"/>
      <c r="BH403" s="539"/>
      <c r="BI403" s="539"/>
      <c r="BJ403" s="539"/>
      <c r="BK403" s="539"/>
      <c r="BL403" s="539"/>
      <c r="BM403" s="539"/>
      <c r="BN403" s="539"/>
      <c r="BO403" s="539"/>
      <c r="BP403" s="539"/>
      <c r="BQ403" s="539"/>
      <c r="BR403" s="539"/>
      <c r="BS403" s="539"/>
      <c r="BT403" s="539"/>
      <c r="BU403" s="539"/>
      <c r="BV403" s="539"/>
    </row>
    <row r="404" spans="41:74" s="537" customFormat="1" x14ac:dyDescent="0.25">
      <c r="AO404" s="539"/>
      <c r="AP404" s="539"/>
      <c r="AQ404" s="539"/>
      <c r="AR404" s="539"/>
      <c r="AS404" s="539"/>
      <c r="AT404" s="539"/>
      <c r="AU404" s="539"/>
      <c r="AV404" s="539"/>
      <c r="AW404" s="539"/>
      <c r="AX404" s="539"/>
      <c r="AY404" s="539"/>
      <c r="AZ404" s="539"/>
      <c r="BA404" s="539"/>
      <c r="BB404" s="539"/>
      <c r="BC404" s="539"/>
      <c r="BD404" s="539"/>
      <c r="BE404" s="539"/>
      <c r="BF404" s="539"/>
      <c r="BG404" s="539"/>
      <c r="BH404" s="539"/>
      <c r="BI404" s="539"/>
      <c r="BJ404" s="539"/>
      <c r="BK404" s="539"/>
      <c r="BL404" s="539"/>
      <c r="BM404" s="539"/>
      <c r="BN404" s="539"/>
      <c r="BO404" s="539"/>
      <c r="BP404" s="539"/>
      <c r="BQ404" s="539"/>
      <c r="BR404" s="539"/>
      <c r="BS404" s="539"/>
      <c r="BT404" s="539"/>
      <c r="BU404" s="539"/>
      <c r="BV404" s="539"/>
    </row>
    <row r="405" spans="41:74" s="537" customFormat="1" x14ac:dyDescent="0.25">
      <c r="AO405" s="539"/>
      <c r="AP405" s="539"/>
      <c r="AQ405" s="539"/>
      <c r="AR405" s="539"/>
      <c r="AS405" s="539"/>
      <c r="AT405" s="539"/>
      <c r="AU405" s="539"/>
      <c r="AV405" s="539"/>
      <c r="AW405" s="539"/>
      <c r="AX405" s="539"/>
      <c r="AY405" s="539"/>
      <c r="AZ405" s="539"/>
      <c r="BA405" s="539"/>
      <c r="BB405" s="539"/>
      <c r="BC405" s="539"/>
      <c r="BD405" s="539"/>
      <c r="BE405" s="539"/>
      <c r="BF405" s="539"/>
      <c r="BG405" s="539"/>
      <c r="BH405" s="539"/>
      <c r="BI405" s="539"/>
      <c r="BJ405" s="539"/>
      <c r="BK405" s="539"/>
      <c r="BL405" s="539"/>
      <c r="BM405" s="539"/>
      <c r="BN405" s="539"/>
      <c r="BO405" s="539"/>
      <c r="BP405" s="539"/>
      <c r="BQ405" s="539"/>
      <c r="BR405" s="539"/>
      <c r="BS405" s="539"/>
      <c r="BT405" s="539"/>
      <c r="BU405" s="539"/>
      <c r="BV405" s="539"/>
    </row>
    <row r="406" spans="41:74" s="537" customFormat="1" x14ac:dyDescent="0.25">
      <c r="AO406" s="539"/>
      <c r="AP406" s="539"/>
      <c r="AQ406" s="539"/>
      <c r="AR406" s="539"/>
      <c r="AS406" s="539"/>
      <c r="AT406" s="539"/>
      <c r="AU406" s="539"/>
      <c r="AV406" s="539"/>
      <c r="AW406" s="539"/>
      <c r="AX406" s="539"/>
      <c r="AY406" s="539"/>
      <c r="AZ406" s="539"/>
      <c r="BA406" s="539"/>
      <c r="BB406" s="539"/>
      <c r="BC406" s="539"/>
      <c r="BD406" s="539"/>
      <c r="BE406" s="539"/>
      <c r="BF406" s="539"/>
      <c r="BG406" s="539"/>
      <c r="BH406" s="539"/>
      <c r="BI406" s="539"/>
      <c r="BJ406" s="539"/>
      <c r="BK406" s="539"/>
      <c r="BL406" s="539"/>
      <c r="BM406" s="539"/>
      <c r="BN406" s="539"/>
      <c r="BO406" s="539"/>
      <c r="BP406" s="539"/>
      <c r="BQ406" s="539"/>
      <c r="BR406" s="539"/>
      <c r="BS406" s="539"/>
      <c r="BT406" s="539"/>
      <c r="BU406" s="539"/>
      <c r="BV406" s="539"/>
    </row>
    <row r="407" spans="41:74" s="537" customFormat="1" x14ac:dyDescent="0.25">
      <c r="AO407" s="539"/>
      <c r="AP407" s="539"/>
      <c r="AQ407" s="539"/>
      <c r="AR407" s="539"/>
      <c r="AS407" s="539"/>
      <c r="AT407" s="539"/>
      <c r="AU407" s="539"/>
      <c r="AV407" s="539"/>
      <c r="AW407" s="539"/>
      <c r="AX407" s="539"/>
      <c r="AY407" s="539"/>
      <c r="AZ407" s="539"/>
      <c r="BA407" s="539"/>
      <c r="BB407" s="539"/>
      <c r="BC407" s="539"/>
      <c r="BD407" s="539"/>
      <c r="BE407" s="539"/>
      <c r="BF407" s="539"/>
      <c r="BG407" s="539"/>
      <c r="BH407" s="539"/>
      <c r="BI407" s="539"/>
      <c r="BJ407" s="539"/>
      <c r="BK407" s="539"/>
      <c r="BL407" s="539"/>
      <c r="BM407" s="539"/>
      <c r="BN407" s="539"/>
      <c r="BO407" s="539"/>
      <c r="BP407" s="539"/>
      <c r="BQ407" s="539"/>
      <c r="BR407" s="539"/>
      <c r="BS407" s="539"/>
      <c r="BT407" s="539"/>
      <c r="BU407" s="539"/>
      <c r="BV407" s="539"/>
    </row>
    <row r="408" spans="41:74" s="537" customFormat="1" x14ac:dyDescent="0.25">
      <c r="AO408" s="539"/>
      <c r="AP408" s="539"/>
      <c r="AQ408" s="539"/>
      <c r="AR408" s="539"/>
      <c r="AS408" s="539"/>
      <c r="AT408" s="539"/>
      <c r="AU408" s="539"/>
      <c r="AV408" s="539"/>
      <c r="AW408" s="539"/>
      <c r="AX408" s="539"/>
      <c r="AY408" s="539"/>
      <c r="AZ408" s="539"/>
      <c r="BA408" s="539"/>
      <c r="BB408" s="539"/>
      <c r="BC408" s="539"/>
      <c r="BD408" s="539"/>
      <c r="BE408" s="539"/>
      <c r="BF408" s="539"/>
      <c r="BG408" s="539"/>
      <c r="BH408" s="539"/>
      <c r="BI408" s="539"/>
      <c r="BJ408" s="539"/>
      <c r="BK408" s="539"/>
      <c r="BL408" s="539"/>
      <c r="BM408" s="539"/>
      <c r="BN408" s="539"/>
      <c r="BO408" s="539"/>
      <c r="BP408" s="539"/>
      <c r="BQ408" s="539"/>
      <c r="BR408" s="539"/>
      <c r="BS408" s="539"/>
      <c r="BT408" s="539"/>
      <c r="BU408" s="539"/>
      <c r="BV408" s="539"/>
    </row>
    <row r="409" spans="41:74" s="537" customFormat="1" x14ac:dyDescent="0.25">
      <c r="AO409" s="539"/>
      <c r="AP409" s="539"/>
      <c r="AQ409" s="539"/>
      <c r="AR409" s="539"/>
      <c r="AS409" s="539"/>
      <c r="AT409" s="539"/>
      <c r="AU409" s="539"/>
      <c r="AV409" s="539"/>
      <c r="AW409" s="539"/>
      <c r="AX409" s="539"/>
      <c r="AY409" s="539"/>
      <c r="AZ409" s="539"/>
      <c r="BA409" s="539"/>
      <c r="BB409" s="539"/>
      <c r="BC409" s="539"/>
      <c r="BD409" s="539"/>
      <c r="BE409" s="539"/>
      <c r="BF409" s="539"/>
      <c r="BG409" s="539"/>
      <c r="BH409" s="539"/>
      <c r="BI409" s="539"/>
      <c r="BJ409" s="539"/>
      <c r="BK409" s="539"/>
      <c r="BL409" s="539"/>
      <c r="BM409" s="539"/>
      <c r="BN409" s="539"/>
      <c r="BO409" s="539"/>
      <c r="BP409" s="539"/>
      <c r="BQ409" s="539"/>
      <c r="BR409" s="539"/>
      <c r="BS409" s="539"/>
      <c r="BT409" s="539"/>
      <c r="BU409" s="539"/>
      <c r="BV409" s="539"/>
    </row>
    <row r="410" spans="41:74" s="537" customFormat="1" x14ac:dyDescent="0.25">
      <c r="AO410" s="539"/>
      <c r="AP410" s="539"/>
      <c r="AQ410" s="539"/>
      <c r="AR410" s="539"/>
      <c r="AS410" s="539"/>
      <c r="AT410" s="539"/>
      <c r="AU410" s="539"/>
      <c r="AV410" s="539"/>
      <c r="AW410" s="539"/>
      <c r="AX410" s="539"/>
      <c r="AY410" s="539"/>
      <c r="AZ410" s="539"/>
      <c r="BA410" s="539"/>
      <c r="BB410" s="539"/>
      <c r="BC410" s="539"/>
      <c r="BD410" s="539"/>
      <c r="BE410" s="539"/>
      <c r="BF410" s="539"/>
      <c r="BG410" s="539"/>
      <c r="BH410" s="539"/>
      <c r="BI410" s="539"/>
      <c r="BJ410" s="539"/>
      <c r="BK410" s="539"/>
      <c r="BL410" s="539"/>
      <c r="BM410" s="539"/>
      <c r="BN410" s="539"/>
      <c r="BO410" s="539"/>
      <c r="BP410" s="539"/>
      <c r="BQ410" s="539"/>
      <c r="BR410" s="539"/>
      <c r="BS410" s="539"/>
      <c r="BT410" s="539"/>
      <c r="BU410" s="539"/>
      <c r="BV410" s="539"/>
    </row>
    <row r="411" spans="41:74" s="537" customFormat="1" x14ac:dyDescent="0.25">
      <c r="AO411" s="539"/>
      <c r="AP411" s="539"/>
      <c r="AQ411" s="539"/>
      <c r="AR411" s="539"/>
      <c r="AS411" s="539"/>
      <c r="AT411" s="539"/>
      <c r="AU411" s="539"/>
      <c r="AV411" s="539"/>
      <c r="AW411" s="539"/>
      <c r="AX411" s="539"/>
      <c r="AY411" s="539"/>
      <c r="AZ411" s="539"/>
      <c r="BA411" s="539"/>
      <c r="BB411" s="539"/>
      <c r="BC411" s="539"/>
      <c r="BD411" s="539"/>
      <c r="BE411" s="539"/>
      <c r="BF411" s="539"/>
      <c r="BG411" s="539"/>
      <c r="BH411" s="539"/>
      <c r="BI411" s="539"/>
      <c r="BJ411" s="539"/>
      <c r="BK411" s="539"/>
      <c r="BL411" s="539"/>
      <c r="BM411" s="539"/>
      <c r="BN411" s="539"/>
      <c r="BO411" s="539"/>
      <c r="BP411" s="539"/>
      <c r="BQ411" s="539"/>
      <c r="BR411" s="539"/>
      <c r="BS411" s="539"/>
      <c r="BT411" s="539"/>
      <c r="BU411" s="539"/>
      <c r="BV411" s="539"/>
    </row>
    <row r="412" spans="41:74" s="537" customFormat="1" x14ac:dyDescent="0.25">
      <c r="AO412" s="539"/>
      <c r="AP412" s="539"/>
      <c r="AQ412" s="539"/>
      <c r="AR412" s="539"/>
      <c r="AS412" s="539"/>
      <c r="AT412" s="539"/>
      <c r="AU412" s="539"/>
      <c r="AV412" s="539"/>
      <c r="AW412" s="539"/>
      <c r="AX412" s="539"/>
      <c r="AY412" s="539"/>
      <c r="AZ412" s="539"/>
      <c r="BA412" s="539"/>
      <c r="BB412" s="539"/>
      <c r="BC412" s="539"/>
      <c r="BD412" s="539"/>
      <c r="BE412" s="539"/>
      <c r="BF412" s="539"/>
      <c r="BG412" s="539"/>
      <c r="BH412" s="539"/>
      <c r="BI412" s="539"/>
      <c r="BJ412" s="539"/>
      <c r="BK412" s="539"/>
      <c r="BL412" s="539"/>
      <c r="BM412" s="539"/>
      <c r="BN412" s="539"/>
      <c r="BO412" s="539"/>
      <c r="BP412" s="539"/>
      <c r="BQ412" s="539"/>
      <c r="BR412" s="539"/>
      <c r="BS412" s="539"/>
      <c r="BT412" s="539"/>
      <c r="BU412" s="539"/>
      <c r="BV412" s="539"/>
    </row>
    <row r="413" spans="41:74" s="537" customFormat="1" x14ac:dyDescent="0.25">
      <c r="AO413" s="539"/>
      <c r="AP413" s="539"/>
      <c r="AQ413" s="539"/>
      <c r="AR413" s="539"/>
      <c r="AS413" s="539"/>
      <c r="AT413" s="539"/>
      <c r="AU413" s="539"/>
      <c r="AV413" s="539"/>
      <c r="AW413" s="539"/>
      <c r="AX413" s="539"/>
      <c r="AY413" s="539"/>
      <c r="AZ413" s="539"/>
      <c r="BA413" s="539"/>
      <c r="BB413" s="539"/>
      <c r="BC413" s="539"/>
      <c r="BD413" s="539"/>
      <c r="BE413" s="539"/>
      <c r="BF413" s="539"/>
      <c r="BG413" s="539"/>
      <c r="BH413" s="539"/>
      <c r="BI413" s="539"/>
      <c r="BJ413" s="539"/>
      <c r="BK413" s="539"/>
      <c r="BL413" s="539"/>
      <c r="BM413" s="539"/>
      <c r="BN413" s="539"/>
      <c r="BO413" s="539"/>
      <c r="BP413" s="539"/>
      <c r="BQ413" s="539"/>
      <c r="BR413" s="539"/>
      <c r="BS413" s="539"/>
      <c r="BT413" s="539"/>
      <c r="BU413" s="539"/>
      <c r="BV413" s="539"/>
    </row>
    <row r="414" spans="41:74" s="537" customFormat="1" x14ac:dyDescent="0.25">
      <c r="AO414" s="539"/>
      <c r="AP414" s="539"/>
      <c r="AQ414" s="539"/>
      <c r="AR414" s="539"/>
      <c r="AS414" s="539"/>
      <c r="AT414" s="539"/>
      <c r="AU414" s="539"/>
      <c r="AV414" s="539"/>
      <c r="AW414" s="539"/>
      <c r="AX414" s="539"/>
      <c r="AY414" s="539"/>
      <c r="AZ414" s="539"/>
      <c r="BA414" s="539"/>
      <c r="BB414" s="539"/>
      <c r="BC414" s="539"/>
      <c r="BD414" s="539"/>
      <c r="BE414" s="539"/>
      <c r="BF414" s="539"/>
      <c r="BG414" s="539"/>
      <c r="BH414" s="539"/>
      <c r="BI414" s="539"/>
      <c r="BJ414" s="539"/>
      <c r="BK414" s="539"/>
      <c r="BL414" s="539"/>
      <c r="BM414" s="539"/>
      <c r="BN414" s="539"/>
      <c r="BO414" s="539"/>
      <c r="BP414" s="539"/>
      <c r="BQ414" s="539"/>
      <c r="BR414" s="539"/>
      <c r="BS414" s="539"/>
      <c r="BT414" s="539"/>
      <c r="BU414" s="539"/>
      <c r="BV414" s="539"/>
    </row>
    <row r="415" spans="41:74" s="537" customFormat="1" x14ac:dyDescent="0.25">
      <c r="AO415" s="539"/>
      <c r="AP415" s="539"/>
      <c r="AQ415" s="539"/>
      <c r="AR415" s="539"/>
      <c r="AS415" s="539"/>
      <c r="AT415" s="539"/>
      <c r="AU415" s="539"/>
      <c r="AV415" s="539"/>
      <c r="AW415" s="539"/>
      <c r="AX415" s="539"/>
      <c r="AY415" s="539"/>
      <c r="AZ415" s="539"/>
      <c r="BA415" s="539"/>
      <c r="BB415" s="539"/>
      <c r="BC415" s="539"/>
      <c r="BD415" s="539"/>
      <c r="BE415" s="539"/>
      <c r="BF415" s="539"/>
      <c r="BG415" s="539"/>
      <c r="BH415" s="539"/>
      <c r="BI415" s="539"/>
      <c r="BJ415" s="539"/>
      <c r="BK415" s="539"/>
      <c r="BL415" s="539"/>
      <c r="BM415" s="539"/>
      <c r="BN415" s="539"/>
      <c r="BO415" s="539"/>
      <c r="BP415" s="539"/>
      <c r="BQ415" s="539"/>
      <c r="BR415" s="539"/>
      <c r="BS415" s="539"/>
      <c r="BT415" s="539"/>
      <c r="BU415" s="539"/>
      <c r="BV415" s="539"/>
    </row>
    <row r="416" spans="41:74" s="537" customFormat="1" x14ac:dyDescent="0.25">
      <c r="AO416" s="539"/>
      <c r="AP416" s="539"/>
      <c r="AQ416" s="539"/>
      <c r="AR416" s="539"/>
      <c r="AS416" s="539"/>
      <c r="AT416" s="539"/>
      <c r="AU416" s="539"/>
      <c r="AV416" s="539"/>
      <c r="AW416" s="539"/>
      <c r="AX416" s="539"/>
      <c r="AY416" s="539"/>
      <c r="AZ416" s="539"/>
      <c r="BA416" s="539"/>
      <c r="BB416" s="539"/>
      <c r="BC416" s="539"/>
      <c r="BD416" s="539"/>
      <c r="BE416" s="539"/>
      <c r="BF416" s="539"/>
      <c r="BG416" s="539"/>
      <c r="BH416" s="539"/>
      <c r="BI416" s="539"/>
      <c r="BJ416" s="539"/>
      <c r="BK416" s="539"/>
      <c r="BL416" s="539"/>
      <c r="BM416" s="539"/>
      <c r="BN416" s="539"/>
      <c r="BO416" s="539"/>
      <c r="BP416" s="539"/>
      <c r="BQ416" s="539"/>
      <c r="BR416" s="539"/>
      <c r="BS416" s="539"/>
      <c r="BT416" s="539"/>
      <c r="BU416" s="539"/>
      <c r="BV416" s="539"/>
    </row>
    <row r="417" spans="1:74" s="537" customFormat="1" x14ac:dyDescent="0.25">
      <c r="AO417" s="539"/>
      <c r="AP417" s="539"/>
      <c r="AQ417" s="539"/>
      <c r="AR417" s="539"/>
      <c r="AS417" s="539"/>
      <c r="AT417" s="539"/>
      <c r="AU417" s="539"/>
      <c r="AV417" s="539"/>
      <c r="AW417" s="539"/>
      <c r="AX417" s="539"/>
      <c r="AY417" s="539"/>
      <c r="AZ417" s="539"/>
      <c r="BA417" s="539"/>
      <c r="BB417" s="539"/>
      <c r="BC417" s="539"/>
      <c r="BD417" s="539"/>
      <c r="BE417" s="539"/>
      <c r="BF417" s="539"/>
      <c r="BG417" s="539"/>
      <c r="BH417" s="539"/>
      <c r="BI417" s="539"/>
      <c r="BJ417" s="539"/>
      <c r="BK417" s="539"/>
      <c r="BL417" s="539"/>
      <c r="BM417" s="539"/>
      <c r="BN417" s="539"/>
      <c r="BO417" s="539"/>
      <c r="BP417" s="539"/>
      <c r="BQ417" s="539"/>
      <c r="BR417" s="539"/>
      <c r="BS417" s="539"/>
      <c r="BT417" s="539"/>
      <c r="BU417" s="539"/>
      <c r="BV417" s="539"/>
    </row>
    <row r="418" spans="1:74" s="537" customFormat="1" x14ac:dyDescent="0.25">
      <c r="AO418" s="539"/>
      <c r="AP418" s="539"/>
      <c r="AQ418" s="539"/>
      <c r="AR418" s="539"/>
      <c r="AS418" s="539"/>
      <c r="AT418" s="539"/>
      <c r="AU418" s="539"/>
      <c r="AV418" s="539"/>
      <c r="AW418" s="539"/>
      <c r="AX418" s="539"/>
      <c r="AY418" s="539"/>
      <c r="AZ418" s="539"/>
      <c r="BA418" s="539"/>
      <c r="BB418" s="539"/>
      <c r="BC418" s="539"/>
      <c r="BD418" s="539"/>
      <c r="BE418" s="539"/>
      <c r="BF418" s="539"/>
      <c r="BG418" s="539"/>
      <c r="BH418" s="539"/>
      <c r="BI418" s="539"/>
      <c r="BJ418" s="539"/>
      <c r="BK418" s="539"/>
      <c r="BL418" s="539"/>
      <c r="BM418" s="539"/>
      <c r="BN418" s="539"/>
      <c r="BO418" s="539"/>
      <c r="BP418" s="539"/>
      <c r="BQ418" s="539"/>
      <c r="BR418" s="539"/>
      <c r="BS418" s="539"/>
      <c r="BT418" s="539"/>
      <c r="BU418" s="539"/>
      <c r="BV418" s="539"/>
    </row>
    <row r="419" spans="1:74" s="537" customFormat="1" x14ac:dyDescent="0.25">
      <c r="AO419" s="539"/>
      <c r="AP419" s="539"/>
      <c r="AQ419" s="539"/>
      <c r="AR419" s="539"/>
      <c r="AS419" s="539"/>
      <c r="AT419" s="539"/>
      <c r="AU419" s="539"/>
      <c r="AV419" s="539"/>
      <c r="AW419" s="539"/>
      <c r="AX419" s="539"/>
      <c r="AY419" s="539"/>
      <c r="AZ419" s="539"/>
      <c r="BA419" s="539"/>
      <c r="BB419" s="539"/>
      <c r="BC419" s="539"/>
      <c r="BD419" s="539"/>
      <c r="BE419" s="539"/>
      <c r="BF419" s="539"/>
      <c r="BG419" s="539"/>
      <c r="BH419" s="539"/>
      <c r="BI419" s="539"/>
      <c r="BJ419" s="539"/>
      <c r="BK419" s="539"/>
      <c r="BL419" s="539"/>
      <c r="BM419" s="539"/>
      <c r="BN419" s="539"/>
      <c r="BO419" s="539"/>
      <c r="BP419" s="539"/>
      <c r="BQ419" s="539"/>
      <c r="BR419" s="539"/>
      <c r="BS419" s="539"/>
      <c r="BT419" s="539"/>
      <c r="BU419" s="539"/>
      <c r="BV419" s="539"/>
    </row>
    <row r="420" spans="1:74" s="537" customFormat="1" x14ac:dyDescent="0.25">
      <c r="AO420" s="539"/>
      <c r="AP420" s="539"/>
      <c r="AQ420" s="539"/>
      <c r="AR420" s="539"/>
      <c r="AS420" s="539"/>
      <c r="AT420" s="539"/>
      <c r="AU420" s="539"/>
      <c r="AV420" s="539"/>
      <c r="AW420" s="539"/>
      <c r="AX420" s="539"/>
      <c r="AY420" s="539"/>
      <c r="AZ420" s="539"/>
      <c r="BA420" s="539"/>
      <c r="BB420" s="539"/>
      <c r="BC420" s="539"/>
      <c r="BD420" s="539"/>
      <c r="BE420" s="539"/>
      <c r="BF420" s="539"/>
      <c r="BG420" s="539"/>
      <c r="BH420" s="539"/>
      <c r="BI420" s="539"/>
      <c r="BJ420" s="539"/>
      <c r="BK420" s="539"/>
      <c r="BL420" s="539"/>
      <c r="BM420" s="539"/>
      <c r="BN420" s="539"/>
      <c r="BO420" s="539"/>
      <c r="BP420" s="539"/>
      <c r="BQ420" s="539"/>
      <c r="BR420" s="539"/>
      <c r="BS420" s="539"/>
      <c r="BT420" s="539"/>
      <c r="BU420" s="539"/>
      <c r="BV420" s="539"/>
    </row>
    <row r="421" spans="1:74" s="537" customFormat="1" x14ac:dyDescent="0.25">
      <c r="AO421" s="539"/>
      <c r="AP421" s="539"/>
      <c r="AQ421" s="539"/>
      <c r="AR421" s="539"/>
      <c r="AS421" s="539"/>
      <c r="AT421" s="539"/>
      <c r="AU421" s="539"/>
      <c r="AV421" s="539"/>
      <c r="AW421" s="539"/>
      <c r="AX421" s="539"/>
      <c r="AY421" s="539"/>
      <c r="AZ421" s="539"/>
      <c r="BA421" s="539"/>
      <c r="BB421" s="539"/>
      <c r="BC421" s="539"/>
      <c r="BD421" s="539"/>
      <c r="BE421" s="539"/>
      <c r="BF421" s="539"/>
      <c r="BG421" s="539"/>
      <c r="BH421" s="539"/>
      <c r="BI421" s="539"/>
      <c r="BJ421" s="539"/>
      <c r="BK421" s="539"/>
      <c r="BL421" s="539"/>
      <c r="BM421" s="539"/>
      <c r="BN421" s="539"/>
      <c r="BO421" s="539"/>
      <c r="BP421" s="539"/>
      <c r="BQ421" s="539"/>
      <c r="BR421" s="539"/>
      <c r="BS421" s="539"/>
      <c r="BT421" s="539"/>
      <c r="BU421" s="539"/>
      <c r="BV421" s="539"/>
    </row>
    <row r="422" spans="1:74" s="537" customFormat="1" x14ac:dyDescent="0.25">
      <c r="AO422" s="539"/>
      <c r="AP422" s="539"/>
      <c r="AQ422" s="539"/>
      <c r="AR422" s="539"/>
      <c r="AS422" s="539"/>
      <c r="AT422" s="539"/>
      <c r="AU422" s="539"/>
      <c r="AV422" s="539"/>
      <c r="AW422" s="539"/>
      <c r="AX422" s="539"/>
      <c r="AY422" s="539"/>
      <c r="AZ422" s="539"/>
      <c r="BA422" s="539"/>
      <c r="BB422" s="539"/>
      <c r="BC422" s="539"/>
      <c r="BD422" s="539"/>
      <c r="BE422" s="539"/>
      <c r="BF422" s="539"/>
      <c r="BG422" s="539"/>
      <c r="BH422" s="539"/>
      <c r="BI422" s="539"/>
      <c r="BJ422" s="539"/>
      <c r="BK422" s="539"/>
      <c r="BL422" s="539"/>
      <c r="BM422" s="539"/>
      <c r="BN422" s="539"/>
      <c r="BO422" s="539"/>
      <c r="BP422" s="539"/>
      <c r="BQ422" s="539"/>
      <c r="BR422" s="539"/>
      <c r="BS422" s="539"/>
      <c r="BT422" s="539"/>
      <c r="BU422" s="539"/>
      <c r="BV422" s="539"/>
    </row>
    <row r="423" spans="1:74" s="537" customFormat="1" x14ac:dyDescent="0.25">
      <c r="AO423" s="539"/>
      <c r="AP423" s="539"/>
      <c r="AQ423" s="539"/>
      <c r="AR423" s="539"/>
      <c r="AS423" s="539"/>
      <c r="AT423" s="539"/>
      <c r="AU423" s="539"/>
      <c r="AV423" s="539"/>
      <c r="AW423" s="539"/>
      <c r="AX423" s="539"/>
      <c r="AY423" s="539"/>
      <c r="AZ423" s="539"/>
      <c r="BA423" s="539"/>
      <c r="BB423" s="539"/>
      <c r="BC423" s="539"/>
      <c r="BD423" s="539"/>
      <c r="BE423" s="539"/>
      <c r="BF423" s="539"/>
      <c r="BG423" s="539"/>
      <c r="BH423" s="539"/>
      <c r="BI423" s="539"/>
      <c r="BJ423" s="539"/>
      <c r="BK423" s="539"/>
      <c r="BL423" s="539"/>
      <c r="BM423" s="539"/>
      <c r="BN423" s="539"/>
      <c r="BO423" s="539"/>
      <c r="BP423" s="539"/>
      <c r="BQ423" s="539"/>
      <c r="BR423" s="539"/>
      <c r="BS423" s="539"/>
      <c r="BT423" s="539"/>
      <c r="BU423" s="539"/>
      <c r="BV423" s="539"/>
    </row>
    <row r="424" spans="1:74" s="537" customFormat="1" x14ac:dyDescent="0.25">
      <c r="AO424" s="539"/>
      <c r="AP424" s="539"/>
      <c r="AQ424" s="539"/>
      <c r="AR424" s="539"/>
      <c r="AS424" s="539"/>
      <c r="AT424" s="539"/>
      <c r="AU424" s="539"/>
      <c r="AV424" s="539"/>
      <c r="AW424" s="539"/>
      <c r="AX424" s="539"/>
      <c r="AY424" s="539"/>
      <c r="AZ424" s="539"/>
      <c r="BA424" s="539"/>
      <c r="BB424" s="539"/>
      <c r="BC424" s="539"/>
      <c r="BD424" s="539"/>
      <c r="BE424" s="539"/>
      <c r="BF424" s="539"/>
      <c r="BG424" s="539"/>
      <c r="BH424" s="539"/>
      <c r="BI424" s="539"/>
      <c r="BJ424" s="539"/>
      <c r="BK424" s="539"/>
      <c r="BL424" s="539"/>
      <c r="BM424" s="539"/>
      <c r="BN424" s="539"/>
      <c r="BO424" s="539"/>
      <c r="BP424" s="539"/>
      <c r="BQ424" s="539"/>
      <c r="BR424" s="539"/>
      <c r="BS424" s="539"/>
      <c r="BT424" s="539"/>
      <c r="BU424" s="539"/>
      <c r="BV424" s="539"/>
    </row>
    <row r="425" spans="1:74" s="537" customFormat="1" x14ac:dyDescent="0.25">
      <c r="AO425" s="539"/>
      <c r="AP425" s="539"/>
      <c r="AQ425" s="539"/>
      <c r="AR425" s="539"/>
      <c r="AS425" s="539"/>
      <c r="AT425" s="539"/>
      <c r="AU425" s="539"/>
      <c r="AV425" s="539"/>
      <c r="AW425" s="539"/>
      <c r="AX425" s="539"/>
      <c r="AY425" s="539"/>
      <c r="AZ425" s="539"/>
      <c r="BA425" s="539"/>
      <c r="BB425" s="539"/>
      <c r="BC425" s="539"/>
      <c r="BD425" s="539"/>
      <c r="BE425" s="539"/>
      <c r="BF425" s="539"/>
      <c r="BG425" s="539"/>
      <c r="BH425" s="539"/>
      <c r="BI425" s="539"/>
      <c r="BJ425" s="539"/>
      <c r="BK425" s="539"/>
      <c r="BL425" s="539"/>
      <c r="BM425" s="539"/>
      <c r="BN425" s="539"/>
      <c r="BO425" s="539"/>
      <c r="BP425" s="539"/>
      <c r="BQ425" s="539"/>
      <c r="BR425" s="539"/>
      <c r="BS425" s="539"/>
      <c r="BT425" s="539"/>
      <c r="BU425" s="539"/>
      <c r="BV425" s="539"/>
    </row>
    <row r="426" spans="1:74" s="537" customFormat="1" x14ac:dyDescent="0.25">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c r="AY426" s="539"/>
      <c r="AZ426" s="539"/>
      <c r="BA426" s="539"/>
      <c r="BB426" s="539"/>
      <c r="BC426" s="539"/>
      <c r="BD426" s="539"/>
      <c r="BE426" s="539"/>
      <c r="BF426" s="539"/>
      <c r="BG426" s="539"/>
      <c r="BH426" s="539"/>
      <c r="BI426" s="539"/>
      <c r="BJ426" s="539"/>
      <c r="BK426" s="539"/>
      <c r="BL426" s="539"/>
      <c r="BM426" s="539"/>
      <c r="BN426" s="539"/>
      <c r="BO426" s="539"/>
      <c r="BP426" s="539"/>
      <c r="BQ426" s="539"/>
      <c r="BR426" s="539"/>
      <c r="BS426" s="539"/>
      <c r="BT426" s="539"/>
      <c r="BU426" s="539"/>
      <c r="BV426" s="539"/>
    </row>
    <row r="427" spans="1:74" s="537" customFormat="1" x14ac:dyDescent="0.25">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c r="AY427" s="539"/>
      <c r="AZ427" s="539"/>
      <c r="BA427" s="539"/>
      <c r="BB427" s="539"/>
      <c r="BC427" s="539"/>
      <c r="BD427" s="539"/>
      <c r="BE427" s="539"/>
      <c r="BF427" s="539"/>
      <c r="BG427" s="539"/>
      <c r="BH427" s="539"/>
      <c r="BI427" s="539"/>
      <c r="BJ427" s="539"/>
      <c r="BK427" s="539"/>
      <c r="BL427" s="539"/>
      <c r="BM427" s="539"/>
      <c r="BN427" s="539"/>
      <c r="BO427" s="539"/>
      <c r="BP427" s="539"/>
      <c r="BQ427" s="539"/>
      <c r="BR427" s="539"/>
      <c r="BS427" s="539"/>
      <c r="BT427" s="539"/>
      <c r="BU427" s="539"/>
      <c r="BV427" s="539"/>
    </row>
    <row r="428" spans="1:74" s="537" customFormat="1" ht="15.75" thickBot="1" x14ac:dyDescent="0.3">
      <c r="A428" s="537">
        <v>1</v>
      </c>
      <c r="B428" s="537">
        <v>2</v>
      </c>
      <c r="C428" s="537">
        <v>3</v>
      </c>
      <c r="D428" s="537">
        <v>4</v>
      </c>
      <c r="E428" s="537">
        <v>5</v>
      </c>
      <c r="F428" s="537">
        <v>6</v>
      </c>
      <c r="G428" s="537">
        <v>7</v>
      </c>
      <c r="H428" s="537">
        <v>8</v>
      </c>
      <c r="I428" s="537">
        <v>9</v>
      </c>
      <c r="J428" s="537">
        <v>10</v>
      </c>
      <c r="K428" s="537">
        <v>11</v>
      </c>
      <c r="L428" s="537">
        <v>12</v>
      </c>
      <c r="M428" s="537">
        <v>13</v>
      </c>
      <c r="N428" s="537">
        <v>14</v>
      </c>
      <c r="O428" s="537">
        <v>15</v>
      </c>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c r="AY428" s="539"/>
      <c r="AZ428" s="539"/>
      <c r="BA428" s="539"/>
      <c r="BB428" s="539"/>
      <c r="BC428" s="539"/>
      <c r="BD428" s="539"/>
      <c r="BE428" s="539"/>
      <c r="BF428" s="539"/>
      <c r="BG428" s="539"/>
      <c r="BH428" s="539"/>
      <c r="BI428" s="539"/>
      <c r="BJ428" s="539"/>
      <c r="BK428" s="539"/>
      <c r="BL428" s="539"/>
      <c r="BM428" s="539"/>
      <c r="BN428" s="539"/>
      <c r="BO428" s="539"/>
      <c r="BP428" s="539"/>
      <c r="BQ428" s="539"/>
      <c r="BR428" s="539"/>
      <c r="BS428" s="539"/>
      <c r="BT428" s="539"/>
      <c r="BU428" s="539"/>
      <c r="BV428" s="539"/>
    </row>
    <row r="429" spans="1:74" s="537" customFormat="1" x14ac:dyDescent="0.25">
      <c r="E429" s="745" t="s">
        <v>788</v>
      </c>
      <c r="F429" s="745"/>
      <c r="G429" s="745"/>
      <c r="H429" s="745"/>
      <c r="I429" s="745"/>
      <c r="J429" s="745"/>
      <c r="K429" s="745"/>
      <c r="L429" s="745"/>
      <c r="M429" s="745"/>
      <c r="N429" s="745"/>
      <c r="O429" s="755" t="s">
        <v>789</v>
      </c>
      <c r="P429" s="745"/>
      <c r="Q429" s="745"/>
      <c r="R429" s="745"/>
      <c r="S429" s="745"/>
      <c r="T429" s="745"/>
      <c r="U429" s="745"/>
      <c r="V429" s="745"/>
      <c r="W429" s="745"/>
      <c r="X429" s="756"/>
      <c r="Y429" s="755" t="s">
        <v>790</v>
      </c>
      <c r="Z429" s="745"/>
      <c r="AA429" s="745"/>
      <c r="AB429" s="745"/>
      <c r="AC429" s="745"/>
      <c r="AD429" s="745"/>
      <c r="AE429" s="745"/>
      <c r="AF429" s="745"/>
      <c r="AG429" s="745"/>
      <c r="AH429" s="756"/>
      <c r="AI429" s="755" t="s">
        <v>791</v>
      </c>
      <c r="AJ429" s="745"/>
      <c r="AK429" s="745"/>
      <c r="AL429" s="745"/>
      <c r="AM429" s="745"/>
      <c r="AN429" s="745"/>
      <c r="AO429" s="745"/>
      <c r="AP429" s="745"/>
      <c r="AQ429" s="745"/>
      <c r="AR429" s="756"/>
      <c r="AS429" s="755" t="s">
        <v>792</v>
      </c>
      <c r="AT429" s="745"/>
      <c r="AU429" s="745"/>
      <c r="AV429" s="745"/>
      <c r="AW429" s="745"/>
      <c r="AX429" s="745"/>
      <c r="AY429" s="745"/>
      <c r="AZ429" s="745"/>
      <c r="BA429" s="745"/>
      <c r="BB429" s="756"/>
      <c r="BC429" s="539"/>
      <c r="BD429" s="539"/>
      <c r="BE429" s="539"/>
      <c r="BF429" s="539"/>
      <c r="BG429" s="539"/>
      <c r="BH429" s="539"/>
      <c r="BI429" s="539"/>
      <c r="BJ429" s="539"/>
      <c r="BK429" s="539"/>
      <c r="BL429" s="539"/>
      <c r="BM429" s="539"/>
      <c r="BN429" s="539"/>
      <c r="BO429" s="539"/>
      <c r="BP429" s="539"/>
      <c r="BQ429" s="539"/>
      <c r="BR429" s="539"/>
      <c r="BS429" s="539"/>
      <c r="BT429" s="539"/>
      <c r="BU429" s="539"/>
      <c r="BV429" s="539"/>
    </row>
    <row r="430" spans="1:74" s="537" customFormat="1" x14ac:dyDescent="0.25">
      <c r="E430" s="746"/>
      <c r="F430" s="746"/>
      <c r="G430" s="746"/>
      <c r="H430" s="746"/>
      <c r="I430" s="746"/>
      <c r="J430" s="746"/>
      <c r="K430" s="746"/>
      <c r="L430" s="746"/>
      <c r="M430" s="746"/>
      <c r="N430" s="746"/>
      <c r="O430" s="757"/>
      <c r="P430" s="746"/>
      <c r="Q430" s="746"/>
      <c r="R430" s="746"/>
      <c r="S430" s="746"/>
      <c r="T430" s="746"/>
      <c r="U430" s="746"/>
      <c r="V430" s="746"/>
      <c r="W430" s="746"/>
      <c r="X430" s="758"/>
      <c r="Y430" s="757"/>
      <c r="Z430" s="746"/>
      <c r="AA430" s="746"/>
      <c r="AB430" s="746"/>
      <c r="AC430" s="746"/>
      <c r="AD430" s="746"/>
      <c r="AE430" s="746"/>
      <c r="AF430" s="746"/>
      <c r="AG430" s="746"/>
      <c r="AH430" s="758"/>
      <c r="AI430" s="757"/>
      <c r="AJ430" s="746"/>
      <c r="AK430" s="746"/>
      <c r="AL430" s="746"/>
      <c r="AM430" s="746"/>
      <c r="AN430" s="746"/>
      <c r="AO430" s="746"/>
      <c r="AP430" s="746"/>
      <c r="AQ430" s="746"/>
      <c r="AR430" s="758"/>
      <c r="AS430" s="757"/>
      <c r="AT430" s="746"/>
      <c r="AU430" s="746"/>
      <c r="AV430" s="746"/>
      <c r="AW430" s="746"/>
      <c r="AX430" s="746"/>
      <c r="AY430" s="746"/>
      <c r="AZ430" s="746"/>
      <c r="BA430" s="746"/>
      <c r="BB430" s="758"/>
      <c r="BC430" s="539"/>
      <c r="BD430" s="539"/>
      <c r="BE430" s="539"/>
      <c r="BF430" s="539"/>
      <c r="BG430" s="539"/>
      <c r="BH430" s="539"/>
      <c r="BI430" s="539"/>
      <c r="BJ430" s="539"/>
      <c r="BK430" s="539"/>
      <c r="BL430" s="539"/>
      <c r="BM430" s="539"/>
      <c r="BN430" s="539"/>
      <c r="BO430" s="539"/>
      <c r="BP430" s="539"/>
      <c r="BQ430" s="539"/>
      <c r="BR430" s="539"/>
      <c r="BS430" s="539"/>
      <c r="BT430" s="539"/>
      <c r="BU430" s="539"/>
      <c r="BV430" s="539"/>
    </row>
    <row r="431" spans="1:74" s="537" customFormat="1" x14ac:dyDescent="0.25">
      <c r="E431" s="746"/>
      <c r="F431" s="746"/>
      <c r="G431" s="746"/>
      <c r="H431" s="746"/>
      <c r="I431" s="746"/>
      <c r="J431" s="746"/>
      <c r="K431" s="746"/>
      <c r="L431" s="746"/>
      <c r="M431" s="746"/>
      <c r="N431" s="746"/>
      <c r="O431" s="757"/>
      <c r="P431" s="746"/>
      <c r="Q431" s="746"/>
      <c r="R431" s="746"/>
      <c r="S431" s="746"/>
      <c r="T431" s="746"/>
      <c r="U431" s="746"/>
      <c r="V431" s="746"/>
      <c r="W431" s="746"/>
      <c r="X431" s="758"/>
      <c r="Y431" s="757"/>
      <c r="Z431" s="746"/>
      <c r="AA431" s="746"/>
      <c r="AB431" s="746"/>
      <c r="AC431" s="746"/>
      <c r="AD431" s="746"/>
      <c r="AE431" s="746"/>
      <c r="AF431" s="746"/>
      <c r="AG431" s="746"/>
      <c r="AH431" s="758"/>
      <c r="AI431" s="757"/>
      <c r="AJ431" s="746"/>
      <c r="AK431" s="746"/>
      <c r="AL431" s="746"/>
      <c r="AM431" s="746"/>
      <c r="AN431" s="746"/>
      <c r="AO431" s="746"/>
      <c r="AP431" s="746"/>
      <c r="AQ431" s="746"/>
      <c r="AR431" s="758"/>
      <c r="AS431" s="757"/>
      <c r="AT431" s="746"/>
      <c r="AU431" s="746"/>
      <c r="AV431" s="746"/>
      <c r="AW431" s="746"/>
      <c r="AX431" s="746"/>
      <c r="AY431" s="746"/>
      <c r="AZ431" s="746"/>
      <c r="BA431" s="746"/>
      <c r="BB431" s="758"/>
      <c r="BC431" s="539"/>
      <c r="BD431" s="539"/>
      <c r="BE431" s="539"/>
      <c r="BF431" s="539"/>
      <c r="BG431" s="539"/>
      <c r="BH431" s="539"/>
      <c r="BI431" s="539"/>
      <c r="BJ431" s="539"/>
      <c r="BK431" s="539"/>
      <c r="BL431" s="539"/>
      <c r="BM431" s="539"/>
      <c r="BN431" s="539"/>
      <c r="BO431" s="539"/>
      <c r="BP431" s="539"/>
      <c r="BQ431" s="539"/>
      <c r="BR431" s="539"/>
      <c r="BS431" s="539"/>
      <c r="BT431" s="539"/>
      <c r="BU431" s="539"/>
      <c r="BV431" s="539"/>
    </row>
    <row r="432" spans="1:74" s="537" customFormat="1" x14ac:dyDescent="0.25">
      <c r="E432" s="746"/>
      <c r="F432" s="746"/>
      <c r="G432" s="746"/>
      <c r="H432" s="746"/>
      <c r="I432" s="746"/>
      <c r="J432" s="746"/>
      <c r="K432" s="746"/>
      <c r="L432" s="746"/>
      <c r="M432" s="746"/>
      <c r="N432" s="746"/>
      <c r="O432" s="757"/>
      <c r="P432" s="746"/>
      <c r="Q432" s="746"/>
      <c r="R432" s="746"/>
      <c r="S432" s="746"/>
      <c r="T432" s="746"/>
      <c r="U432" s="746"/>
      <c r="V432" s="746"/>
      <c r="W432" s="746"/>
      <c r="X432" s="758"/>
      <c r="Y432" s="757"/>
      <c r="Z432" s="746"/>
      <c r="AA432" s="746"/>
      <c r="AB432" s="746"/>
      <c r="AC432" s="746"/>
      <c r="AD432" s="746"/>
      <c r="AE432" s="746"/>
      <c r="AF432" s="746"/>
      <c r="AG432" s="746"/>
      <c r="AH432" s="758"/>
      <c r="AI432" s="757"/>
      <c r="AJ432" s="746"/>
      <c r="AK432" s="746"/>
      <c r="AL432" s="746"/>
      <c r="AM432" s="746"/>
      <c r="AN432" s="746"/>
      <c r="AO432" s="746"/>
      <c r="AP432" s="746"/>
      <c r="AQ432" s="746"/>
      <c r="AR432" s="758"/>
      <c r="AS432" s="757"/>
      <c r="AT432" s="746"/>
      <c r="AU432" s="746"/>
      <c r="AV432" s="746"/>
      <c r="AW432" s="746"/>
      <c r="AX432" s="746"/>
      <c r="AY432" s="746"/>
      <c r="AZ432" s="746"/>
      <c r="BA432" s="746"/>
      <c r="BB432" s="758"/>
      <c r="BC432" s="539"/>
      <c r="BD432" s="539"/>
      <c r="BE432" s="539"/>
      <c r="BF432" s="539"/>
      <c r="BG432" s="539"/>
      <c r="BH432" s="539"/>
      <c r="BI432" s="539"/>
      <c r="BJ432" s="539"/>
      <c r="BK432" s="539"/>
      <c r="BL432" s="539"/>
      <c r="BM432" s="539"/>
      <c r="BN432" s="539"/>
      <c r="BO432" s="539"/>
      <c r="BP432" s="539"/>
      <c r="BQ432" s="539"/>
      <c r="BR432" s="539"/>
      <c r="BS432" s="539"/>
      <c r="BT432" s="539"/>
      <c r="BU432" s="539"/>
      <c r="BV432" s="539"/>
    </row>
    <row r="433" spans="3:74" s="537" customFormat="1" ht="15.75" thickBot="1" x14ac:dyDescent="0.3">
      <c r="E433" s="747"/>
      <c r="F433" s="747"/>
      <c r="G433" s="747"/>
      <c r="H433" s="747"/>
      <c r="I433" s="747"/>
      <c r="J433" s="747"/>
      <c r="K433" s="747"/>
      <c r="L433" s="747"/>
      <c r="M433" s="747"/>
      <c r="N433" s="747"/>
      <c r="O433" s="759"/>
      <c r="P433" s="747"/>
      <c r="Q433" s="747"/>
      <c r="R433" s="747"/>
      <c r="S433" s="747"/>
      <c r="T433" s="747"/>
      <c r="U433" s="747"/>
      <c r="V433" s="747"/>
      <c r="W433" s="747"/>
      <c r="X433" s="760"/>
      <c r="Y433" s="759"/>
      <c r="Z433" s="747"/>
      <c r="AA433" s="747"/>
      <c r="AB433" s="747"/>
      <c r="AC433" s="747"/>
      <c r="AD433" s="747"/>
      <c r="AE433" s="747"/>
      <c r="AF433" s="747"/>
      <c r="AG433" s="747"/>
      <c r="AH433" s="760"/>
      <c r="AI433" s="759"/>
      <c r="AJ433" s="747"/>
      <c r="AK433" s="747"/>
      <c r="AL433" s="747"/>
      <c r="AM433" s="747"/>
      <c r="AN433" s="747"/>
      <c r="AO433" s="747"/>
      <c r="AP433" s="747"/>
      <c r="AQ433" s="747"/>
      <c r="AR433" s="760"/>
      <c r="AS433" s="759"/>
      <c r="AT433" s="747"/>
      <c r="AU433" s="747"/>
      <c r="AV433" s="747"/>
      <c r="AW433" s="747"/>
      <c r="AX433" s="747"/>
      <c r="AY433" s="747"/>
      <c r="AZ433" s="747"/>
      <c r="BA433" s="747"/>
      <c r="BB433" s="760"/>
      <c r="BC433" s="539"/>
      <c r="BD433" s="539"/>
      <c r="BE433" s="539"/>
      <c r="BF433" s="539"/>
      <c r="BG433" s="539"/>
      <c r="BH433" s="539"/>
      <c r="BI433" s="539"/>
      <c r="BJ433" s="539"/>
      <c r="BK433" s="539"/>
      <c r="BL433" s="539"/>
      <c r="BM433" s="539"/>
      <c r="BN433" s="539"/>
      <c r="BO433" s="539"/>
      <c r="BP433" s="539"/>
      <c r="BQ433" s="539"/>
      <c r="BR433" s="539"/>
      <c r="BS433" s="539"/>
      <c r="BT433" s="539"/>
      <c r="BU433" s="539"/>
      <c r="BV433" s="539"/>
    </row>
    <row r="434" spans="3:74" s="537" customFormat="1" ht="15.75" thickBot="1" x14ac:dyDescent="0.3">
      <c r="E434" s="470" t="s">
        <v>278</v>
      </c>
      <c r="F434" s="470" t="s">
        <v>279</v>
      </c>
      <c r="G434" s="470" t="s">
        <v>622</v>
      </c>
      <c r="H434" s="470" t="s">
        <v>280</v>
      </c>
      <c r="I434" s="470" t="s">
        <v>281</v>
      </c>
      <c r="J434" s="470" t="s">
        <v>562</v>
      </c>
      <c r="K434" s="470" t="s">
        <v>608</v>
      </c>
      <c r="L434" s="470" t="s">
        <v>609</v>
      </c>
      <c r="M434" s="470" t="s">
        <v>610</v>
      </c>
      <c r="N434" s="470" t="s">
        <v>611</v>
      </c>
      <c r="O434" s="471" t="s">
        <v>278</v>
      </c>
      <c r="P434" s="470" t="s">
        <v>279</v>
      </c>
      <c r="Q434" s="470" t="s">
        <v>622</v>
      </c>
      <c r="R434" s="470" t="s">
        <v>280</v>
      </c>
      <c r="S434" s="470" t="s">
        <v>281</v>
      </c>
      <c r="T434" s="470" t="s">
        <v>562</v>
      </c>
      <c r="U434" s="470" t="s">
        <v>608</v>
      </c>
      <c r="V434" s="470" t="s">
        <v>609</v>
      </c>
      <c r="W434" s="470" t="s">
        <v>610</v>
      </c>
      <c r="X434" s="472" t="s">
        <v>611</v>
      </c>
      <c r="Y434" s="471" t="s">
        <v>278</v>
      </c>
      <c r="Z434" s="470" t="s">
        <v>279</v>
      </c>
      <c r="AA434" s="470" t="s">
        <v>622</v>
      </c>
      <c r="AB434" s="470" t="s">
        <v>280</v>
      </c>
      <c r="AC434" s="470" t="s">
        <v>281</v>
      </c>
      <c r="AD434" s="470" t="s">
        <v>562</v>
      </c>
      <c r="AE434" s="470" t="s">
        <v>608</v>
      </c>
      <c r="AF434" s="470" t="s">
        <v>609</v>
      </c>
      <c r="AG434" s="470" t="s">
        <v>610</v>
      </c>
      <c r="AH434" s="472" t="s">
        <v>611</v>
      </c>
      <c r="AI434" s="473" t="s">
        <v>278</v>
      </c>
      <c r="AJ434" s="474" t="s">
        <v>279</v>
      </c>
      <c r="AK434" s="474" t="s">
        <v>622</v>
      </c>
      <c r="AL434" s="474" t="s">
        <v>280</v>
      </c>
      <c r="AM434" s="474" t="s">
        <v>281</v>
      </c>
      <c r="AN434" s="474" t="s">
        <v>562</v>
      </c>
      <c r="AO434" s="474" t="s">
        <v>608</v>
      </c>
      <c r="AP434" s="474" t="s">
        <v>609</v>
      </c>
      <c r="AQ434" s="474" t="s">
        <v>610</v>
      </c>
      <c r="AR434" s="475" t="s">
        <v>611</v>
      </c>
      <c r="AS434" s="473" t="s">
        <v>278</v>
      </c>
      <c r="AT434" s="474" t="s">
        <v>279</v>
      </c>
      <c r="AU434" s="474" t="s">
        <v>622</v>
      </c>
      <c r="AV434" s="474" t="s">
        <v>280</v>
      </c>
      <c r="AW434" s="474" t="s">
        <v>281</v>
      </c>
      <c r="AX434" s="474" t="s">
        <v>562</v>
      </c>
      <c r="AY434" s="474" t="s">
        <v>608</v>
      </c>
      <c r="AZ434" s="474" t="s">
        <v>609</v>
      </c>
      <c r="BA434" s="474" t="s">
        <v>610</v>
      </c>
      <c r="BB434" s="475" t="s">
        <v>611</v>
      </c>
      <c r="BC434" s="539"/>
      <c r="BD434" s="539"/>
      <c r="BE434" s="539"/>
      <c r="BF434" s="539"/>
      <c r="BG434" s="539"/>
      <c r="BH434" s="539"/>
      <c r="BI434" s="539"/>
      <c r="BJ434" s="539"/>
      <c r="BK434" s="539"/>
      <c r="BL434" s="539"/>
      <c r="BM434" s="539"/>
      <c r="BN434" s="539"/>
      <c r="BO434" s="539"/>
      <c r="BP434" s="539"/>
      <c r="BQ434" s="539"/>
      <c r="BR434" s="539"/>
      <c r="BS434" s="539"/>
      <c r="BT434" s="539"/>
      <c r="BU434" s="539"/>
      <c r="BV434" s="539"/>
    </row>
    <row r="435" spans="3:74" s="537" customFormat="1" x14ac:dyDescent="0.25">
      <c r="C435" s="537" t="str">
        <f>C35</f>
        <v>Qs1F_k</v>
      </c>
      <c r="D435" s="537" t="str">
        <f>D35</f>
        <v>m³/h</v>
      </c>
      <c r="E435" s="537">
        <f t="shared" ref="E435:AJ435" si="90">IF(E35="","",E35)</f>
        <v>3601.4670000000001</v>
      </c>
      <c r="F435" s="537">
        <f t="shared" si="90"/>
        <v>4195.5990000000002</v>
      </c>
      <c r="G435" s="537">
        <f t="shared" si="90"/>
        <v>4797.0659999999998</v>
      </c>
      <c r="H435" s="537">
        <f t="shared" si="90"/>
        <v>5094.1319999999996</v>
      </c>
      <c r="I435" s="537">
        <f t="shared" si="90"/>
        <v>5391.1980000000003</v>
      </c>
      <c r="J435" s="537" t="str">
        <f t="shared" si="90"/>
        <v/>
      </c>
      <c r="K435" s="537" t="str">
        <f t="shared" si="90"/>
        <v/>
      </c>
      <c r="L435" s="537" t="str">
        <f t="shared" si="90"/>
        <v/>
      </c>
      <c r="M435" s="537" t="str">
        <f t="shared" si="90"/>
        <v/>
      </c>
      <c r="N435" s="537" t="str">
        <f t="shared" si="90"/>
        <v/>
      </c>
      <c r="O435" s="537">
        <f t="shared" si="90"/>
        <v>3908.6193177865616</v>
      </c>
      <c r="P435" s="537">
        <f t="shared" si="90"/>
        <v>4502.7513177865612</v>
      </c>
      <c r="Q435" s="537">
        <f t="shared" si="90"/>
        <v>5104.2183177865609</v>
      </c>
      <c r="R435" s="537">
        <f t="shared" si="90"/>
        <v>5556.7333660079048</v>
      </c>
      <c r="S435" s="537">
        <f t="shared" si="90"/>
        <v>5904.3681438735184</v>
      </c>
      <c r="T435" s="537" t="str">
        <f t="shared" si="90"/>
        <v/>
      </c>
      <c r="U435" s="537" t="str">
        <f t="shared" si="90"/>
        <v/>
      </c>
      <c r="V435" s="537" t="str">
        <f t="shared" si="90"/>
        <v/>
      </c>
      <c r="W435" s="537" t="str">
        <f t="shared" si="90"/>
        <v/>
      </c>
      <c r="X435" s="537" t="str">
        <f t="shared" si="90"/>
        <v/>
      </c>
      <c r="Y435" s="537">
        <f t="shared" si="90"/>
        <v>4202.9340000000002</v>
      </c>
      <c r="Z435" s="537">
        <f t="shared" si="90"/>
        <v>4797.0659999999998</v>
      </c>
      <c r="AA435" s="537">
        <f t="shared" si="90"/>
        <v>5398.5329999999994</v>
      </c>
      <c r="AB435" s="537">
        <f t="shared" si="90"/>
        <v>6000</v>
      </c>
      <c r="AC435" s="537">
        <f t="shared" si="90"/>
        <v>6396.09</v>
      </c>
      <c r="AD435" s="537" t="str">
        <f t="shared" si="90"/>
        <v/>
      </c>
      <c r="AE435" s="537" t="str">
        <f t="shared" si="90"/>
        <v/>
      </c>
      <c r="AF435" s="537" t="str">
        <f t="shared" si="90"/>
        <v/>
      </c>
      <c r="AG435" s="537" t="str">
        <f t="shared" si="90"/>
        <v/>
      </c>
      <c r="AH435" s="537" t="str">
        <f t="shared" si="90"/>
        <v/>
      </c>
      <c r="AI435" s="537">
        <f t="shared" si="90"/>
        <v>4833.741</v>
      </c>
      <c r="AJ435" s="537">
        <f t="shared" si="90"/>
        <v>5398.5329999999994</v>
      </c>
      <c r="AK435" s="537">
        <f t="shared" ref="AK435:BB435" si="91">IF(AK35="","",AK35)</f>
        <v>6000</v>
      </c>
      <c r="AL435" s="537">
        <f t="shared" si="91"/>
        <v>6601.47</v>
      </c>
      <c r="AM435" s="537">
        <f t="shared" si="91"/>
        <v>7481.6639999999998</v>
      </c>
      <c r="AN435" s="537" t="str">
        <f t="shared" si="91"/>
        <v/>
      </c>
      <c r="AO435" s="537" t="str">
        <f t="shared" si="91"/>
        <v/>
      </c>
      <c r="AP435" s="537" t="str">
        <f t="shared" si="91"/>
        <v/>
      </c>
      <c r="AQ435" s="537" t="str">
        <f t="shared" si="91"/>
        <v/>
      </c>
      <c r="AR435" s="537" t="str">
        <f t="shared" si="91"/>
        <v/>
      </c>
      <c r="AS435" s="537">
        <f t="shared" si="91"/>
        <v>5816.6255999999994</v>
      </c>
      <c r="AT435" s="537">
        <f t="shared" si="91"/>
        <v>6601.47</v>
      </c>
      <c r="AU435" s="537">
        <f t="shared" si="91"/>
        <v>7195.6019999999999</v>
      </c>
      <c r="AV435" s="537">
        <f t="shared" si="91"/>
        <v>7797.0659999999998</v>
      </c>
      <c r="AW435" s="537">
        <f t="shared" si="91"/>
        <v>8545.23</v>
      </c>
      <c r="AX435" s="537" t="str">
        <f t="shared" si="91"/>
        <v/>
      </c>
      <c r="AY435" s="537" t="str">
        <f t="shared" si="91"/>
        <v/>
      </c>
      <c r="AZ435" s="537" t="str">
        <f t="shared" si="91"/>
        <v/>
      </c>
      <c r="BA435" s="537" t="str">
        <f t="shared" si="91"/>
        <v/>
      </c>
      <c r="BB435" s="537" t="str">
        <f t="shared" si="91"/>
        <v/>
      </c>
      <c r="BC435" s="574"/>
      <c r="BD435" s="539"/>
      <c r="BE435" s="539"/>
      <c r="BF435" s="539"/>
      <c r="BG435" s="539"/>
      <c r="BH435" s="539"/>
      <c r="BI435" s="539"/>
      <c r="BJ435" s="539"/>
      <c r="BK435" s="539"/>
      <c r="BL435" s="539"/>
      <c r="BM435" s="539"/>
      <c r="BN435" s="539"/>
      <c r="BO435" s="539"/>
      <c r="BP435" s="539"/>
      <c r="BQ435" s="539"/>
      <c r="BR435" s="539"/>
      <c r="BS435" s="539"/>
      <c r="BT435" s="539"/>
      <c r="BU435" s="539"/>
      <c r="BV435" s="539"/>
    </row>
    <row r="436" spans="3:74" s="537" customFormat="1" x14ac:dyDescent="0.25">
      <c r="C436" s="537" t="str">
        <f>C67</f>
        <v>Wp (F)_k</v>
      </c>
      <c r="D436" s="537" t="str">
        <f>D67</f>
        <v>kJ/kg</v>
      </c>
      <c r="E436" s="537">
        <f t="shared" ref="E436:AJ436" si="92">IF(E67="","",E67)</f>
        <v>75.140420939999998</v>
      </c>
      <c r="F436" s="537">
        <f t="shared" si="92"/>
        <v>70.90072533</v>
      </c>
      <c r="G436" s="537">
        <f t="shared" si="92"/>
        <v>64.704248640000003</v>
      </c>
      <c r="H436" s="537">
        <f t="shared" si="92"/>
        <v>59.649229214999991</v>
      </c>
      <c r="I436" s="537">
        <f t="shared" si="92"/>
        <v>54.594209790000001</v>
      </c>
      <c r="J436" s="537" t="str">
        <f t="shared" si="92"/>
        <v/>
      </c>
      <c r="K436" s="537" t="str">
        <f t="shared" si="92"/>
        <v/>
      </c>
      <c r="L436" s="537" t="str">
        <f t="shared" si="92"/>
        <v/>
      </c>
      <c r="M436" s="537" t="str">
        <f t="shared" si="92"/>
        <v/>
      </c>
      <c r="N436" s="537" t="str">
        <f t="shared" si="92"/>
        <v/>
      </c>
      <c r="O436" s="537">
        <f t="shared" si="92"/>
        <v>87.464793548347828</v>
      </c>
      <c r="P436" s="537">
        <f t="shared" si="92"/>
        <v>83.724734530316212</v>
      </c>
      <c r="Q436" s="537">
        <f t="shared" si="92"/>
        <v>77.861352241422935</v>
      </c>
      <c r="R436" s="537">
        <f t="shared" si="92"/>
        <v>70.724512848272724</v>
      </c>
      <c r="S436" s="537">
        <f t="shared" si="92"/>
        <v>63.254579054015814</v>
      </c>
      <c r="T436" s="537" t="str">
        <f t="shared" si="92"/>
        <v/>
      </c>
      <c r="U436" s="537" t="str">
        <f t="shared" si="92"/>
        <v/>
      </c>
      <c r="V436" s="537" t="str">
        <f t="shared" si="92"/>
        <v/>
      </c>
      <c r="W436" s="537" t="str">
        <f t="shared" si="92"/>
        <v/>
      </c>
      <c r="X436" s="537" t="str">
        <f t="shared" si="92"/>
        <v/>
      </c>
      <c r="Y436" s="537">
        <f t="shared" si="92"/>
        <v>99.274060800000001</v>
      </c>
      <c r="Z436" s="537">
        <f t="shared" si="92"/>
        <v>96.012755730000009</v>
      </c>
      <c r="AA436" s="537">
        <f t="shared" si="92"/>
        <v>90.468545940000013</v>
      </c>
      <c r="AB436" s="537">
        <f t="shared" si="92"/>
        <v>81.33689763000001</v>
      </c>
      <c r="AC436" s="537">
        <f t="shared" si="92"/>
        <v>71.552982420000006</v>
      </c>
      <c r="AD436" s="537" t="str">
        <f t="shared" si="92"/>
        <v/>
      </c>
      <c r="AE436" s="537" t="str">
        <f t="shared" si="92"/>
        <v/>
      </c>
      <c r="AF436" s="537" t="str">
        <f t="shared" si="92"/>
        <v/>
      </c>
      <c r="AG436" s="537" t="str">
        <f t="shared" si="92"/>
        <v/>
      </c>
      <c r="AH436" s="537" t="str">
        <f t="shared" si="92"/>
        <v/>
      </c>
      <c r="AI436" s="537">
        <f t="shared" si="92"/>
        <v>126.3428919</v>
      </c>
      <c r="AJ436" s="537">
        <f t="shared" si="92"/>
        <v>124.38609120000001</v>
      </c>
      <c r="AK436" s="537">
        <f t="shared" ref="AK436:BB436" si="93">IF(AK67="","",AK67)</f>
        <v>120.14640540000001</v>
      </c>
      <c r="AL436" s="537">
        <f t="shared" si="93"/>
        <v>113.29765200000001</v>
      </c>
      <c r="AM436" s="537">
        <f t="shared" si="93"/>
        <v>90.468545940000013</v>
      </c>
      <c r="AN436" s="537" t="str">
        <f t="shared" si="93"/>
        <v/>
      </c>
      <c r="AO436" s="537" t="str">
        <f t="shared" si="93"/>
        <v/>
      </c>
      <c r="AP436" s="537" t="str">
        <f t="shared" si="93"/>
        <v/>
      </c>
      <c r="AQ436" s="537" t="str">
        <f t="shared" si="93"/>
        <v/>
      </c>
      <c r="AR436" s="537" t="str">
        <f t="shared" si="93"/>
        <v/>
      </c>
      <c r="AS436" s="537">
        <f t="shared" si="93"/>
        <v>154.39007430000001</v>
      </c>
      <c r="AT436" s="537">
        <f t="shared" si="93"/>
        <v>151.78100670000001</v>
      </c>
      <c r="AU436" s="537">
        <f t="shared" si="93"/>
        <v>146.5629696</v>
      </c>
      <c r="AV436" s="537">
        <f t="shared" si="93"/>
        <v>136.12679729999999</v>
      </c>
      <c r="AW436" s="537">
        <f t="shared" si="93"/>
        <v>107.75343240000002</v>
      </c>
      <c r="AX436" s="537" t="str">
        <f t="shared" si="93"/>
        <v/>
      </c>
      <c r="AY436" s="537" t="str">
        <f t="shared" si="93"/>
        <v/>
      </c>
      <c r="AZ436" s="537" t="str">
        <f t="shared" si="93"/>
        <v/>
      </c>
      <c r="BA436" s="537" t="str">
        <f t="shared" si="93"/>
        <v/>
      </c>
      <c r="BB436" s="537" t="str">
        <f t="shared" si="93"/>
        <v/>
      </c>
      <c r="BC436" s="574"/>
      <c r="BD436" s="539"/>
      <c r="BE436" s="539"/>
      <c r="BF436" s="539"/>
      <c r="BG436" s="539"/>
      <c r="BH436" s="539"/>
      <c r="BI436" s="539"/>
      <c r="BJ436" s="539"/>
      <c r="BK436" s="539"/>
      <c r="BL436" s="539"/>
      <c r="BM436" s="539"/>
      <c r="BN436" s="539"/>
      <c r="BO436" s="539"/>
      <c r="BP436" s="539"/>
      <c r="BQ436" s="539"/>
      <c r="BR436" s="539"/>
      <c r="BS436" s="539"/>
      <c r="BT436" s="539"/>
      <c r="BU436" s="539"/>
      <c r="BV436" s="539"/>
    </row>
    <row r="437" spans="3:74" s="537" customFormat="1" x14ac:dyDescent="0.25">
      <c r="C437" s="537" t="str">
        <f>C53</f>
        <v>Pd1F_k</v>
      </c>
      <c r="D437" s="537" t="str">
        <f>D53</f>
        <v>mPa</v>
      </c>
      <c r="E437" s="537">
        <f t="shared" ref="E437:AJ437" si="94">IF(E53="","",E53)</f>
        <v>2.2594916490136114</v>
      </c>
      <c r="F437" s="537">
        <f t="shared" si="94"/>
        <v>2.180573870839249</v>
      </c>
      <c r="G437" s="537">
        <f t="shared" si="94"/>
        <v>2.0652254140293524</v>
      </c>
      <c r="H437" s="537">
        <f t="shared" si="94"/>
        <v>1.9733091919224719</v>
      </c>
      <c r="I437" s="537">
        <f t="shared" si="94"/>
        <v>1.8852258129688204</v>
      </c>
      <c r="J437" s="537" t="str">
        <f t="shared" si="94"/>
        <v/>
      </c>
      <c r="K437" s="537" t="str">
        <f t="shared" si="94"/>
        <v/>
      </c>
      <c r="L437" s="537" t="str">
        <f t="shared" si="94"/>
        <v/>
      </c>
      <c r="M437" s="537" t="str">
        <f t="shared" si="94"/>
        <v/>
      </c>
      <c r="N437" s="537" t="str">
        <f t="shared" si="94"/>
        <v/>
      </c>
      <c r="O437" s="537">
        <f t="shared" si="94"/>
        <v>2.5114131126477708</v>
      </c>
      <c r="P437" s="537">
        <f t="shared" si="94"/>
        <v>2.4385246847485984</v>
      </c>
      <c r="Q437" s="537">
        <f t="shared" si="94"/>
        <v>2.3209352266346506</v>
      </c>
      <c r="R437" s="537">
        <f t="shared" si="94"/>
        <v>2.17756259340897</v>
      </c>
      <c r="S437" s="537">
        <f t="shared" si="94"/>
        <v>2.0349979303374406</v>
      </c>
      <c r="T437" s="537" t="str">
        <f t="shared" si="94"/>
        <v/>
      </c>
      <c r="U437" s="537" t="str">
        <f t="shared" si="94"/>
        <v/>
      </c>
      <c r="V437" s="537" t="str">
        <f t="shared" si="94"/>
        <v/>
      </c>
      <c r="W437" s="537" t="str">
        <f t="shared" si="94"/>
        <v/>
      </c>
      <c r="X437" s="537" t="str">
        <f t="shared" si="94"/>
        <v/>
      </c>
      <c r="Y437" s="537">
        <f t="shared" si="94"/>
        <v>2.7528053510216788</v>
      </c>
      <c r="Z437" s="537">
        <f t="shared" si="94"/>
        <v>2.6856942726896005</v>
      </c>
      <c r="AA437" s="537">
        <f t="shared" si="94"/>
        <v>2.5659574774127925</v>
      </c>
      <c r="AB437" s="537">
        <f t="shared" si="94"/>
        <v>2.3732790880221937</v>
      </c>
      <c r="AC437" s="537">
        <f t="shared" si="94"/>
        <v>2.1785102223671244</v>
      </c>
      <c r="AD437" s="537" t="str">
        <f t="shared" si="94"/>
        <v/>
      </c>
      <c r="AE437" s="537" t="str">
        <f t="shared" si="94"/>
        <v/>
      </c>
      <c r="AF437" s="537" t="str">
        <f t="shared" si="94"/>
        <v/>
      </c>
      <c r="AG437" s="537" t="str">
        <f t="shared" si="94"/>
        <v/>
      </c>
      <c r="AH437" s="537" t="str">
        <f t="shared" si="94"/>
        <v/>
      </c>
      <c r="AI437" s="537">
        <f t="shared" si="94"/>
        <v>3.3912636720531517</v>
      </c>
      <c r="AJ437" s="537">
        <f t="shared" si="94"/>
        <v>3.3517384334759219</v>
      </c>
      <c r="AK437" s="537">
        <f t="shared" ref="AK437:BB437" si="95">IF(AK53="","",AK53)</f>
        <v>3.248333972194235</v>
      </c>
      <c r="AL437" s="537">
        <f t="shared" si="95"/>
        <v>3.0761360172355792</v>
      </c>
      <c r="AM437" s="537">
        <f t="shared" si="95"/>
        <v>2.5397758746594294</v>
      </c>
      <c r="AN437" s="537" t="str">
        <f t="shared" si="95"/>
        <v/>
      </c>
      <c r="AO437" s="537" t="str">
        <f t="shared" si="95"/>
        <v/>
      </c>
      <c r="AP437" s="537" t="str">
        <f t="shared" si="95"/>
        <v/>
      </c>
      <c r="AQ437" s="537" t="str">
        <f t="shared" si="95"/>
        <v/>
      </c>
      <c r="AR437" s="537" t="str">
        <f t="shared" si="95"/>
        <v/>
      </c>
      <c r="AS437" s="537">
        <f t="shared" si="95"/>
        <v>4.1643066512151607</v>
      </c>
      <c r="AT437" s="537">
        <f t="shared" si="95"/>
        <v>4.1019710374566731</v>
      </c>
      <c r="AU437" s="537">
        <f t="shared" si="95"/>
        <v>3.952995647376246</v>
      </c>
      <c r="AV437" s="537">
        <f t="shared" si="95"/>
        <v>3.6462694203222585</v>
      </c>
      <c r="AW437" s="537">
        <f t="shared" si="95"/>
        <v>2.8937089447861926</v>
      </c>
      <c r="AX437" s="537" t="str">
        <f t="shared" si="95"/>
        <v/>
      </c>
      <c r="AY437" s="537" t="str">
        <f t="shared" si="95"/>
        <v/>
      </c>
      <c r="AZ437" s="537" t="str">
        <f t="shared" si="95"/>
        <v/>
      </c>
      <c r="BA437" s="537" t="str">
        <f t="shared" si="95"/>
        <v/>
      </c>
      <c r="BB437" s="537" t="str">
        <f t="shared" si="95"/>
        <v/>
      </c>
      <c r="BC437" s="574"/>
      <c r="BD437" s="539"/>
      <c r="BE437" s="539"/>
      <c r="BF437" s="539"/>
      <c r="BG437" s="539"/>
      <c r="BH437" s="539"/>
      <c r="BI437" s="539"/>
      <c r="BJ437" s="539"/>
      <c r="BK437" s="539"/>
      <c r="BL437" s="539"/>
      <c r="BM437" s="539"/>
      <c r="BN437" s="539"/>
      <c r="BO437" s="539"/>
      <c r="BP437" s="539"/>
      <c r="BQ437" s="539"/>
      <c r="BR437" s="539"/>
      <c r="BS437" s="539"/>
      <c r="BT437" s="539"/>
      <c r="BU437" s="539"/>
      <c r="BV437" s="539"/>
    </row>
    <row r="438" spans="3:74" s="537" customFormat="1" x14ac:dyDescent="0.25">
      <c r="C438" s="537" t="str">
        <f>C69</f>
        <v>np (F)_k</v>
      </c>
      <c r="D438" s="537" t="str">
        <f>D69</f>
        <v>-</v>
      </c>
      <c r="E438" s="537">
        <f t="shared" ref="E438:AJ438" si="96">IF(E69="","",E69)</f>
        <v>0.78215190000000012</v>
      </c>
      <c r="F438" s="537">
        <f t="shared" si="96"/>
        <v>0.78708849999999997</v>
      </c>
      <c r="G438" s="537">
        <f t="shared" si="96"/>
        <v>0.76734179999999996</v>
      </c>
      <c r="H438" s="537">
        <f t="shared" si="96"/>
        <v>0.73582274999999997</v>
      </c>
      <c r="I438" s="537">
        <f t="shared" si="96"/>
        <v>0.70430369999999998</v>
      </c>
      <c r="J438" s="537" t="str">
        <f t="shared" si="96"/>
        <v/>
      </c>
      <c r="K438" s="537" t="str">
        <f t="shared" si="96"/>
        <v/>
      </c>
      <c r="L438" s="537" t="str">
        <f t="shared" si="96"/>
        <v/>
      </c>
      <c r="M438" s="537" t="str">
        <f t="shared" si="96"/>
        <v/>
      </c>
      <c r="N438" s="537" t="str">
        <f t="shared" si="96"/>
        <v/>
      </c>
      <c r="O438" s="537">
        <f t="shared" si="96"/>
        <v>0.77943691264822135</v>
      </c>
      <c r="P438" s="537">
        <f t="shared" si="96"/>
        <v>0.7882521170750989</v>
      </c>
      <c r="Q438" s="537">
        <f t="shared" si="96"/>
        <v>0.77568061312252967</v>
      </c>
      <c r="R438" s="537">
        <f t="shared" si="96"/>
        <v>0.74435549079051377</v>
      </c>
      <c r="S438" s="537">
        <f t="shared" si="96"/>
        <v>0.70410979786561267</v>
      </c>
      <c r="T438" s="537" t="str">
        <f t="shared" si="96"/>
        <v/>
      </c>
      <c r="U438" s="537" t="str">
        <f t="shared" si="96"/>
        <v/>
      </c>
      <c r="V438" s="537" t="str">
        <f t="shared" si="96"/>
        <v/>
      </c>
      <c r="W438" s="537" t="str">
        <f t="shared" si="96"/>
        <v/>
      </c>
      <c r="X438" s="537" t="str">
        <f t="shared" si="96"/>
        <v/>
      </c>
      <c r="Y438" s="537">
        <f t="shared" si="96"/>
        <v>0.77683539999999995</v>
      </c>
      <c r="Z438" s="537">
        <f t="shared" si="96"/>
        <v>0.7893671000000001</v>
      </c>
      <c r="AA438" s="537">
        <f t="shared" si="96"/>
        <v>0.78367090000000006</v>
      </c>
      <c r="AB438" s="537">
        <f t="shared" si="96"/>
        <v>0.75253159999999997</v>
      </c>
      <c r="AC438" s="537">
        <f t="shared" si="96"/>
        <v>0.70392399999999999</v>
      </c>
      <c r="AD438" s="537" t="str">
        <f t="shared" si="96"/>
        <v/>
      </c>
      <c r="AE438" s="537" t="str">
        <f t="shared" si="96"/>
        <v/>
      </c>
      <c r="AF438" s="537" t="str">
        <f t="shared" si="96"/>
        <v/>
      </c>
      <c r="AG438" s="537" t="str">
        <f t="shared" si="96"/>
        <v/>
      </c>
      <c r="AH438" s="537" t="str">
        <f t="shared" si="96"/>
        <v/>
      </c>
      <c r="AI438" s="537">
        <f t="shared" si="96"/>
        <v>0.76658230000000005</v>
      </c>
      <c r="AJ438" s="537">
        <f t="shared" si="96"/>
        <v>0.78367090000000006</v>
      </c>
      <c r="AK438" s="537">
        <f t="shared" ref="AK438:BB438" si="97">IF(AK69="","",AK69)</f>
        <v>0.79012660000000001</v>
      </c>
      <c r="AL438" s="537">
        <f t="shared" si="97"/>
        <v>0.78063289999999996</v>
      </c>
      <c r="AM438" s="537">
        <f t="shared" si="97"/>
        <v>0.6959493000000001</v>
      </c>
      <c r="AN438" s="537" t="str">
        <f t="shared" si="97"/>
        <v/>
      </c>
      <c r="AO438" s="537" t="str">
        <f t="shared" si="97"/>
        <v/>
      </c>
      <c r="AP438" s="537" t="str">
        <f t="shared" si="97"/>
        <v/>
      </c>
      <c r="AQ438" s="537" t="str">
        <f t="shared" si="97"/>
        <v/>
      </c>
      <c r="AR438" s="537" t="str">
        <f t="shared" si="97"/>
        <v/>
      </c>
      <c r="AS438" s="537">
        <f t="shared" si="97"/>
        <v>0.76354429999999995</v>
      </c>
      <c r="AT438" s="537">
        <f t="shared" si="97"/>
        <v>0.7783544</v>
      </c>
      <c r="AU438" s="537">
        <f t="shared" si="97"/>
        <v>0.78215190000000012</v>
      </c>
      <c r="AV438" s="537">
        <f t="shared" si="97"/>
        <v>0.76354429999999995</v>
      </c>
      <c r="AW438" s="537">
        <f t="shared" si="97"/>
        <v>0.6693671000000001</v>
      </c>
      <c r="AX438" s="537" t="str">
        <f t="shared" si="97"/>
        <v/>
      </c>
      <c r="AY438" s="537" t="str">
        <f t="shared" si="97"/>
        <v/>
      </c>
      <c r="AZ438" s="537" t="str">
        <f t="shared" si="97"/>
        <v/>
      </c>
      <c r="BA438" s="537" t="str">
        <f t="shared" si="97"/>
        <v/>
      </c>
      <c r="BB438" s="537" t="str">
        <f t="shared" si="97"/>
        <v/>
      </c>
      <c r="BD438" s="539"/>
      <c r="BE438" s="539"/>
      <c r="BF438" s="539"/>
      <c r="BG438" s="539"/>
      <c r="BH438" s="539"/>
      <c r="BI438" s="539"/>
      <c r="BJ438" s="539"/>
      <c r="BK438" s="539"/>
      <c r="BL438" s="539"/>
      <c r="BM438" s="539"/>
      <c r="BN438" s="539"/>
      <c r="BO438" s="539"/>
      <c r="BP438" s="539"/>
      <c r="BQ438" s="539"/>
      <c r="BR438" s="539"/>
      <c r="BS438" s="539"/>
      <c r="BT438" s="539"/>
      <c r="BU438" s="539"/>
      <c r="BV438" s="539"/>
    </row>
    <row r="439" spans="3:74" s="537" customFormat="1" x14ac:dyDescent="0.25">
      <c r="C439" s="537" t="str">
        <f>C52</f>
        <v>Td1F_k</v>
      </c>
      <c r="D439" s="537" t="str">
        <f>D52</f>
        <v>K</v>
      </c>
      <c r="E439" s="537">
        <f t="shared" ref="E439:AJ439" si="98">IF(E52="","",E52)</f>
        <v>378.92237239988117</v>
      </c>
      <c r="F439" s="537">
        <f t="shared" si="98"/>
        <v>374.99795238294547</v>
      </c>
      <c r="G439" s="537">
        <f t="shared" si="98"/>
        <v>371.06130689903364</v>
      </c>
      <c r="H439" s="537">
        <f t="shared" si="98"/>
        <v>368.72350478930861</v>
      </c>
      <c r="I439" s="537">
        <f t="shared" si="98"/>
        <v>366.20522159325174</v>
      </c>
      <c r="J439" s="537" t="str">
        <f t="shared" si="98"/>
        <v/>
      </c>
      <c r="K439" s="537" t="str">
        <f t="shared" si="98"/>
        <v/>
      </c>
      <c r="L439" s="537" t="str">
        <f t="shared" si="98"/>
        <v/>
      </c>
      <c r="M439" s="537" t="str">
        <f t="shared" si="98"/>
        <v/>
      </c>
      <c r="N439" s="537" t="str">
        <f t="shared" si="98"/>
        <v/>
      </c>
      <c r="O439" s="537">
        <f t="shared" si="98"/>
        <v>389.44213652567817</v>
      </c>
      <c r="P439" s="537">
        <f t="shared" si="98"/>
        <v>385.55174807297431</v>
      </c>
      <c r="Q439" s="537">
        <f t="shared" si="98"/>
        <v>381.55218893563847</v>
      </c>
      <c r="R439" s="537">
        <f t="shared" si="98"/>
        <v>377.84126311623805</v>
      </c>
      <c r="S439" s="537">
        <f t="shared" si="98"/>
        <v>374.29570209587069</v>
      </c>
      <c r="T439" s="537" t="str">
        <f t="shared" si="98"/>
        <v/>
      </c>
      <c r="U439" s="537" t="str">
        <f t="shared" si="98"/>
        <v/>
      </c>
      <c r="V439" s="537" t="str">
        <f t="shared" si="98"/>
        <v/>
      </c>
      <c r="W439" s="537" t="str">
        <f t="shared" si="98"/>
        <v/>
      </c>
      <c r="X439" s="537" t="str">
        <f t="shared" si="98"/>
        <v/>
      </c>
      <c r="Y439" s="537">
        <f t="shared" si="98"/>
        <v>399.52222010751768</v>
      </c>
      <c r="Z439" s="537">
        <f t="shared" si="98"/>
        <v>395.66444084716602</v>
      </c>
      <c r="AA439" s="537">
        <f t="shared" si="98"/>
        <v>391.60459757442851</v>
      </c>
      <c r="AB439" s="537">
        <f t="shared" si="98"/>
        <v>386.57793866479739</v>
      </c>
      <c r="AC439" s="537">
        <f t="shared" si="98"/>
        <v>382.0480355805783</v>
      </c>
      <c r="AD439" s="537" t="str">
        <f t="shared" si="98"/>
        <v/>
      </c>
      <c r="AE439" s="537" t="str">
        <f t="shared" si="98"/>
        <v/>
      </c>
      <c r="AF439" s="537" t="str">
        <f t="shared" si="98"/>
        <v/>
      </c>
      <c r="AG439" s="537" t="str">
        <f t="shared" si="98"/>
        <v/>
      </c>
      <c r="AH439" s="537" t="str">
        <f t="shared" si="98"/>
        <v/>
      </c>
      <c r="AI439" s="537">
        <f t="shared" si="98"/>
        <v>422.85850757208118</v>
      </c>
      <c r="AJ439" s="537">
        <f t="shared" si="98"/>
        <v>419.24918611636491</v>
      </c>
      <c r="AK439" s="537">
        <f t="shared" ref="AK439:BB439" si="99">IF(AK52="","",AK52)</f>
        <v>415.1249366072401</v>
      </c>
      <c r="AL439" s="537">
        <f t="shared" si="99"/>
        <v>410.63452786226742</v>
      </c>
      <c r="AM439" s="537">
        <f t="shared" si="99"/>
        <v>400.20469532700361</v>
      </c>
      <c r="AN439" s="537" t="str">
        <f t="shared" si="99"/>
        <v/>
      </c>
      <c r="AO439" s="537" t="str">
        <f t="shared" si="99"/>
        <v/>
      </c>
      <c r="AP439" s="537" t="str">
        <f t="shared" si="99"/>
        <v/>
      </c>
      <c r="AQ439" s="537" t="str">
        <f t="shared" si="99"/>
        <v/>
      </c>
      <c r="AR439" s="537" t="str">
        <f t="shared" si="99"/>
        <v/>
      </c>
      <c r="AS439" s="537">
        <f t="shared" si="99"/>
        <v>445.83839734879501</v>
      </c>
      <c r="AT439" s="537">
        <f t="shared" si="99"/>
        <v>441.67358341652493</v>
      </c>
      <c r="AU439" s="537">
        <f t="shared" si="99"/>
        <v>437.05462871265985</v>
      </c>
      <c r="AV439" s="537">
        <f t="shared" si="99"/>
        <v>431.18522010950232</v>
      </c>
      <c r="AW439" s="537">
        <f t="shared" si="99"/>
        <v>419.37556237785668</v>
      </c>
      <c r="AX439" s="537" t="str">
        <f t="shared" si="99"/>
        <v/>
      </c>
      <c r="AY439" s="537" t="str">
        <f t="shared" si="99"/>
        <v/>
      </c>
      <c r="AZ439" s="537" t="str">
        <f t="shared" si="99"/>
        <v/>
      </c>
      <c r="BA439" s="537" t="str">
        <f t="shared" si="99"/>
        <v/>
      </c>
      <c r="BB439" s="537" t="str">
        <f t="shared" si="99"/>
        <v/>
      </c>
      <c r="BD439" s="539"/>
      <c r="BE439" s="539"/>
      <c r="BF439" s="539"/>
      <c r="BG439" s="539"/>
      <c r="BH439" s="539"/>
      <c r="BI439" s="539"/>
      <c r="BJ439" s="539"/>
      <c r="BK439" s="539"/>
      <c r="BL439" s="539"/>
      <c r="BM439" s="539"/>
      <c r="BN439" s="539"/>
      <c r="BO439" s="539"/>
      <c r="BP439" s="539"/>
      <c r="BQ439" s="539"/>
      <c r="BR439" s="539"/>
      <c r="BS439" s="539"/>
      <c r="BT439" s="539"/>
      <c r="BU439" s="539"/>
      <c r="BV439" s="539"/>
    </row>
    <row r="440" spans="3:74" s="537" customFormat="1" x14ac:dyDescent="0.25">
      <c r="C440" s="537" t="str">
        <f>C220</f>
        <v>Pg (F)_n</v>
      </c>
      <c r="D440" s="537" t="str">
        <f>D220</f>
        <v>kW</v>
      </c>
      <c r="E440" s="537">
        <f t="shared" ref="E440:AJ440" si="100">IF(E70="","",E70)</f>
        <v>1105.6177088676268</v>
      </c>
      <c r="F440" s="537">
        <f t="shared" si="100"/>
        <v>1207.7140307771156</v>
      </c>
      <c r="G440" s="537">
        <f t="shared" si="100"/>
        <v>1292.5955699259537</v>
      </c>
      <c r="H440" s="537">
        <f t="shared" si="100"/>
        <v>1319.6077174495956</v>
      </c>
      <c r="I440" s="537">
        <f t="shared" si="100"/>
        <v>1335.4109226173657</v>
      </c>
      <c r="J440" s="537" t="str">
        <f t="shared" si="100"/>
        <v/>
      </c>
      <c r="K440" s="537" t="str">
        <f t="shared" si="100"/>
        <v/>
      </c>
      <c r="L440" s="537" t="str">
        <f t="shared" si="100"/>
        <v/>
      </c>
      <c r="M440" s="537" t="str">
        <f t="shared" si="100"/>
        <v/>
      </c>
      <c r="N440" s="537" t="str">
        <f t="shared" si="100"/>
        <v/>
      </c>
      <c r="O440" s="537">
        <f t="shared" si="100"/>
        <v>1417.4945324301459</v>
      </c>
      <c r="P440" s="537">
        <f t="shared" si="100"/>
        <v>1543.1298894644947</v>
      </c>
      <c r="Q440" s="537">
        <f t="shared" si="100"/>
        <v>1649.5119915593882</v>
      </c>
      <c r="R440" s="537">
        <f t="shared" si="100"/>
        <v>1703.9975401099437</v>
      </c>
      <c r="S440" s="537">
        <f t="shared" si="100"/>
        <v>1714.4202538104885</v>
      </c>
      <c r="T440" s="537" t="str">
        <f t="shared" si="100"/>
        <v/>
      </c>
      <c r="U440" s="537" t="str">
        <f t="shared" si="100"/>
        <v/>
      </c>
      <c r="V440" s="537" t="str">
        <f t="shared" si="100"/>
        <v/>
      </c>
      <c r="W440" s="537" t="str">
        <f t="shared" si="100"/>
        <v/>
      </c>
      <c r="X440" s="537" t="str">
        <f t="shared" si="100"/>
        <v/>
      </c>
      <c r="Y440" s="537">
        <f t="shared" si="100"/>
        <v>1716.3362565558414</v>
      </c>
      <c r="Z440" s="537">
        <f t="shared" si="100"/>
        <v>1864.5268190736087</v>
      </c>
      <c r="AA440" s="537">
        <f t="shared" si="100"/>
        <v>1991.5108537747071</v>
      </c>
      <c r="AB440" s="537">
        <f t="shared" si="100"/>
        <v>2072.3215342690078</v>
      </c>
      <c r="AC440" s="537">
        <f t="shared" si="100"/>
        <v>2077.5886377246416</v>
      </c>
      <c r="AD440" s="537" t="str">
        <f t="shared" si="100"/>
        <v/>
      </c>
      <c r="AE440" s="537" t="str">
        <f t="shared" si="100"/>
        <v/>
      </c>
      <c r="AF440" s="537" t="str">
        <f t="shared" si="100"/>
        <v/>
      </c>
      <c r="AG440" s="537" t="str">
        <f t="shared" si="100"/>
        <v/>
      </c>
      <c r="AH440" s="537" t="str">
        <f t="shared" si="100"/>
        <v/>
      </c>
      <c r="AI440" s="537">
        <f t="shared" si="100"/>
        <v>2545.7656949727375</v>
      </c>
      <c r="AJ440" s="537">
        <f t="shared" si="100"/>
        <v>2738.1478071693496</v>
      </c>
      <c r="AK440" s="537">
        <f t="shared" ref="AK440:BB440" si="101">IF(AK70="","",AK70)</f>
        <v>2915.4686578653345</v>
      </c>
      <c r="AL440" s="537">
        <f t="shared" si="101"/>
        <v>3061.6654987398338</v>
      </c>
      <c r="AM440" s="537">
        <f t="shared" si="101"/>
        <v>3107.8584875070151</v>
      </c>
      <c r="AN440" s="537" t="str">
        <f t="shared" si="101"/>
        <v/>
      </c>
      <c r="AO440" s="537" t="str">
        <f t="shared" si="101"/>
        <v/>
      </c>
      <c r="AP440" s="537" t="str">
        <f t="shared" si="101"/>
        <v/>
      </c>
      <c r="AQ440" s="537" t="str">
        <f t="shared" si="101"/>
        <v/>
      </c>
      <c r="AR440" s="537" t="str">
        <f t="shared" si="101"/>
        <v/>
      </c>
      <c r="AS440" s="537">
        <f t="shared" si="101"/>
        <v>3758.3677658300367</v>
      </c>
      <c r="AT440" s="537">
        <f t="shared" si="101"/>
        <v>4113.6157838299969</v>
      </c>
      <c r="AU440" s="537">
        <f t="shared" si="101"/>
        <v>4308.6707912614329</v>
      </c>
      <c r="AV440" s="537">
        <f t="shared" si="101"/>
        <v>4442.0518682837228</v>
      </c>
      <c r="AW440" s="537">
        <f t="shared" si="101"/>
        <v>4395.755564938514</v>
      </c>
      <c r="AX440" s="537" t="str">
        <f t="shared" si="101"/>
        <v/>
      </c>
      <c r="AY440" s="537" t="str">
        <f t="shared" si="101"/>
        <v/>
      </c>
      <c r="AZ440" s="537" t="str">
        <f t="shared" si="101"/>
        <v/>
      </c>
      <c r="BA440" s="537" t="str">
        <f t="shared" si="101"/>
        <v/>
      </c>
      <c r="BB440" s="537" t="str">
        <f t="shared" si="101"/>
        <v/>
      </c>
      <c r="BD440" s="539"/>
      <c r="BE440" s="539"/>
      <c r="BF440" s="539"/>
      <c r="BG440" s="539"/>
      <c r="BH440" s="539"/>
      <c r="BI440" s="539"/>
      <c r="BJ440" s="539"/>
      <c r="BK440" s="539"/>
      <c r="BL440" s="539"/>
      <c r="BM440" s="539"/>
      <c r="BN440" s="539"/>
      <c r="BO440" s="539"/>
      <c r="BP440" s="539"/>
      <c r="BQ440" s="539"/>
      <c r="BR440" s="539"/>
      <c r="BS440" s="539"/>
      <c r="BT440" s="539"/>
      <c r="BU440" s="539"/>
      <c r="BV440" s="539"/>
    </row>
    <row r="441" spans="3:74" s="537" customFormat="1" x14ac:dyDescent="0.25">
      <c r="BC441" s="539"/>
      <c r="BD441" s="539"/>
      <c r="BE441" s="539"/>
      <c r="BF441" s="539"/>
      <c r="BG441" s="539"/>
      <c r="BH441" s="539"/>
      <c r="BI441" s="539"/>
      <c r="BJ441" s="539"/>
      <c r="BK441" s="539"/>
      <c r="BL441" s="539"/>
      <c r="BM441" s="539"/>
      <c r="BN441" s="539"/>
      <c r="BO441" s="539"/>
      <c r="BP441" s="539"/>
      <c r="BQ441" s="539"/>
      <c r="BR441" s="539"/>
      <c r="BS441" s="539"/>
      <c r="BT441" s="539"/>
      <c r="BU441" s="539"/>
      <c r="BV441" s="539"/>
    </row>
    <row r="442" spans="3:74" s="537" customFormat="1" x14ac:dyDescent="0.25">
      <c r="BC442" s="539"/>
      <c r="BD442" s="539"/>
      <c r="BE442" s="539"/>
      <c r="BF442" s="539"/>
      <c r="BG442" s="539"/>
      <c r="BH442" s="539"/>
      <c r="BI442" s="539"/>
      <c r="BJ442" s="539"/>
      <c r="BK442" s="539"/>
      <c r="BL442" s="539"/>
      <c r="BM442" s="539"/>
      <c r="BN442" s="539"/>
      <c r="BO442" s="539"/>
      <c r="BP442" s="539"/>
      <c r="BQ442" s="539"/>
      <c r="BR442" s="539"/>
      <c r="BS442" s="539"/>
      <c r="BT442" s="539"/>
      <c r="BU442" s="539"/>
      <c r="BV442" s="539"/>
    </row>
    <row r="443" spans="3:74" s="537" customFormat="1" x14ac:dyDescent="0.25">
      <c r="BC443" s="539"/>
      <c r="BD443" s="539"/>
      <c r="BE443" s="539"/>
      <c r="BF443" s="539"/>
      <c r="BG443" s="539"/>
      <c r="BH443" s="539"/>
      <c r="BI443" s="539"/>
      <c r="BJ443" s="539"/>
      <c r="BK443" s="539"/>
      <c r="BL443" s="539"/>
      <c r="BM443" s="539"/>
      <c r="BN443" s="539"/>
      <c r="BO443" s="539"/>
      <c r="BP443" s="539"/>
      <c r="BQ443" s="539"/>
      <c r="BR443" s="539"/>
      <c r="BS443" s="539"/>
      <c r="BT443" s="539"/>
      <c r="BU443" s="539"/>
      <c r="BV443" s="539"/>
    </row>
    <row r="444" spans="3:74" s="537" customFormat="1" ht="15.75" thickBot="1" x14ac:dyDescent="0.3">
      <c r="BC444" s="539"/>
      <c r="BD444" s="539"/>
      <c r="BE444" s="539"/>
      <c r="BF444" s="539"/>
      <c r="BG444" s="539"/>
      <c r="BH444" s="539"/>
      <c r="BI444" s="539"/>
      <c r="BJ444" s="539"/>
      <c r="BK444" s="539"/>
      <c r="BL444" s="539"/>
      <c r="BM444" s="539"/>
      <c r="BN444" s="539"/>
      <c r="BO444" s="539"/>
      <c r="BP444" s="539"/>
      <c r="BQ444" s="539"/>
      <c r="BR444" s="539"/>
      <c r="BS444" s="539"/>
      <c r="BT444" s="539"/>
      <c r="BU444" s="539"/>
      <c r="BV444" s="539"/>
    </row>
    <row r="445" spans="3:74" s="537" customFormat="1" x14ac:dyDescent="0.25">
      <c r="E445" s="745" t="s">
        <v>888</v>
      </c>
      <c r="F445" s="745"/>
      <c r="G445" s="745"/>
      <c r="H445" s="745"/>
      <c r="I445" s="745"/>
      <c r="J445" s="745"/>
      <c r="K445" s="745"/>
      <c r="L445" s="745"/>
      <c r="M445" s="745"/>
      <c r="N445" s="745"/>
      <c r="BC445" s="539"/>
      <c r="BD445" s="539"/>
      <c r="BE445" s="539"/>
      <c r="BF445" s="539"/>
      <c r="BG445" s="539"/>
      <c r="BH445" s="539"/>
      <c r="BI445" s="539"/>
      <c r="BJ445" s="539"/>
      <c r="BK445" s="539"/>
      <c r="BL445" s="539"/>
      <c r="BM445" s="539"/>
      <c r="BN445" s="539"/>
      <c r="BO445" s="539"/>
      <c r="BP445" s="539"/>
      <c r="BQ445" s="539"/>
      <c r="BR445" s="539"/>
      <c r="BS445" s="539"/>
      <c r="BT445" s="539"/>
      <c r="BU445" s="539"/>
      <c r="BV445" s="539"/>
    </row>
    <row r="446" spans="3:74" s="537" customFormat="1" x14ac:dyDescent="0.25">
      <c r="E446" s="746"/>
      <c r="F446" s="746"/>
      <c r="G446" s="746"/>
      <c r="H446" s="746"/>
      <c r="I446" s="746"/>
      <c r="J446" s="746"/>
      <c r="K446" s="746"/>
      <c r="L446" s="746"/>
      <c r="M446" s="746"/>
      <c r="N446" s="746"/>
      <c r="BC446" s="539"/>
      <c r="BD446" s="539"/>
      <c r="BE446" s="539"/>
      <c r="BF446" s="539"/>
      <c r="BG446" s="539"/>
      <c r="BH446" s="539"/>
      <c r="BI446" s="539"/>
      <c r="BJ446" s="539"/>
      <c r="BK446" s="539"/>
      <c r="BL446" s="539"/>
      <c r="BM446" s="539"/>
      <c r="BN446" s="539"/>
      <c r="BO446" s="539"/>
      <c r="BP446" s="539"/>
      <c r="BQ446" s="539"/>
      <c r="BR446" s="539"/>
      <c r="BS446" s="539"/>
      <c r="BT446" s="539"/>
      <c r="BU446" s="539"/>
      <c r="BV446" s="539"/>
    </row>
    <row r="447" spans="3:74" s="537" customFormat="1" x14ac:dyDescent="0.25">
      <c r="E447" s="746"/>
      <c r="F447" s="746"/>
      <c r="G447" s="746"/>
      <c r="H447" s="746"/>
      <c r="I447" s="746"/>
      <c r="J447" s="746"/>
      <c r="K447" s="746"/>
      <c r="L447" s="746"/>
      <c r="M447" s="746"/>
      <c r="N447" s="746"/>
      <c r="BC447" s="539"/>
      <c r="BD447" s="539"/>
      <c r="BE447" s="539"/>
      <c r="BF447" s="539"/>
      <c r="BG447" s="539"/>
      <c r="BH447" s="539"/>
      <c r="BI447" s="539"/>
      <c r="BJ447" s="539"/>
      <c r="BK447" s="539"/>
      <c r="BL447" s="539"/>
      <c r="BM447" s="539"/>
      <c r="BN447" s="539"/>
      <c r="BO447" s="539"/>
      <c r="BP447" s="539"/>
      <c r="BQ447" s="539"/>
      <c r="BR447" s="539"/>
      <c r="BS447" s="539"/>
      <c r="BT447" s="539"/>
      <c r="BU447" s="539"/>
      <c r="BV447" s="539"/>
    </row>
    <row r="448" spans="3:74" s="537" customFormat="1" x14ac:dyDescent="0.25">
      <c r="E448" s="746"/>
      <c r="F448" s="746"/>
      <c r="G448" s="746"/>
      <c r="H448" s="746"/>
      <c r="I448" s="746"/>
      <c r="J448" s="746"/>
      <c r="K448" s="746"/>
      <c r="L448" s="746"/>
      <c r="M448" s="746"/>
      <c r="N448" s="746"/>
      <c r="BC448" s="539"/>
      <c r="BD448" s="539"/>
      <c r="BE448" s="539"/>
      <c r="BF448" s="539"/>
      <c r="BG448" s="539"/>
      <c r="BH448" s="539"/>
      <c r="BI448" s="539"/>
      <c r="BJ448" s="539"/>
      <c r="BK448" s="539"/>
      <c r="BL448" s="539"/>
      <c r="BM448" s="539"/>
      <c r="BN448" s="539"/>
      <c r="BO448" s="539"/>
      <c r="BP448" s="539"/>
      <c r="BQ448" s="539"/>
      <c r="BR448" s="539"/>
      <c r="BS448" s="539"/>
      <c r="BT448" s="539"/>
      <c r="BU448" s="539"/>
      <c r="BV448" s="539"/>
    </row>
    <row r="449" spans="3:74" s="537" customFormat="1" ht="15.75" thickBot="1" x14ac:dyDescent="0.3">
      <c r="E449" s="747"/>
      <c r="F449" s="747"/>
      <c r="G449" s="747"/>
      <c r="H449" s="747"/>
      <c r="I449" s="747"/>
      <c r="J449" s="747"/>
      <c r="K449" s="747"/>
      <c r="L449" s="747"/>
      <c r="M449" s="747"/>
      <c r="N449" s="747"/>
      <c r="BC449" s="539"/>
      <c r="BD449" s="539"/>
      <c r="BE449" s="539"/>
      <c r="BF449" s="539"/>
      <c r="BG449" s="539"/>
      <c r="BH449" s="539"/>
      <c r="BI449" s="539"/>
      <c r="BJ449" s="539"/>
      <c r="BK449" s="539"/>
      <c r="BL449" s="539"/>
      <c r="BM449" s="539"/>
      <c r="BN449" s="539"/>
      <c r="BO449" s="539"/>
      <c r="BP449" s="539"/>
      <c r="BQ449" s="539"/>
      <c r="BR449" s="539"/>
      <c r="BS449" s="539"/>
      <c r="BT449" s="539"/>
      <c r="BU449" s="539"/>
      <c r="BV449" s="539"/>
    </row>
    <row r="450" spans="3:74" s="537" customFormat="1" x14ac:dyDescent="0.25">
      <c r="C450" s="537" t="str">
        <f>C50</f>
        <v>Md1F_k</v>
      </c>
      <c r="D450" s="537" t="str">
        <f>D50</f>
        <v>kg/h</v>
      </c>
      <c r="E450" s="537">
        <f t="shared" ref="E450:E455" si="102">E435</f>
        <v>3601.4670000000001</v>
      </c>
      <c r="F450" s="537">
        <f t="shared" ref="F450:F455" si="103">O435</f>
        <v>3908.6193177865616</v>
      </c>
      <c r="G450" s="537">
        <f t="shared" ref="G450:G455" si="104">Y435</f>
        <v>4202.9340000000002</v>
      </c>
      <c r="H450" s="537">
        <f t="shared" ref="H450:H455" si="105">IF(AI435="",G450,AI435)</f>
        <v>4833.741</v>
      </c>
      <c r="I450" s="537">
        <f t="shared" ref="I450:I455" si="106">IF(AS435="",H450,AS435)</f>
        <v>5816.6255999999994</v>
      </c>
      <c r="BC450" s="539"/>
      <c r="BD450" s="539"/>
      <c r="BE450" s="539"/>
      <c r="BF450" s="539"/>
      <c r="BG450" s="539"/>
      <c r="BH450" s="539"/>
      <c r="BI450" s="539"/>
      <c r="BJ450" s="539"/>
      <c r="BK450" s="539"/>
      <c r="BL450" s="539"/>
      <c r="BM450" s="539"/>
      <c r="BN450" s="539"/>
      <c r="BO450" s="539"/>
      <c r="BP450" s="539"/>
      <c r="BQ450" s="539"/>
      <c r="BR450" s="539"/>
      <c r="BS450" s="539"/>
      <c r="BT450" s="539"/>
      <c r="BU450" s="539"/>
      <c r="BV450" s="539"/>
    </row>
    <row r="451" spans="3:74" s="537" customFormat="1" x14ac:dyDescent="0.25">
      <c r="C451" s="537" t="str">
        <f>C82</f>
        <v>Ts2F_k</v>
      </c>
      <c r="D451" s="537" t="str">
        <f>D82</f>
        <v>K</v>
      </c>
      <c r="E451" s="537">
        <f t="shared" si="102"/>
        <v>75.140420939999998</v>
      </c>
      <c r="F451" s="537">
        <f t="shared" si="103"/>
        <v>87.464793548347828</v>
      </c>
      <c r="G451" s="537">
        <f t="shared" si="104"/>
        <v>99.274060800000001</v>
      </c>
      <c r="H451" s="537">
        <f t="shared" si="105"/>
        <v>126.3428919</v>
      </c>
      <c r="I451" s="537">
        <f t="shared" si="106"/>
        <v>154.39007430000001</v>
      </c>
      <c r="BC451" s="539"/>
      <c r="BD451" s="539"/>
      <c r="BE451" s="539"/>
      <c r="BF451" s="539"/>
      <c r="BG451" s="539"/>
      <c r="BH451" s="539"/>
      <c r="BI451" s="539"/>
      <c r="BJ451" s="539"/>
      <c r="BK451" s="539"/>
      <c r="BL451" s="539"/>
      <c r="BM451" s="539"/>
      <c r="BN451" s="539"/>
      <c r="BO451" s="539"/>
      <c r="BP451" s="539"/>
      <c r="BQ451" s="539"/>
      <c r="BR451" s="539"/>
      <c r="BS451" s="539"/>
      <c r="BT451" s="539"/>
      <c r="BU451" s="539"/>
      <c r="BV451" s="539"/>
    </row>
    <row r="452" spans="3:74" s="537" customFormat="1" x14ac:dyDescent="0.25">
      <c r="C452" s="537" t="str">
        <f>C68</f>
        <v>Qr (F)_k</v>
      </c>
      <c r="D452" s="537" t="str">
        <f>D68</f>
        <v>kW</v>
      </c>
      <c r="E452" s="537">
        <f t="shared" si="102"/>
        <v>2.2594916490136114</v>
      </c>
      <c r="F452" s="537">
        <f t="shared" si="103"/>
        <v>2.5114131126477708</v>
      </c>
      <c r="G452" s="537">
        <f t="shared" si="104"/>
        <v>2.7528053510216788</v>
      </c>
      <c r="H452" s="537">
        <f t="shared" si="105"/>
        <v>3.3912636720531517</v>
      </c>
      <c r="I452" s="537">
        <f t="shared" si="106"/>
        <v>4.1643066512151607</v>
      </c>
      <c r="BC452" s="539"/>
      <c r="BD452" s="539"/>
      <c r="BE452" s="539"/>
      <c r="BF452" s="539"/>
      <c r="BG452" s="539"/>
      <c r="BH452" s="539"/>
      <c r="BI452" s="539"/>
      <c r="BJ452" s="539"/>
      <c r="BK452" s="539"/>
      <c r="BL452" s="539"/>
      <c r="BM452" s="539"/>
      <c r="BN452" s="539"/>
      <c r="BO452" s="539"/>
      <c r="BP452" s="539"/>
      <c r="BQ452" s="539"/>
      <c r="BR452" s="539"/>
      <c r="BS452" s="539"/>
      <c r="BT452" s="539"/>
      <c r="BU452" s="539"/>
      <c r="BV452" s="539"/>
    </row>
    <row r="453" spans="3:74" s="537" customFormat="1" x14ac:dyDescent="0.25">
      <c r="C453" s="537" t="str">
        <f>C84</f>
        <v>Zs2F_k</v>
      </c>
      <c r="D453" s="537" t="str">
        <f>D84</f>
        <v>-</v>
      </c>
      <c r="E453" s="537">
        <f t="shared" si="102"/>
        <v>0.78215190000000012</v>
      </c>
      <c r="F453" s="537">
        <f t="shared" si="103"/>
        <v>0.77943691264822135</v>
      </c>
      <c r="G453" s="537">
        <f t="shared" si="104"/>
        <v>0.77683539999999995</v>
      </c>
      <c r="H453" s="537">
        <f t="shared" si="105"/>
        <v>0.76658230000000005</v>
      </c>
      <c r="I453" s="537">
        <f t="shared" si="106"/>
        <v>0.76354429999999995</v>
      </c>
      <c r="BC453" s="539"/>
      <c r="BD453" s="539"/>
      <c r="BE453" s="539"/>
      <c r="BF453" s="539"/>
      <c r="BG453" s="539"/>
      <c r="BH453" s="539"/>
      <c r="BI453" s="539"/>
      <c r="BJ453" s="539"/>
      <c r="BK453" s="539"/>
      <c r="BL453" s="539"/>
      <c r="BM453" s="539"/>
      <c r="BN453" s="539"/>
      <c r="BO453" s="539"/>
      <c r="BP453" s="539"/>
      <c r="BQ453" s="539"/>
      <c r="BR453" s="539"/>
      <c r="BS453" s="539"/>
      <c r="BT453" s="539"/>
      <c r="BU453" s="539"/>
      <c r="BV453" s="539"/>
    </row>
    <row r="454" spans="3:74" s="537" customFormat="1" x14ac:dyDescent="0.25">
      <c r="C454" s="537" t="str">
        <f>C67</f>
        <v>Wp (F)_k</v>
      </c>
      <c r="D454" s="537" t="str">
        <f>D67</f>
        <v>kJ/kg</v>
      </c>
      <c r="E454" s="537">
        <f t="shared" si="102"/>
        <v>378.92237239988117</v>
      </c>
      <c r="F454" s="537">
        <f t="shared" si="103"/>
        <v>389.44213652567817</v>
      </c>
      <c r="G454" s="537">
        <f t="shared" si="104"/>
        <v>399.52222010751768</v>
      </c>
      <c r="H454" s="537">
        <f t="shared" si="105"/>
        <v>422.85850757208118</v>
      </c>
      <c r="I454" s="537">
        <f t="shared" si="106"/>
        <v>445.83839734879501</v>
      </c>
      <c r="BC454" s="539"/>
      <c r="BD454" s="539"/>
      <c r="BE454" s="539"/>
      <c r="BF454" s="539"/>
      <c r="BG454" s="539"/>
      <c r="BH454" s="539"/>
      <c r="BI454" s="539"/>
      <c r="BJ454" s="539"/>
      <c r="BK454" s="539"/>
      <c r="BL454" s="539"/>
      <c r="BM454" s="539"/>
      <c r="BN454" s="539"/>
      <c r="BO454" s="539"/>
      <c r="BP454" s="539"/>
      <c r="BQ454" s="539"/>
      <c r="BR454" s="539"/>
      <c r="BS454" s="539"/>
      <c r="BT454" s="539"/>
      <c r="BU454" s="539"/>
      <c r="BV454" s="539"/>
    </row>
    <row r="455" spans="3:74" s="537" customFormat="1" x14ac:dyDescent="0.25">
      <c r="C455" s="537" t="str">
        <f>C235</f>
        <v>Hend_n</v>
      </c>
      <c r="D455" s="537" t="str">
        <f>D235</f>
        <v>kJ/kg</v>
      </c>
      <c r="E455" s="537">
        <f t="shared" si="102"/>
        <v>1105.6177088676268</v>
      </c>
      <c r="F455" s="537">
        <f t="shared" si="103"/>
        <v>1417.4945324301459</v>
      </c>
      <c r="G455" s="537">
        <f t="shared" si="104"/>
        <v>1716.3362565558414</v>
      </c>
      <c r="H455" s="537">
        <f t="shared" si="105"/>
        <v>2545.7656949727375</v>
      </c>
      <c r="I455" s="537">
        <f t="shared" si="106"/>
        <v>3758.3677658300367</v>
      </c>
      <c r="BC455" s="539"/>
      <c r="BD455" s="539"/>
      <c r="BE455" s="539"/>
      <c r="BF455" s="539"/>
      <c r="BG455" s="539"/>
      <c r="BH455" s="539"/>
      <c r="BI455" s="539"/>
      <c r="BJ455" s="539"/>
      <c r="BK455" s="539"/>
      <c r="BL455" s="539"/>
      <c r="BM455" s="539"/>
      <c r="BN455" s="539"/>
      <c r="BO455" s="539"/>
      <c r="BP455" s="539"/>
      <c r="BQ455" s="539"/>
      <c r="BR455" s="539"/>
      <c r="BS455" s="539"/>
      <c r="BT455" s="539"/>
      <c r="BU455" s="539"/>
      <c r="BV455" s="539"/>
    </row>
    <row r="456" spans="3:74" s="537" customFormat="1" x14ac:dyDescent="0.25">
      <c r="BC456" s="539"/>
      <c r="BD456" s="539"/>
      <c r="BE456" s="539"/>
      <c r="BF456" s="539"/>
      <c r="BG456" s="539"/>
      <c r="BH456" s="539"/>
      <c r="BI456" s="539"/>
      <c r="BJ456" s="539"/>
      <c r="BK456" s="539"/>
      <c r="BL456" s="539"/>
      <c r="BM456" s="539"/>
      <c r="BN456" s="539"/>
      <c r="BO456" s="539"/>
      <c r="BP456" s="539"/>
      <c r="BQ456" s="539"/>
      <c r="BR456" s="539"/>
      <c r="BS456" s="539"/>
      <c r="BT456" s="539"/>
      <c r="BU456" s="539"/>
      <c r="BV456" s="539"/>
    </row>
    <row r="457" spans="3:74" s="537" customFormat="1" x14ac:dyDescent="0.25">
      <c r="BC457" s="539"/>
      <c r="BD457" s="539"/>
      <c r="BE457" s="539"/>
      <c r="BF457" s="539"/>
      <c r="BG457" s="539"/>
      <c r="BH457" s="539"/>
      <c r="BI457" s="539"/>
      <c r="BJ457" s="539"/>
      <c r="BK457" s="539"/>
      <c r="BL457" s="539"/>
      <c r="BM457" s="539"/>
      <c r="BN457" s="539"/>
      <c r="BO457" s="539"/>
      <c r="BP457" s="539"/>
      <c r="BQ457" s="539"/>
      <c r="BR457" s="539"/>
      <c r="BS457" s="539"/>
      <c r="BT457" s="539"/>
      <c r="BU457" s="539"/>
      <c r="BV457" s="539"/>
    </row>
    <row r="458" spans="3:74" s="537" customFormat="1" x14ac:dyDescent="0.25">
      <c r="BC458" s="539"/>
      <c r="BD458" s="539"/>
      <c r="BE458" s="539"/>
      <c r="BF458" s="539"/>
      <c r="BG458" s="539"/>
      <c r="BH458" s="539"/>
      <c r="BI458" s="539"/>
      <c r="BJ458" s="539"/>
      <c r="BK458" s="539"/>
      <c r="BL458" s="539"/>
      <c r="BM458" s="539"/>
      <c r="BN458" s="539"/>
      <c r="BO458" s="539"/>
      <c r="BP458" s="539"/>
      <c r="BQ458" s="539"/>
      <c r="BR458" s="539"/>
      <c r="BS458" s="539"/>
      <c r="BT458" s="539"/>
      <c r="BU458" s="539"/>
      <c r="BV458" s="539"/>
    </row>
    <row r="459" spans="3:74" s="537" customFormat="1" x14ac:dyDescent="0.25">
      <c r="BC459" s="539"/>
      <c r="BD459" s="539"/>
      <c r="BE459" s="539"/>
      <c r="BF459" s="539"/>
      <c r="BG459" s="539"/>
      <c r="BH459" s="539"/>
      <c r="BI459" s="539"/>
      <c r="BJ459" s="539"/>
      <c r="BK459" s="539"/>
      <c r="BL459" s="539"/>
      <c r="BM459" s="539"/>
      <c r="BN459" s="539"/>
      <c r="BO459" s="539"/>
      <c r="BP459" s="539"/>
      <c r="BQ459" s="539"/>
      <c r="BR459" s="539"/>
      <c r="BS459" s="539"/>
      <c r="BT459" s="539"/>
      <c r="BU459" s="539"/>
      <c r="BV459" s="539"/>
    </row>
    <row r="460" spans="3:74" s="537" customFormat="1" x14ac:dyDescent="0.25">
      <c r="BC460" s="539"/>
      <c r="BD460" s="539"/>
      <c r="BE460" s="539"/>
      <c r="BF460" s="539"/>
      <c r="BG460" s="539"/>
      <c r="BH460" s="539"/>
      <c r="BI460" s="539"/>
      <c r="BJ460" s="539"/>
      <c r="BK460" s="539"/>
      <c r="BL460" s="539"/>
      <c r="BM460" s="539"/>
      <c r="BN460" s="539"/>
      <c r="BO460" s="539"/>
      <c r="BP460" s="539"/>
      <c r="BQ460" s="539"/>
      <c r="BR460" s="539"/>
      <c r="BS460" s="539"/>
      <c r="BT460" s="539"/>
      <c r="BU460" s="539"/>
      <c r="BV460" s="539"/>
    </row>
    <row r="461" spans="3:74" s="537" customFormat="1" x14ac:dyDescent="0.25">
      <c r="BC461" s="539"/>
      <c r="BD461" s="539"/>
      <c r="BE461" s="539"/>
      <c r="BF461" s="539"/>
      <c r="BG461" s="539"/>
      <c r="BH461" s="539"/>
      <c r="BI461" s="539"/>
      <c r="BJ461" s="539"/>
      <c r="BK461" s="539"/>
      <c r="BL461" s="539"/>
      <c r="BM461" s="539"/>
      <c r="BN461" s="539"/>
      <c r="BO461" s="539"/>
      <c r="BP461" s="539"/>
      <c r="BQ461" s="539"/>
      <c r="BR461" s="539"/>
      <c r="BS461" s="539"/>
      <c r="BT461" s="539"/>
      <c r="BU461" s="539"/>
      <c r="BV461" s="539"/>
    </row>
    <row r="462" spans="3:74" s="537" customFormat="1" x14ac:dyDescent="0.25">
      <c r="BC462" s="539"/>
      <c r="BD462" s="539"/>
      <c r="BE462" s="539"/>
      <c r="BF462" s="539"/>
      <c r="BG462" s="539"/>
      <c r="BH462" s="539"/>
      <c r="BI462" s="539"/>
      <c r="BJ462" s="539"/>
      <c r="BK462" s="539"/>
      <c r="BL462" s="539"/>
      <c r="BM462" s="539"/>
      <c r="BN462" s="539"/>
      <c r="BO462" s="539"/>
      <c r="BP462" s="539"/>
      <c r="BQ462" s="539"/>
      <c r="BR462" s="539"/>
      <c r="BS462" s="539"/>
      <c r="BT462" s="539"/>
      <c r="BU462" s="539"/>
      <c r="BV462" s="539"/>
    </row>
    <row r="463" spans="3:74" s="537" customFormat="1" x14ac:dyDescent="0.25">
      <c r="BC463" s="539"/>
      <c r="BD463" s="539"/>
      <c r="BE463" s="539"/>
      <c r="BF463" s="539"/>
      <c r="BG463" s="539"/>
      <c r="BH463" s="539"/>
      <c r="BI463" s="539"/>
      <c r="BJ463" s="539"/>
      <c r="BK463" s="539"/>
      <c r="BL463" s="539"/>
      <c r="BM463" s="539"/>
      <c r="BN463" s="539"/>
      <c r="BO463" s="539"/>
      <c r="BP463" s="539"/>
      <c r="BQ463" s="539"/>
      <c r="BR463" s="539"/>
      <c r="BS463" s="539"/>
      <c r="BT463" s="539"/>
      <c r="BU463" s="539"/>
      <c r="BV463" s="539"/>
    </row>
    <row r="464" spans="3:74" s="537" customFormat="1" x14ac:dyDescent="0.25">
      <c r="BC464" s="539"/>
      <c r="BD464" s="539"/>
      <c r="BE464" s="539"/>
      <c r="BF464" s="539"/>
      <c r="BG464" s="539"/>
      <c r="BH464" s="539"/>
      <c r="BI464" s="539"/>
      <c r="BJ464" s="539"/>
      <c r="BK464" s="539"/>
      <c r="BL464" s="539"/>
      <c r="BM464" s="539"/>
      <c r="BN464" s="539"/>
      <c r="BO464" s="539"/>
      <c r="BP464" s="539"/>
      <c r="BQ464" s="539"/>
      <c r="BR464" s="539"/>
      <c r="BS464" s="539"/>
      <c r="BT464" s="539"/>
      <c r="BU464" s="539"/>
      <c r="BV464" s="539"/>
    </row>
    <row r="465" spans="55:74" s="537" customFormat="1" x14ac:dyDescent="0.25">
      <c r="BC465" s="539"/>
      <c r="BD465" s="539"/>
      <c r="BE465" s="539"/>
      <c r="BF465" s="539"/>
      <c r="BG465" s="539"/>
      <c r="BH465" s="539"/>
      <c r="BI465" s="539"/>
      <c r="BJ465" s="539"/>
      <c r="BK465" s="539"/>
      <c r="BL465" s="539"/>
      <c r="BM465" s="539"/>
      <c r="BN465" s="539"/>
      <c r="BO465" s="539"/>
      <c r="BP465" s="539"/>
      <c r="BQ465" s="539"/>
      <c r="BR465" s="539"/>
      <c r="BS465" s="539"/>
      <c r="BT465" s="539"/>
      <c r="BU465" s="539"/>
      <c r="BV465" s="539"/>
    </row>
    <row r="466" spans="55:74" s="537" customFormat="1" x14ac:dyDescent="0.25">
      <c r="BC466" s="539"/>
      <c r="BD466" s="539"/>
      <c r="BE466" s="539"/>
      <c r="BF466" s="539"/>
      <c r="BG466" s="539"/>
      <c r="BH466" s="539"/>
      <c r="BI466" s="539"/>
      <c r="BJ466" s="539"/>
      <c r="BK466" s="539"/>
      <c r="BL466" s="539"/>
      <c r="BM466" s="539"/>
      <c r="BN466" s="539"/>
      <c r="BO466" s="539"/>
      <c r="BP466" s="539"/>
      <c r="BQ466" s="539"/>
      <c r="BR466" s="539"/>
      <c r="BS466" s="539"/>
      <c r="BT466" s="539"/>
      <c r="BU466" s="539"/>
      <c r="BV466" s="539"/>
    </row>
    <row r="467" spans="55:74" s="537" customFormat="1" x14ac:dyDescent="0.25">
      <c r="BC467" s="539"/>
      <c r="BD467" s="539"/>
      <c r="BE467" s="539"/>
      <c r="BF467" s="539"/>
      <c r="BG467" s="539"/>
      <c r="BH467" s="539"/>
      <c r="BI467" s="539"/>
      <c r="BJ467" s="539"/>
      <c r="BK467" s="539"/>
      <c r="BL467" s="539"/>
      <c r="BM467" s="539"/>
      <c r="BN467" s="539"/>
      <c r="BO467" s="539"/>
      <c r="BP467" s="539"/>
      <c r="BQ467" s="539"/>
      <c r="BR467" s="539"/>
      <c r="BS467" s="539"/>
      <c r="BT467" s="539"/>
      <c r="BU467" s="539"/>
      <c r="BV467" s="539"/>
    </row>
    <row r="468" spans="55:74" s="537" customFormat="1" x14ac:dyDescent="0.25">
      <c r="BC468" s="539"/>
      <c r="BD468" s="539"/>
      <c r="BE468" s="539"/>
      <c r="BF468" s="539"/>
      <c r="BG468" s="539"/>
      <c r="BH468" s="539"/>
      <c r="BI468" s="539"/>
      <c r="BJ468" s="539"/>
      <c r="BK468" s="539"/>
      <c r="BL468" s="539"/>
      <c r="BM468" s="539"/>
      <c r="BN468" s="539"/>
      <c r="BO468" s="539"/>
      <c r="BP468" s="539"/>
      <c r="BQ468" s="539"/>
      <c r="BR468" s="539"/>
      <c r="BS468" s="539"/>
      <c r="BT468" s="539"/>
      <c r="BU468" s="539"/>
      <c r="BV468" s="539"/>
    </row>
    <row r="469" spans="55:74" s="537" customFormat="1" x14ac:dyDescent="0.25">
      <c r="BC469" s="539"/>
      <c r="BD469" s="539"/>
      <c r="BE469" s="539"/>
      <c r="BF469" s="539"/>
      <c r="BG469" s="539"/>
      <c r="BH469" s="539"/>
      <c r="BI469" s="539"/>
      <c r="BJ469" s="539"/>
      <c r="BK469" s="539"/>
      <c r="BL469" s="539"/>
      <c r="BM469" s="539"/>
      <c r="BN469" s="539"/>
      <c r="BO469" s="539"/>
      <c r="BP469" s="539"/>
      <c r="BQ469" s="539"/>
      <c r="BR469" s="539"/>
      <c r="BS469" s="539"/>
      <c r="BT469" s="539"/>
      <c r="BU469" s="539"/>
      <c r="BV469" s="539"/>
    </row>
    <row r="470" spans="55:74" s="537" customFormat="1" x14ac:dyDescent="0.25">
      <c r="BC470" s="539"/>
      <c r="BD470" s="539"/>
      <c r="BE470" s="539"/>
      <c r="BF470" s="539"/>
      <c r="BG470" s="539"/>
      <c r="BH470" s="539"/>
      <c r="BI470" s="539"/>
      <c r="BJ470" s="539"/>
      <c r="BK470" s="539"/>
      <c r="BL470" s="539"/>
      <c r="BM470" s="539"/>
      <c r="BN470" s="539"/>
      <c r="BO470" s="539"/>
      <c r="BP470" s="539"/>
      <c r="BQ470" s="539"/>
      <c r="BR470" s="539"/>
      <c r="BS470" s="539"/>
      <c r="BT470" s="539"/>
      <c r="BU470" s="539"/>
      <c r="BV470" s="539"/>
    </row>
    <row r="471" spans="55:74" s="537" customFormat="1" x14ac:dyDescent="0.25">
      <c r="BC471" s="539"/>
      <c r="BD471" s="539"/>
      <c r="BE471" s="539"/>
      <c r="BF471" s="539"/>
      <c r="BG471" s="539"/>
      <c r="BH471" s="539"/>
      <c r="BI471" s="539"/>
      <c r="BJ471" s="539"/>
      <c r="BK471" s="539"/>
      <c r="BL471" s="539"/>
      <c r="BM471" s="539"/>
      <c r="BN471" s="539"/>
      <c r="BO471" s="539"/>
      <c r="BP471" s="539"/>
      <c r="BQ471" s="539"/>
      <c r="BR471" s="539"/>
      <c r="BS471" s="539"/>
      <c r="BT471" s="539"/>
      <c r="BU471" s="539"/>
      <c r="BV471" s="539"/>
    </row>
    <row r="472" spans="55:74" s="537" customFormat="1" x14ac:dyDescent="0.25">
      <c r="BC472" s="539"/>
      <c r="BD472" s="539"/>
      <c r="BE472" s="539"/>
      <c r="BF472" s="539"/>
      <c r="BG472" s="539"/>
      <c r="BH472" s="539"/>
      <c r="BI472" s="539"/>
      <c r="BJ472" s="539"/>
      <c r="BK472" s="539"/>
      <c r="BL472" s="539"/>
      <c r="BM472" s="539"/>
      <c r="BN472" s="539"/>
      <c r="BO472" s="539"/>
      <c r="BP472" s="539"/>
      <c r="BQ472" s="539"/>
      <c r="BR472" s="539"/>
      <c r="BS472" s="539"/>
      <c r="BT472" s="539"/>
      <c r="BU472" s="539"/>
      <c r="BV472" s="539"/>
    </row>
    <row r="473" spans="55:74" s="537" customFormat="1" x14ac:dyDescent="0.25">
      <c r="BC473" s="539"/>
      <c r="BD473" s="539"/>
      <c r="BE473" s="539"/>
      <c r="BF473" s="539"/>
      <c r="BG473" s="539"/>
      <c r="BH473" s="539"/>
      <c r="BI473" s="539"/>
      <c r="BJ473" s="539"/>
      <c r="BK473" s="539"/>
      <c r="BL473" s="539"/>
      <c r="BM473" s="539"/>
      <c r="BN473" s="539"/>
      <c r="BO473" s="539"/>
      <c r="BP473" s="539"/>
      <c r="BQ473" s="539"/>
      <c r="BR473" s="539"/>
      <c r="BS473" s="539"/>
      <c r="BT473" s="539"/>
      <c r="BU473" s="539"/>
      <c r="BV473" s="539"/>
    </row>
    <row r="474" spans="55:74" s="537" customFormat="1" x14ac:dyDescent="0.25">
      <c r="BC474" s="539"/>
      <c r="BD474" s="539"/>
      <c r="BE474" s="539"/>
      <c r="BF474" s="539"/>
      <c r="BG474" s="539"/>
      <c r="BH474" s="539"/>
      <c r="BI474" s="539"/>
      <c r="BJ474" s="539"/>
      <c r="BK474" s="539"/>
      <c r="BL474" s="539"/>
      <c r="BM474" s="539"/>
      <c r="BN474" s="539"/>
      <c r="BO474" s="539"/>
      <c r="BP474" s="539"/>
      <c r="BQ474" s="539"/>
      <c r="BR474" s="539"/>
      <c r="BS474" s="539"/>
      <c r="BT474" s="539"/>
      <c r="BU474" s="539"/>
      <c r="BV474" s="539"/>
    </row>
    <row r="475" spans="55:74" s="537" customFormat="1" x14ac:dyDescent="0.25">
      <c r="BC475" s="539"/>
      <c r="BD475" s="539"/>
      <c r="BE475" s="539"/>
      <c r="BF475" s="539"/>
      <c r="BG475" s="539"/>
      <c r="BH475" s="539"/>
      <c r="BI475" s="539"/>
      <c r="BJ475" s="539"/>
      <c r="BK475" s="539"/>
      <c r="BL475" s="539"/>
      <c r="BM475" s="539"/>
      <c r="BN475" s="539"/>
      <c r="BO475" s="539"/>
      <c r="BP475" s="539"/>
      <c r="BQ475" s="539"/>
      <c r="BR475" s="539"/>
      <c r="BS475" s="539"/>
      <c r="BT475" s="539"/>
      <c r="BU475" s="539"/>
      <c r="BV475" s="539"/>
    </row>
    <row r="476" spans="55:74" s="537" customFormat="1" x14ac:dyDescent="0.25">
      <c r="BC476" s="539"/>
      <c r="BD476" s="539"/>
      <c r="BE476" s="539"/>
      <c r="BF476" s="539"/>
      <c r="BG476" s="539"/>
      <c r="BH476" s="539"/>
      <c r="BI476" s="539"/>
      <c r="BJ476" s="539"/>
      <c r="BK476" s="539"/>
      <c r="BL476" s="539"/>
      <c r="BM476" s="539"/>
      <c r="BN476" s="539"/>
      <c r="BO476" s="539"/>
      <c r="BP476" s="539"/>
      <c r="BQ476" s="539"/>
      <c r="BR476" s="539"/>
      <c r="BS476" s="539"/>
      <c r="BT476" s="539"/>
      <c r="BU476" s="539"/>
      <c r="BV476" s="539"/>
    </row>
    <row r="477" spans="55:74" s="537" customFormat="1" x14ac:dyDescent="0.25">
      <c r="BC477" s="539"/>
      <c r="BD477" s="539"/>
      <c r="BE477" s="539"/>
      <c r="BF477" s="539"/>
      <c r="BG477" s="539"/>
      <c r="BH477" s="539"/>
      <c r="BI477" s="539"/>
      <c r="BJ477" s="539"/>
      <c r="BK477" s="539"/>
      <c r="BL477" s="539"/>
      <c r="BM477" s="539"/>
      <c r="BN477" s="539"/>
      <c r="BO477" s="539"/>
      <c r="BP477" s="539"/>
      <c r="BQ477" s="539"/>
      <c r="BR477" s="539"/>
      <c r="BS477" s="539"/>
      <c r="BT477" s="539"/>
      <c r="BU477" s="539"/>
      <c r="BV477" s="539"/>
    </row>
    <row r="478" spans="55:74" s="537" customFormat="1" x14ac:dyDescent="0.25">
      <c r="BC478" s="539"/>
      <c r="BD478" s="539"/>
      <c r="BE478" s="539"/>
      <c r="BF478" s="539"/>
      <c r="BG478" s="539"/>
      <c r="BH478" s="539"/>
      <c r="BI478" s="539"/>
      <c r="BJ478" s="539"/>
      <c r="BK478" s="539"/>
      <c r="BL478" s="539"/>
      <c r="BM478" s="539"/>
      <c r="BN478" s="539"/>
      <c r="BO478" s="539"/>
      <c r="BP478" s="539"/>
      <c r="BQ478" s="539"/>
      <c r="BR478" s="539"/>
      <c r="BS478" s="539"/>
      <c r="BT478" s="539"/>
      <c r="BU478" s="539"/>
      <c r="BV478" s="539"/>
    </row>
    <row r="479" spans="55:74" s="537" customFormat="1" x14ac:dyDescent="0.25">
      <c r="BC479" s="539"/>
      <c r="BD479" s="539"/>
      <c r="BE479" s="539"/>
      <c r="BF479" s="539"/>
      <c r="BG479" s="539"/>
      <c r="BH479" s="539"/>
      <c r="BI479" s="539"/>
      <c r="BJ479" s="539"/>
      <c r="BK479" s="539"/>
      <c r="BL479" s="539"/>
      <c r="BM479" s="539"/>
      <c r="BN479" s="539"/>
      <c r="BO479" s="539"/>
      <c r="BP479" s="539"/>
      <c r="BQ479" s="539"/>
      <c r="BR479" s="539"/>
      <c r="BS479" s="539"/>
      <c r="BT479" s="539"/>
      <c r="BU479" s="539"/>
      <c r="BV479" s="539"/>
    </row>
    <row r="480" spans="55:74" s="537" customFormat="1" x14ac:dyDescent="0.25">
      <c r="BC480" s="539"/>
      <c r="BD480" s="539"/>
      <c r="BE480" s="539"/>
      <c r="BF480" s="539"/>
      <c r="BG480" s="539"/>
      <c r="BH480" s="539"/>
      <c r="BI480" s="539"/>
      <c r="BJ480" s="539"/>
      <c r="BK480" s="539"/>
      <c r="BL480" s="539"/>
      <c r="BM480" s="539"/>
      <c r="BN480" s="539"/>
      <c r="BO480" s="539"/>
      <c r="BP480" s="539"/>
      <c r="BQ480" s="539"/>
      <c r="BR480" s="539"/>
      <c r="BS480" s="539"/>
      <c r="BT480" s="539"/>
      <c r="BU480" s="539"/>
      <c r="BV480" s="539"/>
    </row>
    <row r="481" spans="55:74" s="537" customFormat="1" x14ac:dyDescent="0.25">
      <c r="BC481" s="539"/>
      <c r="BD481" s="539"/>
      <c r="BE481" s="539"/>
      <c r="BF481" s="539"/>
      <c r="BG481" s="539"/>
      <c r="BH481" s="539"/>
      <c r="BI481" s="539"/>
      <c r="BJ481" s="539"/>
      <c r="BK481" s="539"/>
      <c r="BL481" s="539"/>
      <c r="BM481" s="539"/>
      <c r="BN481" s="539"/>
      <c r="BO481" s="539"/>
      <c r="BP481" s="539"/>
      <c r="BQ481" s="539"/>
      <c r="BR481" s="539"/>
      <c r="BS481" s="539"/>
      <c r="BT481" s="539"/>
      <c r="BU481" s="539"/>
      <c r="BV481" s="539"/>
    </row>
    <row r="482" spans="55:74" s="537" customFormat="1" x14ac:dyDescent="0.25">
      <c r="BC482" s="539"/>
      <c r="BD482" s="539"/>
      <c r="BE482" s="539"/>
      <c r="BF482" s="539"/>
      <c r="BG482" s="539"/>
      <c r="BH482" s="539"/>
      <c r="BI482" s="539"/>
      <c r="BJ482" s="539"/>
      <c r="BK482" s="539"/>
      <c r="BL482" s="539"/>
      <c r="BM482" s="539"/>
      <c r="BN482" s="539"/>
      <c r="BO482" s="539"/>
      <c r="BP482" s="539"/>
      <c r="BQ482" s="539"/>
      <c r="BR482" s="539"/>
      <c r="BS482" s="539"/>
      <c r="BT482" s="539"/>
      <c r="BU482" s="539"/>
      <c r="BV482" s="539"/>
    </row>
    <row r="483" spans="55:74" s="537" customFormat="1" x14ac:dyDescent="0.25">
      <c r="BC483" s="539"/>
      <c r="BD483" s="539"/>
      <c r="BE483" s="539"/>
      <c r="BF483" s="539"/>
      <c r="BG483" s="539"/>
      <c r="BH483" s="539"/>
      <c r="BI483" s="539"/>
      <c r="BJ483" s="539"/>
      <c r="BK483" s="539"/>
      <c r="BL483" s="539"/>
      <c r="BM483" s="539"/>
      <c r="BN483" s="539"/>
      <c r="BO483" s="539"/>
      <c r="BP483" s="539"/>
      <c r="BQ483" s="539"/>
      <c r="BR483" s="539"/>
      <c r="BS483" s="539"/>
      <c r="BT483" s="539"/>
      <c r="BU483" s="539"/>
      <c r="BV483" s="539"/>
    </row>
    <row r="484" spans="55:74" s="537" customFormat="1" x14ac:dyDescent="0.25">
      <c r="BC484" s="539"/>
      <c r="BD484" s="539"/>
      <c r="BE484" s="539"/>
      <c r="BF484" s="539"/>
      <c r="BG484" s="539"/>
      <c r="BH484" s="539"/>
      <c r="BI484" s="539"/>
      <c r="BJ484" s="539"/>
      <c r="BK484" s="539"/>
      <c r="BL484" s="539"/>
      <c r="BM484" s="539"/>
      <c r="BN484" s="539"/>
      <c r="BO484" s="539"/>
      <c r="BP484" s="539"/>
      <c r="BQ484" s="539"/>
      <c r="BR484" s="539"/>
      <c r="BS484" s="539"/>
      <c r="BT484" s="539"/>
      <c r="BU484" s="539"/>
      <c r="BV484" s="539"/>
    </row>
    <row r="485" spans="55:74" s="537" customFormat="1" x14ac:dyDescent="0.25">
      <c r="BC485" s="539"/>
      <c r="BD485" s="539"/>
      <c r="BE485" s="539"/>
      <c r="BF485" s="539"/>
      <c r="BG485" s="539"/>
      <c r="BH485" s="539"/>
      <c r="BI485" s="539"/>
      <c r="BJ485" s="539"/>
      <c r="BK485" s="539"/>
      <c r="BL485" s="539"/>
      <c r="BM485" s="539"/>
      <c r="BN485" s="539"/>
      <c r="BO485" s="539"/>
      <c r="BP485" s="539"/>
      <c r="BQ485" s="539"/>
      <c r="BR485" s="539"/>
      <c r="BS485" s="539"/>
      <c r="BT485" s="539"/>
      <c r="BU485" s="539"/>
      <c r="BV485" s="539"/>
    </row>
    <row r="486" spans="55:74" s="537" customFormat="1" x14ac:dyDescent="0.25">
      <c r="BC486" s="539"/>
      <c r="BD486" s="539"/>
      <c r="BE486" s="539"/>
      <c r="BF486" s="539"/>
      <c r="BG486" s="539"/>
      <c r="BH486" s="539"/>
      <c r="BI486" s="539"/>
      <c r="BJ486" s="539"/>
      <c r="BK486" s="539"/>
      <c r="BL486" s="539"/>
      <c r="BM486" s="539"/>
      <c r="BN486" s="539"/>
      <c r="BO486" s="539"/>
      <c r="BP486" s="539"/>
      <c r="BQ486" s="539"/>
      <c r="BR486" s="539"/>
      <c r="BS486" s="539"/>
      <c r="BT486" s="539"/>
      <c r="BU486" s="539"/>
      <c r="BV486" s="539"/>
    </row>
    <row r="487" spans="55:74" s="537" customFormat="1" x14ac:dyDescent="0.25">
      <c r="BC487" s="539"/>
      <c r="BD487" s="539"/>
      <c r="BE487" s="539"/>
      <c r="BF487" s="539"/>
      <c r="BG487" s="539"/>
      <c r="BH487" s="539"/>
      <c r="BI487" s="539"/>
      <c r="BJ487" s="539"/>
      <c r="BK487" s="539"/>
      <c r="BL487" s="539"/>
      <c r="BM487" s="539"/>
      <c r="BN487" s="539"/>
      <c r="BO487" s="539"/>
      <c r="BP487" s="539"/>
      <c r="BQ487" s="539"/>
      <c r="BR487" s="539"/>
      <c r="BS487" s="539"/>
      <c r="BT487" s="539"/>
      <c r="BU487" s="539"/>
      <c r="BV487" s="539"/>
    </row>
    <row r="488" spans="55:74" s="537" customFormat="1" x14ac:dyDescent="0.25">
      <c r="BC488" s="539"/>
      <c r="BD488" s="539"/>
      <c r="BE488" s="539"/>
      <c r="BF488" s="539"/>
      <c r="BG488" s="539"/>
      <c r="BH488" s="539"/>
      <c r="BI488" s="539"/>
      <c r="BJ488" s="539"/>
      <c r="BK488" s="539"/>
      <c r="BL488" s="539"/>
      <c r="BM488" s="539"/>
      <c r="BN488" s="539"/>
      <c r="BO488" s="539"/>
      <c r="BP488" s="539"/>
      <c r="BQ488" s="539"/>
      <c r="BR488" s="539"/>
      <c r="BS488" s="539"/>
      <c r="BT488" s="539"/>
      <c r="BU488" s="539"/>
      <c r="BV488" s="539"/>
    </row>
    <row r="489" spans="55:74" s="537" customFormat="1" x14ac:dyDescent="0.25">
      <c r="BC489" s="539"/>
      <c r="BD489" s="539"/>
      <c r="BE489" s="539"/>
      <c r="BF489" s="539"/>
      <c r="BG489" s="539"/>
      <c r="BH489" s="539"/>
      <c r="BI489" s="539"/>
      <c r="BJ489" s="539"/>
      <c r="BK489" s="539"/>
      <c r="BL489" s="539"/>
      <c r="BM489" s="539"/>
      <c r="BN489" s="539"/>
      <c r="BO489" s="539"/>
      <c r="BP489" s="539"/>
      <c r="BQ489" s="539"/>
      <c r="BR489" s="539"/>
      <c r="BS489" s="539"/>
      <c r="BT489" s="539"/>
      <c r="BU489" s="539"/>
      <c r="BV489" s="539"/>
    </row>
    <row r="490" spans="55:74" s="537" customFormat="1" x14ac:dyDescent="0.25">
      <c r="BC490" s="539"/>
      <c r="BD490" s="539"/>
      <c r="BE490" s="539"/>
      <c r="BF490" s="539"/>
      <c r="BG490" s="539"/>
      <c r="BH490" s="539"/>
      <c r="BI490" s="539"/>
      <c r="BJ490" s="539"/>
      <c r="BK490" s="539"/>
      <c r="BL490" s="539"/>
      <c r="BM490" s="539"/>
      <c r="BN490" s="539"/>
      <c r="BO490" s="539"/>
      <c r="BP490" s="539"/>
      <c r="BQ490" s="539"/>
      <c r="BR490" s="539"/>
      <c r="BS490" s="539"/>
      <c r="BT490" s="539"/>
      <c r="BU490" s="539"/>
      <c r="BV490" s="539"/>
    </row>
    <row r="491" spans="55:74" s="537" customFormat="1" x14ac:dyDescent="0.25">
      <c r="BC491" s="539"/>
      <c r="BD491" s="539"/>
      <c r="BE491" s="539"/>
      <c r="BF491" s="539"/>
      <c r="BG491" s="539"/>
      <c r="BH491" s="539"/>
      <c r="BI491" s="539"/>
      <c r="BJ491" s="539"/>
      <c r="BK491" s="539"/>
      <c r="BL491" s="539"/>
      <c r="BM491" s="539"/>
      <c r="BN491" s="539"/>
      <c r="BO491" s="539"/>
      <c r="BP491" s="539"/>
      <c r="BQ491" s="539"/>
      <c r="BR491" s="539"/>
      <c r="BS491" s="539"/>
      <c r="BT491" s="539"/>
      <c r="BU491" s="539"/>
      <c r="BV491" s="539"/>
    </row>
    <row r="492" spans="55:74" s="537" customFormat="1" x14ac:dyDescent="0.25">
      <c r="BC492" s="539"/>
      <c r="BD492" s="539"/>
      <c r="BE492" s="539"/>
      <c r="BF492" s="539"/>
      <c r="BG492" s="539"/>
      <c r="BH492" s="539"/>
      <c r="BI492" s="539"/>
      <c r="BJ492" s="539"/>
      <c r="BK492" s="539"/>
      <c r="BL492" s="539"/>
      <c r="BM492" s="539"/>
      <c r="BN492" s="539"/>
      <c r="BO492" s="539"/>
      <c r="BP492" s="539"/>
      <c r="BQ492" s="539"/>
      <c r="BR492" s="539"/>
      <c r="BS492" s="539"/>
      <c r="BT492" s="539"/>
      <c r="BU492" s="539"/>
      <c r="BV492" s="539"/>
    </row>
    <row r="493" spans="55:74" s="537" customFormat="1" x14ac:dyDescent="0.25">
      <c r="BC493" s="539"/>
      <c r="BD493" s="539"/>
      <c r="BE493" s="539"/>
      <c r="BF493" s="539"/>
      <c r="BG493" s="539"/>
      <c r="BH493" s="539"/>
      <c r="BI493" s="539"/>
      <c r="BJ493" s="539"/>
      <c r="BK493" s="539"/>
      <c r="BL493" s="539"/>
      <c r="BM493" s="539"/>
      <c r="BN493" s="539"/>
      <c r="BO493" s="539"/>
      <c r="BP493" s="539"/>
      <c r="BQ493" s="539"/>
      <c r="BR493" s="539"/>
      <c r="BS493" s="539"/>
      <c r="BT493" s="539"/>
      <c r="BU493" s="539"/>
      <c r="BV493" s="539"/>
    </row>
    <row r="494" spans="55:74" s="537" customFormat="1" x14ac:dyDescent="0.25">
      <c r="BC494" s="539"/>
      <c r="BD494" s="539"/>
      <c r="BE494" s="539"/>
      <c r="BF494" s="539"/>
      <c r="BG494" s="539"/>
      <c r="BH494" s="539"/>
      <c r="BI494" s="539"/>
      <c r="BJ494" s="539"/>
      <c r="BK494" s="539"/>
      <c r="BL494" s="539"/>
      <c r="BM494" s="539"/>
      <c r="BN494" s="539"/>
      <c r="BO494" s="539"/>
      <c r="BP494" s="539"/>
      <c r="BQ494" s="539"/>
      <c r="BR494" s="539"/>
      <c r="BS494" s="539"/>
      <c r="BT494" s="539"/>
      <c r="BU494" s="539"/>
      <c r="BV494" s="539"/>
    </row>
    <row r="495" spans="55:74" s="537" customFormat="1" x14ac:dyDescent="0.25">
      <c r="BC495" s="539"/>
      <c r="BD495" s="539"/>
      <c r="BE495" s="539"/>
      <c r="BF495" s="539"/>
      <c r="BG495" s="539"/>
      <c r="BH495" s="539"/>
      <c r="BI495" s="539"/>
      <c r="BJ495" s="539"/>
      <c r="BK495" s="539"/>
      <c r="BL495" s="539"/>
      <c r="BM495" s="539"/>
      <c r="BN495" s="539"/>
      <c r="BO495" s="539"/>
      <c r="BP495" s="539"/>
      <c r="BQ495" s="539"/>
      <c r="BR495" s="539"/>
      <c r="BS495" s="539"/>
      <c r="BT495" s="539"/>
      <c r="BU495" s="539"/>
      <c r="BV495" s="539"/>
    </row>
    <row r="496" spans="55:74" s="537" customFormat="1" x14ac:dyDescent="0.25">
      <c r="BC496" s="539"/>
      <c r="BD496" s="539"/>
      <c r="BE496" s="539"/>
      <c r="BF496" s="539"/>
      <c r="BG496" s="539"/>
      <c r="BH496" s="539"/>
      <c r="BI496" s="539"/>
      <c r="BJ496" s="539"/>
      <c r="BK496" s="539"/>
      <c r="BL496" s="539"/>
      <c r="BM496" s="539"/>
      <c r="BN496" s="539"/>
      <c r="BO496" s="539"/>
      <c r="BP496" s="539"/>
      <c r="BQ496" s="539"/>
      <c r="BR496" s="539"/>
      <c r="BS496" s="539"/>
      <c r="BT496" s="539"/>
      <c r="BU496" s="539"/>
      <c r="BV496" s="539"/>
    </row>
    <row r="497" spans="55:74" s="537" customFormat="1" x14ac:dyDescent="0.25">
      <c r="BC497" s="539"/>
      <c r="BD497" s="539"/>
      <c r="BE497" s="539"/>
      <c r="BF497" s="539"/>
      <c r="BG497" s="539"/>
      <c r="BH497" s="539"/>
      <c r="BI497" s="539"/>
      <c r="BJ497" s="539"/>
      <c r="BK497" s="539"/>
      <c r="BL497" s="539"/>
      <c r="BM497" s="539"/>
      <c r="BN497" s="539"/>
      <c r="BO497" s="539"/>
      <c r="BP497" s="539"/>
      <c r="BQ497" s="539"/>
      <c r="BR497" s="539"/>
      <c r="BS497" s="539"/>
      <c r="BT497" s="539"/>
      <c r="BU497" s="539"/>
      <c r="BV497" s="539"/>
    </row>
    <row r="498" spans="55:74" s="537" customFormat="1" x14ac:dyDescent="0.25">
      <c r="BC498" s="539"/>
      <c r="BD498" s="539"/>
      <c r="BE498" s="539"/>
      <c r="BF498" s="539"/>
      <c r="BG498" s="539"/>
      <c r="BH498" s="539"/>
      <c r="BI498" s="539"/>
      <c r="BJ498" s="539"/>
      <c r="BK498" s="539"/>
      <c r="BL498" s="539"/>
      <c r="BM498" s="539"/>
      <c r="BN498" s="539"/>
      <c r="BO498" s="539"/>
      <c r="BP498" s="539"/>
      <c r="BQ498" s="539"/>
      <c r="BR498" s="539"/>
      <c r="BS498" s="539"/>
      <c r="BT498" s="539"/>
      <c r="BU498" s="539"/>
      <c r="BV498" s="539"/>
    </row>
    <row r="499" spans="55:74" s="537" customFormat="1" x14ac:dyDescent="0.25">
      <c r="BC499" s="539"/>
      <c r="BD499" s="539"/>
      <c r="BE499" s="539"/>
      <c r="BF499" s="539"/>
      <c r="BG499" s="539"/>
      <c r="BH499" s="539"/>
      <c r="BI499" s="539"/>
      <c r="BJ499" s="539"/>
      <c r="BK499" s="539"/>
      <c r="BL499" s="539"/>
      <c r="BM499" s="539"/>
      <c r="BN499" s="539"/>
      <c r="BO499" s="539"/>
      <c r="BP499" s="539"/>
      <c r="BQ499" s="539"/>
      <c r="BR499" s="539"/>
      <c r="BS499" s="539"/>
      <c r="BT499" s="539"/>
      <c r="BU499" s="539"/>
      <c r="BV499" s="539"/>
    </row>
    <row r="500" spans="55:74" s="537" customFormat="1" x14ac:dyDescent="0.25">
      <c r="BC500" s="539"/>
      <c r="BD500" s="539"/>
      <c r="BE500" s="539"/>
      <c r="BF500" s="539"/>
      <c r="BG500" s="539"/>
      <c r="BH500" s="539"/>
      <c r="BI500" s="539"/>
      <c r="BJ500" s="539"/>
      <c r="BK500" s="539"/>
      <c r="BL500" s="539"/>
      <c r="BM500" s="539"/>
      <c r="BN500" s="539"/>
      <c r="BO500" s="539"/>
      <c r="BP500" s="539"/>
      <c r="BQ500" s="539"/>
      <c r="BR500" s="539"/>
      <c r="BS500" s="539"/>
      <c r="BT500" s="539"/>
      <c r="BU500" s="539"/>
      <c r="BV500" s="539"/>
    </row>
    <row r="501" spans="55:74" s="537" customFormat="1" x14ac:dyDescent="0.25">
      <c r="BC501" s="539"/>
      <c r="BD501" s="539"/>
      <c r="BE501" s="539"/>
      <c r="BF501" s="539"/>
      <c r="BG501" s="539"/>
      <c r="BH501" s="539"/>
      <c r="BI501" s="539"/>
      <c r="BJ501" s="539"/>
      <c r="BK501" s="539"/>
      <c r="BL501" s="539"/>
      <c r="BM501" s="539"/>
      <c r="BN501" s="539"/>
      <c r="BO501" s="539"/>
      <c r="BP501" s="539"/>
      <c r="BQ501" s="539"/>
      <c r="BR501" s="539"/>
      <c r="BS501" s="539"/>
      <c r="BT501" s="539"/>
      <c r="BU501" s="539"/>
      <c r="BV501" s="539"/>
    </row>
    <row r="502" spans="55:74" s="537" customFormat="1" x14ac:dyDescent="0.25">
      <c r="BC502" s="539"/>
      <c r="BD502" s="539"/>
      <c r="BE502" s="539"/>
      <c r="BF502" s="539"/>
      <c r="BG502" s="539"/>
      <c r="BH502" s="539"/>
      <c r="BI502" s="539"/>
      <c r="BJ502" s="539"/>
      <c r="BK502" s="539"/>
      <c r="BL502" s="539"/>
      <c r="BM502" s="539"/>
      <c r="BN502" s="539"/>
      <c r="BO502" s="539"/>
      <c r="BP502" s="539"/>
      <c r="BQ502" s="539"/>
      <c r="BR502" s="539"/>
      <c r="BS502" s="539"/>
      <c r="BT502" s="539"/>
      <c r="BU502" s="539"/>
      <c r="BV502" s="539"/>
    </row>
    <row r="503" spans="55:74" s="537" customFormat="1" x14ac:dyDescent="0.25">
      <c r="BC503" s="539"/>
      <c r="BD503" s="539"/>
      <c r="BE503" s="539"/>
      <c r="BF503" s="539"/>
      <c r="BG503" s="539"/>
      <c r="BH503" s="539"/>
      <c r="BI503" s="539"/>
      <c r="BJ503" s="539"/>
      <c r="BK503" s="539"/>
      <c r="BL503" s="539"/>
      <c r="BM503" s="539"/>
      <c r="BN503" s="539"/>
      <c r="BO503" s="539"/>
      <c r="BP503" s="539"/>
      <c r="BQ503" s="539"/>
      <c r="BR503" s="539"/>
      <c r="BS503" s="539"/>
      <c r="BT503" s="539"/>
      <c r="BU503" s="539"/>
      <c r="BV503" s="539"/>
    </row>
    <row r="504" spans="55:74" s="537" customFormat="1" x14ac:dyDescent="0.25">
      <c r="BC504" s="539"/>
      <c r="BD504" s="539"/>
      <c r="BE504" s="539"/>
      <c r="BF504" s="539"/>
      <c r="BG504" s="539"/>
      <c r="BH504" s="539"/>
      <c r="BI504" s="539"/>
      <c r="BJ504" s="539"/>
      <c r="BK504" s="539"/>
      <c r="BL504" s="539"/>
      <c r="BM504" s="539"/>
      <c r="BN504" s="539"/>
      <c r="BO504" s="539"/>
      <c r="BP504" s="539"/>
      <c r="BQ504" s="539"/>
      <c r="BR504" s="539"/>
      <c r="BS504" s="539"/>
      <c r="BT504" s="539"/>
      <c r="BU504" s="539"/>
      <c r="BV504" s="539"/>
    </row>
    <row r="505" spans="55:74" s="537" customFormat="1" x14ac:dyDescent="0.25">
      <c r="BC505" s="539"/>
      <c r="BD505" s="539"/>
      <c r="BE505" s="539"/>
      <c r="BF505" s="539"/>
      <c r="BG505" s="539"/>
      <c r="BH505" s="539"/>
      <c r="BI505" s="539"/>
      <c r="BJ505" s="539"/>
      <c r="BK505" s="539"/>
      <c r="BL505" s="539"/>
      <c r="BM505" s="539"/>
      <c r="BN505" s="539"/>
      <c r="BO505" s="539"/>
      <c r="BP505" s="539"/>
      <c r="BQ505" s="539"/>
      <c r="BR505" s="539"/>
      <c r="BS505" s="539"/>
      <c r="BT505" s="539"/>
      <c r="BU505" s="539"/>
      <c r="BV505" s="539"/>
    </row>
    <row r="506" spans="55:74" s="537" customFormat="1" x14ac:dyDescent="0.25">
      <c r="BC506" s="539"/>
      <c r="BD506" s="539"/>
      <c r="BE506" s="539"/>
      <c r="BF506" s="539"/>
      <c r="BG506" s="539"/>
      <c r="BH506" s="539"/>
      <c r="BI506" s="539"/>
      <c r="BJ506" s="539"/>
      <c r="BK506" s="539"/>
      <c r="BL506" s="539"/>
      <c r="BM506" s="539"/>
      <c r="BN506" s="539"/>
      <c r="BO506" s="539"/>
      <c r="BP506" s="539"/>
      <c r="BQ506" s="539"/>
      <c r="BR506" s="539"/>
      <c r="BS506" s="539"/>
      <c r="BT506" s="539"/>
      <c r="BU506" s="539"/>
      <c r="BV506" s="539"/>
    </row>
    <row r="507" spans="55:74" s="537" customFormat="1" x14ac:dyDescent="0.25">
      <c r="BC507" s="539"/>
      <c r="BD507" s="539"/>
      <c r="BE507" s="539"/>
      <c r="BF507" s="539"/>
      <c r="BG507" s="539"/>
      <c r="BH507" s="539"/>
      <c r="BI507" s="539"/>
      <c r="BJ507" s="539"/>
      <c r="BK507" s="539"/>
      <c r="BL507" s="539"/>
      <c r="BM507" s="539"/>
      <c r="BN507" s="539"/>
      <c r="BO507" s="539"/>
      <c r="BP507" s="539"/>
      <c r="BQ507" s="539"/>
      <c r="BR507" s="539"/>
      <c r="BS507" s="539"/>
      <c r="BT507" s="539"/>
      <c r="BU507" s="539"/>
      <c r="BV507" s="539"/>
    </row>
    <row r="508" spans="55:74" s="537" customFormat="1" x14ac:dyDescent="0.25">
      <c r="BC508" s="539"/>
      <c r="BD508" s="539"/>
      <c r="BE508" s="539"/>
      <c r="BF508" s="539"/>
      <c r="BG508" s="539"/>
      <c r="BH508" s="539"/>
      <c r="BI508" s="539"/>
      <c r="BJ508" s="539"/>
      <c r="BK508" s="539"/>
      <c r="BL508" s="539"/>
      <c r="BM508" s="539"/>
      <c r="BN508" s="539"/>
      <c r="BO508" s="539"/>
      <c r="BP508" s="539"/>
      <c r="BQ508" s="539"/>
      <c r="BR508" s="539"/>
      <c r="BS508" s="539"/>
      <c r="BT508" s="539"/>
      <c r="BU508" s="539"/>
      <c r="BV508" s="539"/>
    </row>
    <row r="509" spans="55:74" s="537" customFormat="1" x14ac:dyDescent="0.25">
      <c r="BC509" s="539"/>
      <c r="BD509" s="539"/>
      <c r="BE509" s="539"/>
      <c r="BF509" s="539"/>
      <c r="BG509" s="539"/>
      <c r="BH509" s="539"/>
      <c r="BI509" s="539"/>
      <c r="BJ509" s="539"/>
      <c r="BK509" s="539"/>
      <c r="BL509" s="539"/>
      <c r="BM509" s="539"/>
      <c r="BN509" s="539"/>
      <c r="BO509" s="539"/>
      <c r="BP509" s="539"/>
      <c r="BQ509" s="539"/>
      <c r="BR509" s="539"/>
      <c r="BS509" s="539"/>
      <c r="BT509" s="539"/>
      <c r="BU509" s="539"/>
      <c r="BV509" s="539"/>
    </row>
    <row r="510" spans="55:74" s="537" customFormat="1" x14ac:dyDescent="0.25">
      <c r="BC510" s="539"/>
      <c r="BD510" s="539"/>
      <c r="BE510" s="539"/>
      <c r="BF510" s="539"/>
      <c r="BG510" s="539"/>
      <c r="BH510" s="539"/>
      <c r="BI510" s="539"/>
      <c r="BJ510" s="539"/>
      <c r="BK510" s="539"/>
      <c r="BL510" s="539"/>
      <c r="BM510" s="539"/>
      <c r="BN510" s="539"/>
      <c r="BO510" s="539"/>
      <c r="BP510" s="539"/>
      <c r="BQ510" s="539"/>
      <c r="BR510" s="539"/>
      <c r="BS510" s="539"/>
      <c r="BT510" s="539"/>
      <c r="BU510" s="539"/>
      <c r="BV510" s="539"/>
    </row>
    <row r="511" spans="55:74" s="537" customFormat="1" x14ac:dyDescent="0.25">
      <c r="BC511" s="539"/>
      <c r="BD511" s="539"/>
      <c r="BE511" s="539"/>
      <c r="BF511" s="539"/>
      <c r="BG511" s="539"/>
      <c r="BH511" s="539"/>
      <c r="BI511" s="539"/>
      <c r="BJ511" s="539"/>
      <c r="BK511" s="539"/>
      <c r="BL511" s="539"/>
      <c r="BM511" s="539"/>
      <c r="BN511" s="539"/>
      <c r="BO511" s="539"/>
      <c r="BP511" s="539"/>
      <c r="BQ511" s="539"/>
      <c r="BR511" s="539"/>
      <c r="BS511" s="539"/>
      <c r="BT511" s="539"/>
      <c r="BU511" s="539"/>
      <c r="BV511" s="539"/>
    </row>
    <row r="512" spans="55:74" s="537" customFormat="1" x14ac:dyDescent="0.25">
      <c r="BC512" s="539"/>
      <c r="BD512" s="539"/>
      <c r="BE512" s="539"/>
      <c r="BF512" s="539"/>
      <c r="BG512" s="539"/>
      <c r="BH512" s="539"/>
      <c r="BI512" s="539"/>
      <c r="BJ512" s="539"/>
      <c r="BK512" s="539"/>
      <c r="BL512" s="539"/>
      <c r="BM512" s="539"/>
      <c r="BN512" s="539"/>
      <c r="BO512" s="539"/>
      <c r="BP512" s="539"/>
      <c r="BQ512" s="539"/>
      <c r="BR512" s="539"/>
      <c r="BS512" s="539"/>
      <c r="BT512" s="539"/>
      <c r="BU512" s="539"/>
      <c r="BV512" s="539"/>
    </row>
    <row r="513" spans="55:74" s="537" customFormat="1" x14ac:dyDescent="0.25">
      <c r="BC513" s="539"/>
      <c r="BD513" s="539"/>
      <c r="BE513" s="539"/>
      <c r="BF513" s="539"/>
      <c r="BG513" s="539"/>
      <c r="BH513" s="539"/>
      <c r="BI513" s="539"/>
      <c r="BJ513" s="539"/>
      <c r="BK513" s="539"/>
      <c r="BL513" s="539"/>
      <c r="BM513" s="539"/>
      <c r="BN513" s="539"/>
      <c r="BO513" s="539"/>
      <c r="BP513" s="539"/>
      <c r="BQ513" s="539"/>
      <c r="BR513" s="539"/>
      <c r="BS513" s="539"/>
      <c r="BT513" s="539"/>
      <c r="BU513" s="539"/>
      <c r="BV513" s="539"/>
    </row>
    <row r="514" spans="55:74" s="537" customFormat="1" x14ac:dyDescent="0.25">
      <c r="BC514" s="539"/>
      <c r="BD514" s="539"/>
      <c r="BE514" s="539"/>
      <c r="BF514" s="539"/>
      <c r="BG514" s="539"/>
      <c r="BH514" s="539"/>
      <c r="BI514" s="539"/>
      <c r="BJ514" s="539"/>
      <c r="BK514" s="539"/>
      <c r="BL514" s="539"/>
      <c r="BM514" s="539"/>
      <c r="BN514" s="539"/>
      <c r="BO514" s="539"/>
      <c r="BP514" s="539"/>
      <c r="BQ514" s="539"/>
      <c r="BR514" s="539"/>
      <c r="BS514" s="539"/>
      <c r="BT514" s="539"/>
      <c r="BU514" s="539"/>
      <c r="BV514" s="539"/>
    </row>
    <row r="515" spans="55:74" s="537" customFormat="1" x14ac:dyDescent="0.25">
      <c r="BC515" s="539"/>
      <c r="BD515" s="539"/>
      <c r="BE515" s="539"/>
      <c r="BF515" s="539"/>
      <c r="BG515" s="539"/>
      <c r="BH515" s="539"/>
      <c r="BI515" s="539"/>
      <c r="BJ515" s="539"/>
      <c r="BK515" s="539"/>
      <c r="BL515" s="539"/>
      <c r="BM515" s="539"/>
      <c r="BN515" s="539"/>
      <c r="BO515" s="539"/>
      <c r="BP515" s="539"/>
      <c r="BQ515" s="539"/>
      <c r="BR515" s="539"/>
      <c r="BS515" s="539"/>
      <c r="BT515" s="539"/>
      <c r="BU515" s="539"/>
      <c r="BV515" s="539"/>
    </row>
    <row r="516" spans="55:74" s="537" customFormat="1" x14ac:dyDescent="0.25">
      <c r="BC516" s="539"/>
      <c r="BD516" s="539"/>
      <c r="BE516" s="539"/>
      <c r="BF516" s="539"/>
      <c r="BG516" s="539"/>
      <c r="BH516" s="539"/>
      <c r="BI516" s="539"/>
      <c r="BJ516" s="539"/>
      <c r="BK516" s="539"/>
      <c r="BL516" s="539"/>
      <c r="BM516" s="539"/>
      <c r="BN516" s="539"/>
      <c r="BO516" s="539"/>
      <c r="BP516" s="539"/>
      <c r="BQ516" s="539"/>
      <c r="BR516" s="539"/>
      <c r="BS516" s="539"/>
      <c r="BT516" s="539"/>
      <c r="BU516" s="539"/>
      <c r="BV516" s="539"/>
    </row>
    <row r="517" spans="55:74" s="537" customFormat="1" x14ac:dyDescent="0.25">
      <c r="BC517" s="539"/>
      <c r="BD517" s="539"/>
      <c r="BE517" s="539"/>
      <c r="BF517" s="539"/>
      <c r="BG517" s="539"/>
      <c r="BH517" s="539"/>
      <c r="BI517" s="539"/>
      <c r="BJ517" s="539"/>
      <c r="BK517" s="539"/>
      <c r="BL517" s="539"/>
      <c r="BM517" s="539"/>
      <c r="BN517" s="539"/>
      <c r="BO517" s="539"/>
      <c r="BP517" s="539"/>
      <c r="BQ517" s="539"/>
      <c r="BR517" s="539"/>
      <c r="BS517" s="539"/>
      <c r="BT517" s="539"/>
      <c r="BU517" s="539"/>
      <c r="BV517" s="539"/>
    </row>
    <row r="518" spans="55:74" s="537" customFormat="1" x14ac:dyDescent="0.25">
      <c r="BC518" s="539"/>
      <c r="BD518" s="539"/>
      <c r="BE518" s="539"/>
      <c r="BF518" s="539"/>
      <c r="BG518" s="539"/>
      <c r="BH518" s="539"/>
      <c r="BI518" s="539"/>
      <c r="BJ518" s="539"/>
      <c r="BK518" s="539"/>
      <c r="BL518" s="539"/>
      <c r="BM518" s="539"/>
      <c r="BN518" s="539"/>
      <c r="BO518" s="539"/>
      <c r="BP518" s="539"/>
      <c r="BQ518" s="539"/>
      <c r="BR518" s="539"/>
      <c r="BS518" s="539"/>
      <c r="BT518" s="539"/>
      <c r="BU518" s="539"/>
      <c r="BV518" s="539"/>
    </row>
    <row r="519" spans="55:74" s="537" customFormat="1" x14ac:dyDescent="0.25">
      <c r="BC519" s="539"/>
      <c r="BD519" s="539"/>
      <c r="BE519" s="539"/>
      <c r="BF519" s="539"/>
      <c r="BG519" s="539"/>
      <c r="BH519" s="539"/>
      <c r="BI519" s="539"/>
      <c r="BJ519" s="539"/>
      <c r="BK519" s="539"/>
      <c r="BL519" s="539"/>
      <c r="BM519" s="539"/>
      <c r="BN519" s="539"/>
      <c r="BO519" s="539"/>
      <c r="BP519" s="539"/>
      <c r="BQ519" s="539"/>
      <c r="BR519" s="539"/>
      <c r="BS519" s="539"/>
      <c r="BT519" s="539"/>
      <c r="BU519" s="539"/>
      <c r="BV519" s="539"/>
    </row>
    <row r="520" spans="55:74" s="537" customFormat="1" x14ac:dyDescent="0.25">
      <c r="BC520" s="539"/>
      <c r="BD520" s="539"/>
      <c r="BE520" s="539"/>
      <c r="BF520" s="539"/>
      <c r="BG520" s="539"/>
      <c r="BH520" s="539"/>
      <c r="BI520" s="539"/>
      <c r="BJ520" s="539"/>
      <c r="BK520" s="539"/>
      <c r="BL520" s="539"/>
      <c r="BM520" s="539"/>
      <c r="BN520" s="539"/>
      <c r="BO520" s="539"/>
      <c r="BP520" s="539"/>
      <c r="BQ520" s="539"/>
      <c r="BR520" s="539"/>
      <c r="BS520" s="539"/>
      <c r="BT520" s="539"/>
      <c r="BU520" s="539"/>
      <c r="BV520" s="539"/>
    </row>
    <row r="521" spans="55:74" s="537" customFormat="1" x14ac:dyDescent="0.25">
      <c r="BC521" s="539"/>
      <c r="BD521" s="539"/>
      <c r="BE521" s="539"/>
      <c r="BF521" s="539"/>
      <c r="BG521" s="539"/>
      <c r="BH521" s="539"/>
      <c r="BI521" s="539"/>
      <c r="BJ521" s="539"/>
      <c r="BK521" s="539"/>
      <c r="BL521" s="539"/>
      <c r="BM521" s="539"/>
      <c r="BN521" s="539"/>
      <c r="BO521" s="539"/>
      <c r="BP521" s="539"/>
      <c r="BQ521" s="539"/>
      <c r="BR521" s="539"/>
      <c r="BS521" s="539"/>
      <c r="BT521" s="539"/>
      <c r="BU521" s="539"/>
      <c r="BV521" s="539"/>
    </row>
    <row r="522" spans="55:74" s="537" customFormat="1" x14ac:dyDescent="0.25">
      <c r="BC522" s="539"/>
      <c r="BD522" s="539"/>
      <c r="BE522" s="539"/>
      <c r="BF522" s="539"/>
      <c r="BG522" s="539"/>
      <c r="BH522" s="539"/>
      <c r="BI522" s="539"/>
      <c r="BJ522" s="539"/>
      <c r="BK522" s="539"/>
      <c r="BL522" s="539"/>
      <c r="BM522" s="539"/>
      <c r="BN522" s="539"/>
      <c r="BO522" s="539"/>
      <c r="BP522" s="539"/>
      <c r="BQ522" s="539"/>
      <c r="BR522" s="539"/>
      <c r="BS522" s="539"/>
      <c r="BT522" s="539"/>
      <c r="BU522" s="539"/>
      <c r="BV522" s="539"/>
    </row>
    <row r="523" spans="55:74" s="537" customFormat="1" x14ac:dyDescent="0.25">
      <c r="BC523" s="539"/>
      <c r="BD523" s="539"/>
      <c r="BE523" s="539"/>
      <c r="BF523" s="539"/>
      <c r="BG523" s="539"/>
      <c r="BH523" s="539"/>
      <c r="BI523" s="539"/>
      <c r="BJ523" s="539"/>
      <c r="BK523" s="539"/>
      <c r="BL523" s="539"/>
      <c r="BM523" s="539"/>
      <c r="BN523" s="539"/>
      <c r="BO523" s="539"/>
      <c r="BP523" s="539"/>
      <c r="BQ523" s="539"/>
      <c r="BR523" s="539"/>
      <c r="BS523" s="539"/>
      <c r="BT523" s="539"/>
      <c r="BU523" s="539"/>
      <c r="BV523" s="539"/>
    </row>
    <row r="524" spans="55:74" s="537" customFormat="1" x14ac:dyDescent="0.25">
      <c r="BC524" s="539"/>
      <c r="BD524" s="539"/>
      <c r="BE524" s="539"/>
      <c r="BF524" s="539"/>
      <c r="BG524" s="539"/>
      <c r="BH524" s="539"/>
      <c r="BI524" s="539"/>
      <c r="BJ524" s="539"/>
      <c r="BK524" s="539"/>
      <c r="BL524" s="539"/>
      <c r="BM524" s="539"/>
      <c r="BN524" s="539"/>
      <c r="BO524" s="539"/>
      <c r="BP524" s="539"/>
      <c r="BQ524" s="539"/>
      <c r="BR524" s="539"/>
      <c r="BS524" s="539"/>
      <c r="BT524" s="539"/>
      <c r="BU524" s="539"/>
      <c r="BV524" s="539"/>
    </row>
    <row r="525" spans="55:74" s="537" customFormat="1" x14ac:dyDescent="0.25">
      <c r="BC525" s="539"/>
      <c r="BD525" s="539"/>
      <c r="BE525" s="539"/>
      <c r="BF525" s="539"/>
      <c r="BG525" s="539"/>
      <c r="BH525" s="539"/>
      <c r="BI525" s="539"/>
      <c r="BJ525" s="539"/>
      <c r="BK525" s="539"/>
      <c r="BL525" s="539"/>
      <c r="BM525" s="539"/>
      <c r="BN525" s="539"/>
      <c r="BO525" s="539"/>
      <c r="BP525" s="539"/>
      <c r="BQ525" s="539"/>
      <c r="BR525" s="539"/>
      <c r="BS525" s="539"/>
      <c r="BT525" s="539"/>
      <c r="BU525" s="539"/>
      <c r="BV525" s="539"/>
    </row>
    <row r="526" spans="55:74" s="537" customFormat="1" x14ac:dyDescent="0.25">
      <c r="BC526" s="539"/>
      <c r="BD526" s="539"/>
      <c r="BE526" s="539"/>
      <c r="BF526" s="539"/>
      <c r="BG526" s="539"/>
      <c r="BH526" s="539"/>
      <c r="BI526" s="539"/>
      <c r="BJ526" s="539"/>
      <c r="BK526" s="539"/>
      <c r="BL526" s="539"/>
      <c r="BM526" s="539"/>
      <c r="BN526" s="539"/>
      <c r="BO526" s="539"/>
      <c r="BP526" s="539"/>
      <c r="BQ526" s="539"/>
      <c r="BR526" s="539"/>
      <c r="BS526" s="539"/>
      <c r="BT526" s="539"/>
      <c r="BU526" s="539"/>
      <c r="BV526" s="539"/>
    </row>
    <row r="527" spans="55:74" s="537" customFormat="1" x14ac:dyDescent="0.25">
      <c r="BC527" s="539"/>
      <c r="BD527" s="539"/>
      <c r="BE527" s="539"/>
      <c r="BF527" s="539"/>
      <c r="BG527" s="539"/>
      <c r="BH527" s="539"/>
      <c r="BI527" s="539"/>
      <c r="BJ527" s="539"/>
      <c r="BK527" s="539"/>
      <c r="BL527" s="539"/>
      <c r="BM527" s="539"/>
      <c r="BN527" s="539"/>
      <c r="BO527" s="539"/>
      <c r="BP527" s="539"/>
      <c r="BQ527" s="539"/>
      <c r="BR527" s="539"/>
      <c r="BS527" s="539"/>
      <c r="BT527" s="539"/>
      <c r="BU527" s="539"/>
      <c r="BV527" s="539"/>
    </row>
    <row r="528" spans="55:74" s="537" customFormat="1" x14ac:dyDescent="0.25">
      <c r="BC528" s="539"/>
      <c r="BD528" s="539"/>
      <c r="BE528" s="539"/>
      <c r="BF528" s="539"/>
      <c r="BG528" s="539"/>
      <c r="BH528" s="539"/>
      <c r="BI528" s="539"/>
      <c r="BJ528" s="539"/>
      <c r="BK528" s="539"/>
      <c r="BL528" s="539"/>
      <c r="BM528" s="539"/>
      <c r="BN528" s="539"/>
      <c r="BO528" s="539"/>
      <c r="BP528" s="539"/>
      <c r="BQ528" s="539"/>
      <c r="BR528" s="539"/>
      <c r="BS528" s="539"/>
      <c r="BT528" s="539"/>
      <c r="BU528" s="539"/>
      <c r="BV528" s="539"/>
    </row>
    <row r="529" spans="55:74" s="537" customFormat="1" x14ac:dyDescent="0.25">
      <c r="BC529" s="539"/>
      <c r="BD529" s="539"/>
      <c r="BE529" s="539"/>
      <c r="BF529" s="539"/>
      <c r="BG529" s="539"/>
      <c r="BH529" s="539"/>
      <c r="BI529" s="539"/>
      <c r="BJ529" s="539"/>
      <c r="BK529" s="539"/>
      <c r="BL529" s="539"/>
      <c r="BM529" s="539"/>
      <c r="BN529" s="539"/>
      <c r="BO529" s="539"/>
      <c r="BP529" s="539"/>
      <c r="BQ529" s="539"/>
      <c r="BR529" s="539"/>
      <c r="BS529" s="539"/>
      <c r="BT529" s="539"/>
      <c r="BU529" s="539"/>
      <c r="BV529" s="539"/>
    </row>
    <row r="530" spans="55:74" s="537" customFormat="1" x14ac:dyDescent="0.25">
      <c r="BC530" s="539"/>
      <c r="BD530" s="539"/>
      <c r="BE530" s="539"/>
      <c r="BF530" s="539"/>
      <c r="BG530" s="539"/>
      <c r="BH530" s="539"/>
      <c r="BI530" s="539"/>
      <c r="BJ530" s="539"/>
      <c r="BK530" s="539"/>
      <c r="BL530" s="539"/>
      <c r="BM530" s="539"/>
      <c r="BN530" s="539"/>
      <c r="BO530" s="539"/>
      <c r="BP530" s="539"/>
      <c r="BQ530" s="539"/>
      <c r="BR530" s="539"/>
      <c r="BS530" s="539"/>
      <c r="BT530" s="539"/>
      <c r="BU530" s="539"/>
      <c r="BV530" s="539"/>
    </row>
    <row r="531" spans="55:74" s="537" customFormat="1" x14ac:dyDescent="0.25">
      <c r="BC531" s="539"/>
      <c r="BD531" s="539"/>
      <c r="BE531" s="539"/>
      <c r="BF531" s="539"/>
      <c r="BG531" s="539"/>
      <c r="BH531" s="539"/>
      <c r="BI531" s="539"/>
      <c r="BJ531" s="539"/>
      <c r="BK531" s="539"/>
      <c r="BL531" s="539"/>
      <c r="BM531" s="539"/>
      <c r="BN531" s="539"/>
      <c r="BO531" s="539"/>
      <c r="BP531" s="539"/>
      <c r="BQ531" s="539"/>
      <c r="BR531" s="539"/>
      <c r="BS531" s="539"/>
      <c r="BT531" s="539"/>
      <c r="BU531" s="539"/>
      <c r="BV531" s="539"/>
    </row>
    <row r="532" spans="55:74" s="537" customFormat="1" x14ac:dyDescent="0.25">
      <c r="BC532" s="539"/>
      <c r="BD532" s="539"/>
      <c r="BE532" s="539"/>
      <c r="BF532" s="539"/>
      <c r="BG532" s="539"/>
      <c r="BH532" s="539"/>
      <c r="BI532" s="539"/>
      <c r="BJ532" s="539"/>
      <c r="BK532" s="539"/>
      <c r="BL532" s="539"/>
      <c r="BM532" s="539"/>
      <c r="BN532" s="539"/>
      <c r="BO532" s="539"/>
      <c r="BP532" s="539"/>
      <c r="BQ532" s="539"/>
      <c r="BR532" s="539"/>
      <c r="BS532" s="539"/>
      <c r="BT532" s="539"/>
      <c r="BU532" s="539"/>
      <c r="BV532" s="539"/>
    </row>
    <row r="533" spans="55:74" s="537" customFormat="1" x14ac:dyDescent="0.25">
      <c r="BC533" s="539"/>
      <c r="BD533" s="539"/>
      <c r="BE533" s="539"/>
      <c r="BF533" s="539"/>
      <c r="BG533" s="539"/>
      <c r="BH533" s="539"/>
      <c r="BI533" s="539"/>
      <c r="BJ533" s="539"/>
      <c r="BK533" s="539"/>
      <c r="BL533" s="539"/>
      <c r="BM533" s="539"/>
      <c r="BN533" s="539"/>
      <c r="BO533" s="539"/>
      <c r="BP533" s="539"/>
      <c r="BQ533" s="539"/>
      <c r="BR533" s="539"/>
      <c r="BS533" s="539"/>
      <c r="BT533" s="539"/>
      <c r="BU533" s="539"/>
      <c r="BV533" s="539"/>
    </row>
    <row r="534" spans="55:74" s="537" customFormat="1" x14ac:dyDescent="0.25">
      <c r="BC534" s="539"/>
      <c r="BD534" s="539"/>
      <c r="BE534" s="539"/>
      <c r="BF534" s="539"/>
      <c r="BG534" s="539"/>
      <c r="BH534" s="539"/>
      <c r="BI534" s="539"/>
      <c r="BJ534" s="539"/>
      <c r="BK534" s="539"/>
      <c r="BL534" s="539"/>
      <c r="BM534" s="539"/>
      <c r="BN534" s="539"/>
      <c r="BO534" s="539"/>
      <c r="BP534" s="539"/>
      <c r="BQ534" s="539"/>
      <c r="BR534" s="539"/>
      <c r="BS534" s="539"/>
      <c r="BT534" s="539"/>
      <c r="BU534" s="539"/>
      <c r="BV534" s="539"/>
    </row>
    <row r="535" spans="55:74" s="537" customFormat="1" x14ac:dyDescent="0.25">
      <c r="BC535" s="539"/>
      <c r="BD535" s="539"/>
      <c r="BE535" s="539"/>
      <c r="BF535" s="539"/>
      <c r="BG535" s="539"/>
      <c r="BH535" s="539"/>
      <c r="BI535" s="539"/>
      <c r="BJ535" s="539"/>
      <c r="BK535" s="539"/>
      <c r="BL535" s="539"/>
      <c r="BM535" s="539"/>
      <c r="BN535" s="539"/>
      <c r="BO535" s="539"/>
      <c r="BP535" s="539"/>
      <c r="BQ535" s="539"/>
      <c r="BR535" s="539"/>
      <c r="BS535" s="539"/>
      <c r="BT535" s="539"/>
      <c r="BU535" s="539"/>
      <c r="BV535" s="539"/>
    </row>
    <row r="536" spans="55:74" s="537" customFormat="1" x14ac:dyDescent="0.25">
      <c r="BC536" s="539"/>
      <c r="BD536" s="539"/>
      <c r="BE536" s="539"/>
      <c r="BF536" s="539"/>
      <c r="BG536" s="539"/>
      <c r="BH536" s="539"/>
      <c r="BI536" s="539"/>
      <c r="BJ536" s="539"/>
      <c r="BK536" s="539"/>
      <c r="BL536" s="539"/>
      <c r="BM536" s="539"/>
      <c r="BN536" s="539"/>
      <c r="BO536" s="539"/>
      <c r="BP536" s="539"/>
      <c r="BQ536" s="539"/>
      <c r="BR536" s="539"/>
      <c r="BS536" s="539"/>
      <c r="BT536" s="539"/>
      <c r="BU536" s="539"/>
      <c r="BV536" s="539"/>
    </row>
    <row r="537" spans="55:74" s="537" customFormat="1" x14ac:dyDescent="0.25">
      <c r="BC537" s="539"/>
      <c r="BD537" s="539"/>
      <c r="BE537" s="539"/>
      <c r="BF537" s="539"/>
      <c r="BG537" s="539"/>
      <c r="BH537" s="539"/>
      <c r="BI537" s="539"/>
      <c r="BJ537" s="539"/>
      <c r="BK537" s="539"/>
      <c r="BL537" s="539"/>
      <c r="BM537" s="539"/>
      <c r="BN537" s="539"/>
      <c r="BO537" s="539"/>
      <c r="BP537" s="539"/>
      <c r="BQ537" s="539"/>
      <c r="BR537" s="539"/>
      <c r="BS537" s="539"/>
      <c r="BT537" s="539"/>
      <c r="BU537" s="539"/>
      <c r="BV537" s="539"/>
    </row>
    <row r="538" spans="55:74" s="537" customFormat="1" x14ac:dyDescent="0.25">
      <c r="BC538" s="539"/>
      <c r="BD538" s="539"/>
      <c r="BE538" s="539"/>
      <c r="BF538" s="539"/>
      <c r="BG538" s="539"/>
      <c r="BH538" s="539"/>
      <c r="BI538" s="539"/>
      <c r="BJ538" s="539"/>
      <c r="BK538" s="539"/>
      <c r="BL538" s="539"/>
      <c r="BM538" s="539"/>
      <c r="BN538" s="539"/>
      <c r="BO538" s="539"/>
      <c r="BP538" s="539"/>
      <c r="BQ538" s="539"/>
      <c r="BR538" s="539"/>
      <c r="BS538" s="539"/>
      <c r="BT538" s="539"/>
      <c r="BU538" s="539"/>
      <c r="BV538" s="539"/>
    </row>
    <row r="539" spans="55:74" s="537" customFormat="1" x14ac:dyDescent="0.25">
      <c r="BC539" s="539"/>
      <c r="BD539" s="539"/>
      <c r="BE539" s="539"/>
      <c r="BF539" s="539"/>
      <c r="BG539" s="539"/>
      <c r="BH539" s="539"/>
      <c r="BI539" s="539"/>
      <c r="BJ539" s="539"/>
      <c r="BK539" s="539"/>
      <c r="BL539" s="539"/>
      <c r="BM539" s="539"/>
      <c r="BN539" s="539"/>
      <c r="BO539" s="539"/>
      <c r="BP539" s="539"/>
      <c r="BQ539" s="539"/>
      <c r="BR539" s="539"/>
      <c r="BS539" s="539"/>
      <c r="BT539" s="539"/>
      <c r="BU539" s="539"/>
      <c r="BV539" s="539"/>
    </row>
    <row r="540" spans="55:74" s="537" customFormat="1" x14ac:dyDescent="0.25">
      <c r="BC540" s="539"/>
      <c r="BD540" s="539"/>
      <c r="BE540" s="539"/>
      <c r="BF540" s="539"/>
      <c r="BG540" s="539"/>
      <c r="BH540" s="539"/>
      <c r="BI540" s="539"/>
      <c r="BJ540" s="539"/>
      <c r="BK540" s="539"/>
      <c r="BL540" s="539"/>
      <c r="BM540" s="539"/>
      <c r="BN540" s="539"/>
      <c r="BO540" s="539"/>
      <c r="BP540" s="539"/>
      <c r="BQ540" s="539"/>
      <c r="BR540" s="539"/>
      <c r="BS540" s="539"/>
      <c r="BT540" s="539"/>
      <c r="BU540" s="539"/>
      <c r="BV540" s="539"/>
    </row>
    <row r="541" spans="55:74" s="537" customFormat="1" x14ac:dyDescent="0.25">
      <c r="BC541" s="539"/>
      <c r="BD541" s="539"/>
      <c r="BE541" s="539"/>
      <c r="BF541" s="539"/>
      <c r="BG541" s="539"/>
      <c r="BH541" s="539"/>
      <c r="BI541" s="539"/>
      <c r="BJ541" s="539"/>
      <c r="BK541" s="539"/>
      <c r="BL541" s="539"/>
      <c r="BM541" s="539"/>
      <c r="BN541" s="539"/>
      <c r="BO541" s="539"/>
      <c r="BP541" s="539"/>
      <c r="BQ541" s="539"/>
      <c r="BR541" s="539"/>
      <c r="BS541" s="539"/>
      <c r="BT541" s="539"/>
      <c r="BU541" s="539"/>
      <c r="BV541" s="539"/>
    </row>
    <row r="542" spans="55:74" s="537" customFormat="1" x14ac:dyDescent="0.25">
      <c r="BC542" s="539"/>
      <c r="BD542" s="539"/>
      <c r="BE542" s="539"/>
      <c r="BF542" s="539"/>
      <c r="BG542" s="539"/>
      <c r="BH542" s="539"/>
      <c r="BI542" s="539"/>
      <c r="BJ542" s="539"/>
      <c r="BK542" s="539"/>
      <c r="BL542" s="539"/>
      <c r="BM542" s="539"/>
      <c r="BN542" s="539"/>
      <c r="BO542" s="539"/>
      <c r="BP542" s="539"/>
      <c r="BQ542" s="539"/>
      <c r="BR542" s="539"/>
      <c r="BS542" s="539"/>
      <c r="BT542" s="539"/>
      <c r="BU542" s="539"/>
      <c r="BV542" s="539"/>
    </row>
    <row r="543" spans="55:74" s="537" customFormat="1" x14ac:dyDescent="0.25">
      <c r="BC543" s="539"/>
      <c r="BD543" s="539"/>
      <c r="BE543" s="539"/>
      <c r="BF543" s="539"/>
      <c r="BG543" s="539"/>
      <c r="BH543" s="539"/>
      <c r="BI543" s="539"/>
      <c r="BJ543" s="539"/>
      <c r="BK543" s="539"/>
      <c r="BL543" s="539"/>
      <c r="BM543" s="539"/>
      <c r="BN543" s="539"/>
      <c r="BO543" s="539"/>
      <c r="BP543" s="539"/>
      <c r="BQ543" s="539"/>
      <c r="BR543" s="539"/>
      <c r="BS543" s="539"/>
      <c r="BT543" s="539"/>
      <c r="BU543" s="539"/>
      <c r="BV543" s="539"/>
    </row>
    <row r="544" spans="55:74" s="537" customFormat="1" x14ac:dyDescent="0.25">
      <c r="BC544" s="539"/>
      <c r="BD544" s="539"/>
      <c r="BE544" s="539"/>
      <c r="BF544" s="539"/>
      <c r="BG544" s="539"/>
      <c r="BH544" s="539"/>
      <c r="BI544" s="539"/>
      <c r="BJ544" s="539"/>
      <c r="BK544" s="539"/>
      <c r="BL544" s="539"/>
      <c r="BM544" s="539"/>
      <c r="BN544" s="539"/>
      <c r="BO544" s="539"/>
      <c r="BP544" s="539"/>
      <c r="BQ544" s="539"/>
      <c r="BR544" s="539"/>
      <c r="BS544" s="539"/>
      <c r="BT544" s="539"/>
      <c r="BU544" s="539"/>
      <c r="BV544" s="539"/>
    </row>
    <row r="545" spans="55:74" s="537" customFormat="1" x14ac:dyDescent="0.25">
      <c r="BC545" s="539"/>
      <c r="BD545" s="539"/>
      <c r="BE545" s="539"/>
      <c r="BF545" s="539"/>
      <c r="BG545" s="539"/>
      <c r="BH545" s="539"/>
      <c r="BI545" s="539"/>
      <c r="BJ545" s="539"/>
      <c r="BK545" s="539"/>
      <c r="BL545" s="539"/>
      <c r="BM545" s="539"/>
      <c r="BN545" s="539"/>
      <c r="BO545" s="539"/>
      <c r="BP545" s="539"/>
      <c r="BQ545" s="539"/>
      <c r="BR545" s="539"/>
      <c r="BS545" s="539"/>
      <c r="BT545" s="539"/>
      <c r="BU545" s="539"/>
      <c r="BV545" s="539"/>
    </row>
    <row r="546" spans="55:74" s="537" customFormat="1" x14ac:dyDescent="0.25">
      <c r="BC546" s="539"/>
      <c r="BD546" s="539"/>
      <c r="BE546" s="539"/>
      <c r="BF546" s="539"/>
      <c r="BG546" s="539"/>
      <c r="BH546" s="539"/>
      <c r="BI546" s="539"/>
      <c r="BJ546" s="539"/>
      <c r="BK546" s="539"/>
      <c r="BL546" s="539"/>
      <c r="BM546" s="539"/>
      <c r="BN546" s="539"/>
      <c r="BO546" s="539"/>
      <c r="BP546" s="539"/>
      <c r="BQ546" s="539"/>
      <c r="BR546" s="539"/>
      <c r="BS546" s="539"/>
      <c r="BT546" s="539"/>
      <c r="BU546" s="539"/>
      <c r="BV546" s="539"/>
    </row>
    <row r="547" spans="55:74" s="537" customFormat="1" x14ac:dyDescent="0.25">
      <c r="BC547" s="539"/>
      <c r="BD547" s="539"/>
      <c r="BE547" s="539"/>
      <c r="BF547" s="539"/>
      <c r="BG547" s="539"/>
      <c r="BH547" s="539"/>
      <c r="BI547" s="539"/>
      <c r="BJ547" s="539"/>
      <c r="BK547" s="539"/>
      <c r="BL547" s="539"/>
      <c r="BM547" s="539"/>
      <c r="BN547" s="539"/>
      <c r="BO547" s="539"/>
      <c r="BP547" s="539"/>
      <c r="BQ547" s="539"/>
      <c r="BR547" s="539"/>
      <c r="BS547" s="539"/>
      <c r="BT547" s="539"/>
      <c r="BU547" s="539"/>
      <c r="BV547" s="539"/>
    </row>
    <row r="548" spans="55:74" s="537" customFormat="1" x14ac:dyDescent="0.25">
      <c r="BC548" s="539"/>
      <c r="BD548" s="539"/>
      <c r="BE548" s="539"/>
      <c r="BF548" s="539"/>
      <c r="BG548" s="539"/>
      <c r="BH548" s="539"/>
      <c r="BI548" s="539"/>
      <c r="BJ548" s="539"/>
      <c r="BK548" s="539"/>
      <c r="BL548" s="539"/>
      <c r="BM548" s="539"/>
      <c r="BN548" s="539"/>
      <c r="BO548" s="539"/>
      <c r="BP548" s="539"/>
      <c r="BQ548" s="539"/>
      <c r="BR548" s="539"/>
      <c r="BS548" s="539"/>
      <c r="BT548" s="539"/>
      <c r="BU548" s="539"/>
      <c r="BV548" s="539"/>
    </row>
    <row r="549" spans="55:74" s="537" customFormat="1" x14ac:dyDescent="0.25">
      <c r="BC549" s="539"/>
      <c r="BD549" s="539"/>
      <c r="BE549" s="539"/>
      <c r="BF549" s="539"/>
      <c r="BG549" s="539"/>
      <c r="BH549" s="539"/>
      <c r="BI549" s="539"/>
      <c r="BJ549" s="539"/>
      <c r="BK549" s="539"/>
      <c r="BL549" s="539"/>
      <c r="BM549" s="539"/>
      <c r="BN549" s="539"/>
      <c r="BO549" s="539"/>
      <c r="BP549" s="539"/>
      <c r="BQ549" s="539"/>
      <c r="BR549" s="539"/>
      <c r="BS549" s="539"/>
      <c r="BT549" s="539"/>
      <c r="BU549" s="539"/>
      <c r="BV549" s="539"/>
    </row>
    <row r="550" spans="55:74" s="537" customFormat="1" x14ac:dyDescent="0.25">
      <c r="BC550" s="539"/>
      <c r="BD550" s="539"/>
      <c r="BE550" s="539"/>
      <c r="BF550" s="539"/>
      <c r="BG550" s="539"/>
      <c r="BH550" s="539"/>
      <c r="BI550" s="539"/>
      <c r="BJ550" s="539"/>
      <c r="BK550" s="539"/>
      <c r="BL550" s="539"/>
      <c r="BM550" s="539"/>
      <c r="BN550" s="539"/>
      <c r="BO550" s="539"/>
      <c r="BP550" s="539"/>
      <c r="BQ550" s="539"/>
      <c r="BR550" s="539"/>
      <c r="BS550" s="539"/>
      <c r="BT550" s="539"/>
      <c r="BU550" s="539"/>
      <c r="BV550" s="539"/>
    </row>
    <row r="551" spans="55:74" s="537" customFormat="1" x14ac:dyDescent="0.25">
      <c r="BC551" s="539"/>
      <c r="BD551" s="539"/>
      <c r="BE551" s="539"/>
      <c r="BF551" s="539"/>
      <c r="BG551" s="539"/>
      <c r="BH551" s="539"/>
      <c r="BI551" s="539"/>
      <c r="BJ551" s="539"/>
      <c r="BK551" s="539"/>
      <c r="BL551" s="539"/>
      <c r="BM551" s="539"/>
      <c r="BN551" s="539"/>
      <c r="BO551" s="539"/>
      <c r="BP551" s="539"/>
      <c r="BQ551" s="539"/>
      <c r="BR551" s="539"/>
      <c r="BS551" s="539"/>
      <c r="BT551" s="539"/>
      <c r="BU551" s="539"/>
      <c r="BV551" s="539"/>
    </row>
    <row r="552" spans="55:74" s="537" customFormat="1" x14ac:dyDescent="0.25">
      <c r="BC552" s="539"/>
      <c r="BD552" s="539"/>
      <c r="BE552" s="539"/>
      <c r="BF552" s="539"/>
      <c r="BG552" s="539"/>
      <c r="BH552" s="539"/>
      <c r="BI552" s="539"/>
      <c r="BJ552" s="539"/>
      <c r="BK552" s="539"/>
      <c r="BL552" s="539"/>
      <c r="BM552" s="539"/>
      <c r="BN552" s="539"/>
      <c r="BO552" s="539"/>
      <c r="BP552" s="539"/>
      <c r="BQ552" s="539"/>
      <c r="BR552" s="539"/>
      <c r="BS552" s="539"/>
      <c r="BT552" s="539"/>
      <c r="BU552" s="539"/>
      <c r="BV552" s="539"/>
    </row>
    <row r="553" spans="55:74" s="537" customFormat="1" x14ac:dyDescent="0.25">
      <c r="BC553" s="539"/>
      <c r="BD553" s="539"/>
      <c r="BE553" s="539"/>
      <c r="BF553" s="539"/>
      <c r="BG553" s="539"/>
      <c r="BH553" s="539"/>
      <c r="BI553" s="539"/>
      <c r="BJ553" s="539"/>
      <c r="BK553" s="539"/>
      <c r="BL553" s="539"/>
      <c r="BM553" s="539"/>
      <c r="BN553" s="539"/>
      <c r="BO553" s="539"/>
      <c r="BP553" s="539"/>
      <c r="BQ553" s="539"/>
      <c r="BR553" s="539"/>
      <c r="BS553" s="539"/>
      <c r="BT553" s="539"/>
      <c r="BU553" s="539"/>
      <c r="BV553" s="539"/>
    </row>
    <row r="554" spans="55:74" s="537" customFormat="1" x14ac:dyDescent="0.25">
      <c r="BC554" s="539"/>
      <c r="BD554" s="539"/>
      <c r="BE554" s="539"/>
      <c r="BF554" s="539"/>
      <c r="BG554" s="539"/>
      <c r="BH554" s="539"/>
      <c r="BI554" s="539"/>
      <c r="BJ554" s="539"/>
      <c r="BK554" s="539"/>
      <c r="BL554" s="539"/>
      <c r="BM554" s="539"/>
      <c r="BN554" s="539"/>
      <c r="BO554" s="539"/>
      <c r="BP554" s="539"/>
      <c r="BQ554" s="539"/>
      <c r="BR554" s="539"/>
      <c r="BS554" s="539"/>
      <c r="BT554" s="539"/>
      <c r="BU554" s="539"/>
      <c r="BV554" s="539"/>
    </row>
    <row r="555" spans="55:74" s="537" customFormat="1" x14ac:dyDescent="0.25">
      <c r="BC555" s="539"/>
      <c r="BD555" s="539"/>
      <c r="BE555" s="539"/>
      <c r="BF555" s="539"/>
      <c r="BG555" s="539"/>
      <c r="BH555" s="539"/>
      <c r="BI555" s="539"/>
      <c r="BJ555" s="539"/>
      <c r="BK555" s="539"/>
      <c r="BL555" s="539"/>
      <c r="BM555" s="539"/>
      <c r="BN555" s="539"/>
      <c r="BO555" s="539"/>
      <c r="BP555" s="539"/>
      <c r="BQ555" s="539"/>
      <c r="BR555" s="539"/>
      <c r="BS555" s="539"/>
      <c r="BT555" s="539"/>
      <c r="BU555" s="539"/>
      <c r="BV555" s="539"/>
    </row>
    <row r="556" spans="55:74" s="537" customFormat="1" x14ac:dyDescent="0.25">
      <c r="BC556" s="539"/>
      <c r="BD556" s="539"/>
      <c r="BE556" s="539"/>
      <c r="BF556" s="539"/>
      <c r="BG556" s="539"/>
      <c r="BH556" s="539"/>
      <c r="BI556" s="539"/>
      <c r="BJ556" s="539"/>
      <c r="BK556" s="539"/>
      <c r="BL556" s="539"/>
      <c r="BM556" s="539"/>
      <c r="BN556" s="539"/>
      <c r="BO556" s="539"/>
      <c r="BP556" s="539"/>
      <c r="BQ556" s="539"/>
      <c r="BR556" s="539"/>
      <c r="BS556" s="539"/>
      <c r="BT556" s="539"/>
      <c r="BU556" s="539"/>
      <c r="BV556" s="539"/>
    </row>
    <row r="557" spans="55:74" s="537" customFormat="1" x14ac:dyDescent="0.25">
      <c r="BC557" s="539"/>
      <c r="BD557" s="539"/>
      <c r="BE557" s="539"/>
      <c r="BF557" s="539"/>
      <c r="BG557" s="539"/>
      <c r="BH557" s="539"/>
      <c r="BI557" s="539"/>
      <c r="BJ557" s="539"/>
      <c r="BK557" s="539"/>
      <c r="BL557" s="539"/>
      <c r="BM557" s="539"/>
      <c r="BN557" s="539"/>
      <c r="BO557" s="539"/>
      <c r="BP557" s="539"/>
      <c r="BQ557" s="539"/>
      <c r="BR557" s="539"/>
      <c r="BS557" s="539"/>
      <c r="BT557" s="539"/>
      <c r="BU557" s="539"/>
      <c r="BV557" s="539"/>
    </row>
    <row r="558" spans="55:74" s="537" customFormat="1" x14ac:dyDescent="0.25">
      <c r="BC558" s="539"/>
      <c r="BD558" s="539"/>
      <c r="BE558" s="539"/>
      <c r="BF558" s="539"/>
      <c r="BG558" s="539"/>
      <c r="BH558" s="539"/>
      <c r="BI558" s="539"/>
      <c r="BJ558" s="539"/>
      <c r="BK558" s="539"/>
      <c r="BL558" s="539"/>
      <c r="BM558" s="539"/>
      <c r="BN558" s="539"/>
      <c r="BO558" s="539"/>
      <c r="BP558" s="539"/>
      <c r="BQ558" s="539"/>
      <c r="BR558" s="539"/>
      <c r="BS558" s="539"/>
      <c r="BT558" s="539"/>
      <c r="BU558" s="539"/>
      <c r="BV558" s="539"/>
    </row>
    <row r="559" spans="55:74" s="537" customFormat="1" x14ac:dyDescent="0.25">
      <c r="BC559" s="539"/>
      <c r="BD559" s="539"/>
      <c r="BE559" s="539"/>
      <c r="BF559" s="539"/>
      <c r="BG559" s="539"/>
      <c r="BH559" s="539"/>
      <c r="BI559" s="539"/>
      <c r="BJ559" s="539"/>
      <c r="BK559" s="539"/>
      <c r="BL559" s="539"/>
      <c r="BM559" s="539"/>
      <c r="BN559" s="539"/>
      <c r="BO559" s="539"/>
      <c r="BP559" s="539"/>
      <c r="BQ559" s="539"/>
      <c r="BR559" s="539"/>
      <c r="BS559" s="539"/>
      <c r="BT559" s="539"/>
      <c r="BU559" s="539"/>
      <c r="BV559" s="539"/>
    </row>
    <row r="560" spans="55:74" s="537" customFormat="1" x14ac:dyDescent="0.25">
      <c r="BC560" s="539"/>
      <c r="BD560" s="539"/>
      <c r="BE560" s="539"/>
      <c r="BF560" s="539"/>
      <c r="BG560" s="539"/>
      <c r="BH560" s="539"/>
      <c r="BI560" s="539"/>
      <c r="BJ560" s="539"/>
      <c r="BK560" s="539"/>
      <c r="BL560" s="539"/>
      <c r="BM560" s="539"/>
      <c r="BN560" s="539"/>
      <c r="BO560" s="539"/>
      <c r="BP560" s="539"/>
      <c r="BQ560" s="539"/>
      <c r="BR560" s="539"/>
      <c r="BS560" s="539"/>
      <c r="BT560" s="539"/>
      <c r="BU560" s="539"/>
      <c r="BV560" s="539"/>
    </row>
    <row r="561" spans="55:74" s="537" customFormat="1" x14ac:dyDescent="0.25">
      <c r="BC561" s="539"/>
      <c r="BD561" s="539"/>
      <c r="BE561" s="539"/>
      <c r="BF561" s="539"/>
      <c r="BG561" s="539"/>
      <c r="BH561" s="539"/>
      <c r="BI561" s="539"/>
      <c r="BJ561" s="539"/>
      <c r="BK561" s="539"/>
      <c r="BL561" s="539"/>
      <c r="BM561" s="539"/>
      <c r="BN561" s="539"/>
      <c r="BO561" s="539"/>
      <c r="BP561" s="539"/>
      <c r="BQ561" s="539"/>
      <c r="BR561" s="539"/>
      <c r="BS561" s="539"/>
      <c r="BT561" s="539"/>
      <c r="BU561" s="539"/>
      <c r="BV561" s="539"/>
    </row>
    <row r="562" spans="55:74" s="537" customFormat="1" x14ac:dyDescent="0.25">
      <c r="BC562" s="539"/>
      <c r="BD562" s="539"/>
      <c r="BE562" s="539"/>
      <c r="BF562" s="539"/>
      <c r="BG562" s="539"/>
      <c r="BH562" s="539"/>
      <c r="BI562" s="539"/>
      <c r="BJ562" s="539"/>
      <c r="BK562" s="539"/>
      <c r="BL562" s="539"/>
      <c r="BM562" s="539"/>
      <c r="BN562" s="539"/>
      <c r="BO562" s="539"/>
      <c r="BP562" s="539"/>
      <c r="BQ562" s="539"/>
      <c r="BR562" s="539"/>
      <c r="BS562" s="539"/>
      <c r="BT562" s="539"/>
      <c r="BU562" s="539"/>
      <c r="BV562" s="539"/>
    </row>
    <row r="563" spans="55:74" s="537" customFormat="1" x14ac:dyDescent="0.25">
      <c r="BC563" s="539"/>
      <c r="BD563" s="539"/>
      <c r="BE563" s="539"/>
      <c r="BF563" s="539"/>
      <c r="BG563" s="539"/>
      <c r="BH563" s="539"/>
      <c r="BI563" s="539"/>
      <c r="BJ563" s="539"/>
      <c r="BK563" s="539"/>
      <c r="BL563" s="539"/>
      <c r="BM563" s="539"/>
      <c r="BN563" s="539"/>
      <c r="BO563" s="539"/>
      <c r="BP563" s="539"/>
      <c r="BQ563" s="539"/>
      <c r="BR563" s="539"/>
      <c r="BS563" s="539"/>
      <c r="BT563" s="539"/>
      <c r="BU563" s="539"/>
      <c r="BV563" s="539"/>
    </row>
    <row r="564" spans="55:74" s="537" customFormat="1" x14ac:dyDescent="0.25">
      <c r="BC564" s="539"/>
      <c r="BD564" s="539"/>
      <c r="BE564" s="539"/>
      <c r="BF564" s="539"/>
      <c r="BG564" s="539"/>
      <c r="BH564" s="539"/>
      <c r="BI564" s="539"/>
      <c r="BJ564" s="539"/>
      <c r="BK564" s="539"/>
      <c r="BL564" s="539"/>
      <c r="BM564" s="539"/>
      <c r="BN564" s="539"/>
      <c r="BO564" s="539"/>
      <c r="BP564" s="539"/>
      <c r="BQ564" s="539"/>
      <c r="BR564" s="539"/>
      <c r="BS564" s="539"/>
      <c r="BT564" s="539"/>
      <c r="BU564" s="539"/>
      <c r="BV564" s="539"/>
    </row>
    <row r="565" spans="55:74" s="537" customFormat="1" x14ac:dyDescent="0.25">
      <c r="BC565" s="539"/>
      <c r="BD565" s="539"/>
      <c r="BE565" s="539"/>
      <c r="BF565" s="539"/>
      <c r="BG565" s="539"/>
      <c r="BH565" s="539"/>
      <c r="BI565" s="539"/>
      <c r="BJ565" s="539"/>
      <c r="BK565" s="539"/>
      <c r="BL565" s="539"/>
      <c r="BM565" s="539"/>
      <c r="BN565" s="539"/>
      <c r="BO565" s="539"/>
      <c r="BP565" s="539"/>
      <c r="BQ565" s="539"/>
      <c r="BR565" s="539"/>
      <c r="BS565" s="539"/>
      <c r="BT565" s="539"/>
      <c r="BU565" s="539"/>
      <c r="BV565" s="539"/>
    </row>
    <row r="566" spans="55:74" s="537" customFormat="1" x14ac:dyDescent="0.25">
      <c r="BC566" s="539"/>
      <c r="BD566" s="539"/>
      <c r="BE566" s="539"/>
      <c r="BF566" s="539"/>
      <c r="BG566" s="539"/>
      <c r="BH566" s="539"/>
      <c r="BI566" s="539"/>
      <c r="BJ566" s="539"/>
      <c r="BK566" s="539"/>
      <c r="BL566" s="539"/>
      <c r="BM566" s="539"/>
      <c r="BN566" s="539"/>
      <c r="BO566" s="539"/>
      <c r="BP566" s="539"/>
      <c r="BQ566" s="539"/>
      <c r="BR566" s="539"/>
      <c r="BS566" s="539"/>
      <c r="BT566" s="539"/>
      <c r="BU566" s="539"/>
      <c r="BV566" s="539"/>
    </row>
    <row r="567" spans="55:74" s="537" customFormat="1" x14ac:dyDescent="0.25">
      <c r="BC567" s="539"/>
      <c r="BD567" s="539"/>
      <c r="BE567" s="539"/>
      <c r="BF567" s="539"/>
      <c r="BG567" s="539"/>
      <c r="BH567" s="539"/>
      <c r="BI567" s="539"/>
      <c r="BJ567" s="539"/>
      <c r="BK567" s="539"/>
      <c r="BL567" s="539"/>
      <c r="BM567" s="539"/>
      <c r="BN567" s="539"/>
      <c r="BO567" s="539"/>
      <c r="BP567" s="539"/>
      <c r="BQ567" s="539"/>
      <c r="BR567" s="539"/>
      <c r="BS567" s="539"/>
      <c r="BT567" s="539"/>
      <c r="BU567" s="539"/>
      <c r="BV567" s="539"/>
    </row>
    <row r="568" spans="55:74" s="537" customFormat="1" x14ac:dyDescent="0.25">
      <c r="BC568" s="539"/>
      <c r="BD568" s="539"/>
      <c r="BE568" s="539"/>
      <c r="BF568" s="539"/>
      <c r="BG568" s="539"/>
      <c r="BH568" s="539"/>
      <c r="BI568" s="539"/>
      <c r="BJ568" s="539"/>
      <c r="BK568" s="539"/>
      <c r="BL568" s="539"/>
      <c r="BM568" s="539"/>
      <c r="BN568" s="539"/>
      <c r="BO568" s="539"/>
      <c r="BP568" s="539"/>
      <c r="BQ568" s="539"/>
      <c r="BR568" s="539"/>
      <c r="BS568" s="539"/>
      <c r="BT568" s="539"/>
      <c r="BU568" s="539"/>
      <c r="BV568" s="539"/>
    </row>
    <row r="569" spans="55:74" s="537" customFormat="1" x14ac:dyDescent="0.25">
      <c r="BC569" s="539"/>
      <c r="BD569" s="539"/>
      <c r="BE569" s="539"/>
      <c r="BF569" s="539"/>
      <c r="BG569" s="539"/>
      <c r="BH569" s="539"/>
      <c r="BI569" s="539"/>
      <c r="BJ569" s="539"/>
      <c r="BK569" s="539"/>
      <c r="BL569" s="539"/>
      <c r="BM569" s="539"/>
      <c r="BN569" s="539"/>
      <c r="BO569" s="539"/>
      <c r="BP569" s="539"/>
      <c r="BQ569" s="539"/>
      <c r="BR569" s="539"/>
      <c r="BS569" s="539"/>
      <c r="BT569" s="539"/>
      <c r="BU569" s="539"/>
      <c r="BV569" s="539"/>
    </row>
    <row r="570" spans="55:74" s="537" customFormat="1" x14ac:dyDescent="0.25">
      <c r="BC570" s="539"/>
      <c r="BD570" s="539"/>
      <c r="BE570" s="539"/>
      <c r="BF570" s="539"/>
      <c r="BG570" s="539"/>
      <c r="BH570" s="539"/>
      <c r="BI570" s="539"/>
      <c r="BJ570" s="539"/>
      <c r="BK570" s="539"/>
      <c r="BL570" s="539"/>
      <c r="BM570" s="539"/>
      <c r="BN570" s="539"/>
      <c r="BO570" s="539"/>
      <c r="BP570" s="539"/>
      <c r="BQ570" s="539"/>
      <c r="BR570" s="539"/>
      <c r="BS570" s="539"/>
      <c r="BT570" s="539"/>
      <c r="BU570" s="539"/>
      <c r="BV570" s="539"/>
    </row>
    <row r="571" spans="55:74" s="537" customFormat="1" x14ac:dyDescent="0.25">
      <c r="BC571" s="539"/>
      <c r="BD571" s="539"/>
      <c r="BE571" s="539"/>
      <c r="BF571" s="539"/>
      <c r="BG571" s="539"/>
      <c r="BH571" s="539"/>
      <c r="BI571" s="539"/>
      <c r="BJ571" s="539"/>
      <c r="BK571" s="539"/>
      <c r="BL571" s="539"/>
      <c r="BM571" s="539"/>
      <c r="BN571" s="539"/>
      <c r="BO571" s="539"/>
      <c r="BP571" s="539"/>
      <c r="BQ571" s="539"/>
      <c r="BR571" s="539"/>
      <c r="BS571" s="539"/>
      <c r="BT571" s="539"/>
      <c r="BU571" s="539"/>
      <c r="BV571" s="539"/>
    </row>
    <row r="572" spans="55:74" s="537" customFormat="1" x14ac:dyDescent="0.25">
      <c r="BC572" s="539"/>
      <c r="BD572" s="539"/>
      <c r="BE572" s="539"/>
      <c r="BF572" s="539"/>
      <c r="BG572" s="539"/>
      <c r="BH572" s="539"/>
      <c r="BI572" s="539"/>
      <c r="BJ572" s="539"/>
      <c r="BK572" s="539"/>
      <c r="BL572" s="539"/>
      <c r="BM572" s="539"/>
      <c r="BN572" s="539"/>
      <c r="BO572" s="539"/>
      <c r="BP572" s="539"/>
      <c r="BQ572" s="539"/>
      <c r="BR572" s="539"/>
      <c r="BS572" s="539"/>
      <c r="BT572" s="539"/>
      <c r="BU572" s="539"/>
      <c r="BV572" s="539"/>
    </row>
    <row r="573" spans="55:74" s="537" customFormat="1" x14ac:dyDescent="0.25">
      <c r="BC573" s="539"/>
      <c r="BD573" s="539"/>
      <c r="BE573" s="539"/>
      <c r="BF573" s="539"/>
      <c r="BG573" s="539"/>
      <c r="BH573" s="539"/>
      <c r="BI573" s="539"/>
      <c r="BJ573" s="539"/>
      <c r="BK573" s="539"/>
      <c r="BL573" s="539"/>
      <c r="BM573" s="539"/>
      <c r="BN573" s="539"/>
      <c r="BO573" s="539"/>
      <c r="BP573" s="539"/>
      <c r="BQ573" s="539"/>
      <c r="BR573" s="539"/>
      <c r="BS573" s="539"/>
      <c r="BT573" s="539"/>
      <c r="BU573" s="539"/>
      <c r="BV573" s="539"/>
    </row>
    <row r="574" spans="55:74" s="537" customFormat="1" x14ac:dyDescent="0.25">
      <c r="BC574" s="539"/>
      <c r="BD574" s="539"/>
      <c r="BE574" s="539"/>
      <c r="BF574" s="539"/>
      <c r="BG574" s="539"/>
      <c r="BH574" s="539"/>
      <c r="BI574" s="539"/>
      <c r="BJ574" s="539"/>
      <c r="BK574" s="539"/>
      <c r="BL574" s="539"/>
      <c r="BM574" s="539"/>
      <c r="BN574" s="539"/>
      <c r="BO574" s="539"/>
      <c r="BP574" s="539"/>
      <c r="BQ574" s="539"/>
      <c r="BR574" s="539"/>
      <c r="BS574" s="539"/>
      <c r="BT574" s="539"/>
      <c r="BU574" s="539"/>
      <c r="BV574" s="539"/>
    </row>
    <row r="575" spans="55:74" s="537" customFormat="1" x14ac:dyDescent="0.25">
      <c r="BC575" s="539"/>
      <c r="BD575" s="539"/>
      <c r="BE575" s="539"/>
      <c r="BF575" s="539"/>
      <c r="BG575" s="539"/>
      <c r="BH575" s="539"/>
      <c r="BI575" s="539"/>
      <c r="BJ575" s="539"/>
      <c r="BK575" s="539"/>
      <c r="BL575" s="539"/>
      <c r="BM575" s="539"/>
      <c r="BN575" s="539"/>
      <c r="BO575" s="539"/>
      <c r="BP575" s="539"/>
      <c r="BQ575" s="539"/>
      <c r="BR575" s="539"/>
      <c r="BS575" s="539"/>
      <c r="BT575" s="539"/>
      <c r="BU575" s="539"/>
      <c r="BV575" s="539"/>
    </row>
    <row r="576" spans="55:74" s="537" customFormat="1" x14ac:dyDescent="0.25">
      <c r="BC576" s="539"/>
      <c r="BD576" s="539"/>
      <c r="BE576" s="539"/>
      <c r="BF576" s="539"/>
      <c r="BG576" s="539"/>
      <c r="BH576" s="539"/>
      <c r="BI576" s="539"/>
      <c r="BJ576" s="539"/>
      <c r="BK576" s="539"/>
      <c r="BL576" s="539"/>
      <c r="BM576" s="539"/>
      <c r="BN576" s="539"/>
      <c r="BO576" s="539"/>
      <c r="BP576" s="539"/>
      <c r="BQ576" s="539"/>
      <c r="BR576" s="539"/>
      <c r="BS576" s="539"/>
      <c r="BT576" s="539"/>
      <c r="BU576" s="539"/>
      <c r="BV576" s="539"/>
    </row>
    <row r="577" spans="1:74" s="537" customFormat="1" x14ac:dyDescent="0.25">
      <c r="BC577" s="539"/>
      <c r="BD577" s="539"/>
      <c r="BE577" s="539"/>
      <c r="BF577" s="539"/>
      <c r="BG577" s="539"/>
      <c r="BH577" s="539"/>
      <c r="BI577" s="539"/>
      <c r="BJ577" s="539"/>
      <c r="BK577" s="539"/>
      <c r="BL577" s="539"/>
      <c r="BM577" s="539"/>
      <c r="BN577" s="539"/>
      <c r="BO577" s="539"/>
      <c r="BP577" s="539"/>
      <c r="BQ577" s="539"/>
      <c r="BR577" s="539"/>
      <c r="BS577" s="539"/>
      <c r="BT577" s="539"/>
      <c r="BU577" s="539"/>
      <c r="BV577" s="539"/>
    </row>
    <row r="578" spans="1:74" s="537" customFormat="1" ht="15.75" thickBot="1" x14ac:dyDescent="0.3">
      <c r="A578" s="537">
        <v>1</v>
      </c>
      <c r="B578" s="537">
        <v>2</v>
      </c>
      <c r="C578" s="537">
        <v>3</v>
      </c>
      <c r="D578" s="537">
        <v>4</v>
      </c>
      <c r="E578" s="537">
        <v>5</v>
      </c>
      <c r="F578" s="537">
        <v>6</v>
      </c>
      <c r="G578" s="537">
        <v>7</v>
      </c>
      <c r="H578" s="537">
        <v>8</v>
      </c>
      <c r="I578" s="537">
        <v>9</v>
      </c>
      <c r="J578" s="537">
        <v>10</v>
      </c>
      <c r="K578" s="537">
        <v>11</v>
      </c>
      <c r="L578" s="537">
        <v>12</v>
      </c>
      <c r="M578" s="537">
        <v>13</v>
      </c>
      <c r="N578" s="537">
        <v>14</v>
      </c>
      <c r="O578" s="537">
        <v>15</v>
      </c>
      <c r="P578" s="537">
        <v>16</v>
      </c>
      <c r="Q578" s="537">
        <v>17</v>
      </c>
      <c r="R578" s="537">
        <v>18</v>
      </c>
      <c r="S578" s="537">
        <v>19</v>
      </c>
      <c r="T578" s="537">
        <v>20</v>
      </c>
      <c r="U578" s="537">
        <v>21</v>
      </c>
      <c r="V578" s="537">
        <v>22</v>
      </c>
      <c r="W578" s="537">
        <v>23</v>
      </c>
      <c r="X578" s="537">
        <v>24</v>
      </c>
      <c r="Y578" s="537">
        <v>25</v>
      </c>
      <c r="Z578" s="537">
        <v>26</v>
      </c>
      <c r="AA578" s="537">
        <v>27</v>
      </c>
      <c r="AB578" s="537">
        <v>28</v>
      </c>
      <c r="AC578" s="537">
        <v>29</v>
      </c>
      <c r="AD578" s="537">
        <v>30</v>
      </c>
      <c r="AE578" s="537">
        <v>31</v>
      </c>
      <c r="AF578" s="537">
        <v>32</v>
      </c>
      <c r="AG578" s="537">
        <v>33</v>
      </c>
      <c r="AH578" s="537">
        <v>34</v>
      </c>
      <c r="AI578" s="537">
        <v>35</v>
      </c>
      <c r="AJ578" s="537">
        <v>36</v>
      </c>
      <c r="AK578" s="537">
        <v>37</v>
      </c>
      <c r="AL578" s="537">
        <v>38</v>
      </c>
      <c r="AM578" s="537">
        <v>39</v>
      </c>
      <c r="AN578" s="537">
        <v>40</v>
      </c>
      <c r="AO578" s="537">
        <v>41</v>
      </c>
      <c r="AP578" s="537">
        <v>42</v>
      </c>
      <c r="AQ578" s="537">
        <v>43</v>
      </c>
      <c r="AR578" s="537">
        <v>44</v>
      </c>
      <c r="AS578" s="537">
        <v>45</v>
      </c>
      <c r="AT578" s="537">
        <v>46</v>
      </c>
      <c r="AU578" s="537">
        <v>47</v>
      </c>
      <c r="AV578" s="537">
        <v>48</v>
      </c>
      <c r="AW578" s="537">
        <v>49</v>
      </c>
      <c r="AX578" s="537">
        <v>50</v>
      </c>
      <c r="AY578" s="537">
        <v>51</v>
      </c>
      <c r="AZ578" s="537">
        <v>52</v>
      </c>
      <c r="BA578" s="537">
        <v>53</v>
      </c>
      <c r="BB578" s="537">
        <v>54</v>
      </c>
      <c r="BC578" s="539"/>
      <c r="BD578" s="539"/>
      <c r="BE578" s="539"/>
      <c r="BF578" s="539"/>
      <c r="BG578" s="539"/>
      <c r="BH578" s="539"/>
      <c r="BI578" s="539"/>
      <c r="BJ578" s="539"/>
      <c r="BK578" s="539"/>
      <c r="BL578" s="539"/>
      <c r="BM578" s="539"/>
      <c r="BN578" s="539"/>
      <c r="BO578" s="539"/>
      <c r="BP578" s="539"/>
      <c r="BQ578" s="539"/>
      <c r="BR578" s="539"/>
      <c r="BS578" s="539"/>
      <c r="BT578" s="539"/>
      <c r="BU578" s="539"/>
      <c r="BV578" s="539"/>
    </row>
    <row r="579" spans="1:74" s="537" customFormat="1" x14ac:dyDescent="0.25">
      <c r="E579" s="745" t="s">
        <v>788</v>
      </c>
      <c r="F579" s="745"/>
      <c r="G579" s="745"/>
      <c r="H579" s="745"/>
      <c r="I579" s="745"/>
      <c r="J579" s="745"/>
      <c r="K579" s="745"/>
      <c r="L579" s="745"/>
      <c r="M579" s="745"/>
      <c r="N579" s="745"/>
      <c r="O579" s="755" t="s">
        <v>789</v>
      </c>
      <c r="P579" s="745"/>
      <c r="Q579" s="745"/>
      <c r="R579" s="745"/>
      <c r="S579" s="745"/>
      <c r="T579" s="745"/>
      <c r="U579" s="745"/>
      <c r="V579" s="745"/>
      <c r="W579" s="745"/>
      <c r="X579" s="756"/>
      <c r="Y579" s="755" t="s">
        <v>790</v>
      </c>
      <c r="Z579" s="745"/>
      <c r="AA579" s="745"/>
      <c r="AB579" s="745"/>
      <c r="AC579" s="745"/>
      <c r="AD579" s="745"/>
      <c r="AE579" s="745"/>
      <c r="AF579" s="745"/>
      <c r="AG579" s="745"/>
      <c r="AH579" s="756"/>
      <c r="AI579" s="755" t="s">
        <v>791</v>
      </c>
      <c r="AJ579" s="745"/>
      <c r="AK579" s="745"/>
      <c r="AL579" s="745"/>
      <c r="AM579" s="745"/>
      <c r="AN579" s="745"/>
      <c r="AO579" s="745"/>
      <c r="AP579" s="745"/>
      <c r="AQ579" s="745"/>
      <c r="AR579" s="756"/>
      <c r="AS579" s="755" t="s">
        <v>792</v>
      </c>
      <c r="AT579" s="745"/>
      <c r="AU579" s="745"/>
      <c r="AV579" s="745"/>
      <c r="AW579" s="745"/>
      <c r="AX579" s="745"/>
      <c r="AY579" s="745"/>
      <c r="AZ579" s="745"/>
      <c r="BA579" s="745"/>
      <c r="BB579" s="756"/>
      <c r="BC579" s="539"/>
      <c r="BD579" s="539"/>
      <c r="BE579" s="539"/>
      <c r="BF579" s="539"/>
      <c r="BG579" s="539"/>
      <c r="BH579" s="539"/>
      <c r="BI579" s="539"/>
      <c r="BJ579" s="539"/>
      <c r="BK579" s="539"/>
      <c r="BL579" s="539"/>
      <c r="BM579" s="539"/>
      <c r="BN579" s="539"/>
      <c r="BO579" s="539"/>
      <c r="BP579" s="539"/>
      <c r="BQ579" s="539"/>
      <c r="BR579" s="539"/>
      <c r="BS579" s="539"/>
      <c r="BT579" s="539"/>
      <c r="BU579" s="539"/>
      <c r="BV579" s="539"/>
    </row>
    <row r="580" spans="1:74" s="537" customFormat="1" x14ac:dyDescent="0.25">
      <c r="E580" s="746"/>
      <c r="F580" s="746"/>
      <c r="G580" s="746"/>
      <c r="H580" s="746"/>
      <c r="I580" s="746"/>
      <c r="J580" s="746"/>
      <c r="K580" s="746"/>
      <c r="L580" s="746"/>
      <c r="M580" s="746"/>
      <c r="N580" s="746"/>
      <c r="O580" s="757"/>
      <c r="P580" s="746"/>
      <c r="Q580" s="746"/>
      <c r="R580" s="746"/>
      <c r="S580" s="746"/>
      <c r="T580" s="746"/>
      <c r="U580" s="746"/>
      <c r="V580" s="746"/>
      <c r="W580" s="746"/>
      <c r="X580" s="758"/>
      <c r="Y580" s="757"/>
      <c r="Z580" s="746"/>
      <c r="AA580" s="746"/>
      <c r="AB580" s="746"/>
      <c r="AC580" s="746"/>
      <c r="AD580" s="746"/>
      <c r="AE580" s="746"/>
      <c r="AF580" s="746"/>
      <c r="AG580" s="746"/>
      <c r="AH580" s="758"/>
      <c r="AI580" s="757"/>
      <c r="AJ580" s="746"/>
      <c r="AK580" s="746"/>
      <c r="AL580" s="746"/>
      <c r="AM580" s="746"/>
      <c r="AN580" s="746"/>
      <c r="AO580" s="746"/>
      <c r="AP580" s="746"/>
      <c r="AQ580" s="746"/>
      <c r="AR580" s="758"/>
      <c r="AS580" s="757"/>
      <c r="AT580" s="746"/>
      <c r="AU580" s="746"/>
      <c r="AV580" s="746"/>
      <c r="AW580" s="746"/>
      <c r="AX580" s="746"/>
      <c r="AY580" s="746"/>
      <c r="AZ580" s="746"/>
      <c r="BA580" s="746"/>
      <c r="BB580" s="758"/>
      <c r="BC580" s="539"/>
      <c r="BD580" s="539"/>
      <c r="BE580" s="539"/>
      <c r="BF580" s="539"/>
      <c r="BG580" s="539"/>
      <c r="BH580" s="539"/>
      <c r="BI580" s="539"/>
      <c r="BJ580" s="539"/>
      <c r="BK580" s="539"/>
      <c r="BL580" s="539"/>
      <c r="BM580" s="539"/>
      <c r="BN580" s="539"/>
      <c r="BO580" s="539"/>
      <c r="BP580" s="539"/>
      <c r="BQ580" s="539"/>
      <c r="BR580" s="539"/>
      <c r="BS580" s="539"/>
      <c r="BT580" s="539"/>
      <c r="BU580" s="539"/>
      <c r="BV580" s="539"/>
    </row>
    <row r="581" spans="1:74" s="537" customFormat="1" x14ac:dyDescent="0.25">
      <c r="E581" s="746"/>
      <c r="F581" s="746"/>
      <c r="G581" s="746"/>
      <c r="H581" s="746"/>
      <c r="I581" s="746"/>
      <c r="J581" s="746"/>
      <c r="K581" s="746"/>
      <c r="L581" s="746"/>
      <c r="M581" s="746"/>
      <c r="N581" s="746"/>
      <c r="O581" s="757"/>
      <c r="P581" s="746"/>
      <c r="Q581" s="746"/>
      <c r="R581" s="746"/>
      <c r="S581" s="746"/>
      <c r="T581" s="746"/>
      <c r="U581" s="746"/>
      <c r="V581" s="746"/>
      <c r="W581" s="746"/>
      <c r="X581" s="758"/>
      <c r="Y581" s="757"/>
      <c r="Z581" s="746"/>
      <c r="AA581" s="746"/>
      <c r="AB581" s="746"/>
      <c r="AC581" s="746"/>
      <c r="AD581" s="746"/>
      <c r="AE581" s="746"/>
      <c r="AF581" s="746"/>
      <c r="AG581" s="746"/>
      <c r="AH581" s="758"/>
      <c r="AI581" s="757"/>
      <c r="AJ581" s="746"/>
      <c r="AK581" s="746"/>
      <c r="AL581" s="746"/>
      <c r="AM581" s="746"/>
      <c r="AN581" s="746"/>
      <c r="AO581" s="746"/>
      <c r="AP581" s="746"/>
      <c r="AQ581" s="746"/>
      <c r="AR581" s="758"/>
      <c r="AS581" s="757"/>
      <c r="AT581" s="746"/>
      <c r="AU581" s="746"/>
      <c r="AV581" s="746"/>
      <c r="AW581" s="746"/>
      <c r="AX581" s="746"/>
      <c r="AY581" s="746"/>
      <c r="AZ581" s="746"/>
      <c r="BA581" s="746"/>
      <c r="BB581" s="758"/>
      <c r="BC581" s="539"/>
      <c r="BD581" s="539"/>
      <c r="BE581" s="539"/>
      <c r="BF581" s="539"/>
      <c r="BG581" s="539"/>
      <c r="BH581" s="539"/>
      <c r="BI581" s="539"/>
      <c r="BJ581" s="539"/>
      <c r="BK581" s="539"/>
      <c r="BL581" s="539"/>
      <c r="BM581" s="539"/>
      <c r="BN581" s="539"/>
      <c r="BO581" s="539"/>
      <c r="BP581" s="539"/>
      <c r="BQ581" s="539"/>
      <c r="BR581" s="539"/>
      <c r="BS581" s="539"/>
      <c r="BT581" s="539"/>
      <c r="BU581" s="539"/>
      <c r="BV581" s="539"/>
    </row>
    <row r="582" spans="1:74" s="537" customFormat="1" x14ac:dyDescent="0.25">
      <c r="E582" s="746"/>
      <c r="F582" s="746"/>
      <c r="G582" s="746"/>
      <c r="H582" s="746"/>
      <c r="I582" s="746"/>
      <c r="J582" s="746"/>
      <c r="K582" s="746"/>
      <c r="L582" s="746"/>
      <c r="M582" s="746"/>
      <c r="N582" s="746"/>
      <c r="O582" s="757"/>
      <c r="P582" s="746"/>
      <c r="Q582" s="746"/>
      <c r="R582" s="746"/>
      <c r="S582" s="746"/>
      <c r="T582" s="746"/>
      <c r="U582" s="746"/>
      <c r="V582" s="746"/>
      <c r="W582" s="746"/>
      <c r="X582" s="758"/>
      <c r="Y582" s="757"/>
      <c r="Z582" s="746"/>
      <c r="AA582" s="746"/>
      <c r="AB582" s="746"/>
      <c r="AC582" s="746"/>
      <c r="AD582" s="746"/>
      <c r="AE582" s="746"/>
      <c r="AF582" s="746"/>
      <c r="AG582" s="746"/>
      <c r="AH582" s="758"/>
      <c r="AI582" s="757"/>
      <c r="AJ582" s="746"/>
      <c r="AK582" s="746"/>
      <c r="AL582" s="746"/>
      <c r="AM582" s="746"/>
      <c r="AN582" s="746"/>
      <c r="AO582" s="746"/>
      <c r="AP582" s="746"/>
      <c r="AQ582" s="746"/>
      <c r="AR582" s="758"/>
      <c r="AS582" s="757"/>
      <c r="AT582" s="746"/>
      <c r="AU582" s="746"/>
      <c r="AV582" s="746"/>
      <c r="AW582" s="746"/>
      <c r="AX582" s="746"/>
      <c r="AY582" s="746"/>
      <c r="AZ582" s="746"/>
      <c r="BA582" s="746"/>
      <c r="BB582" s="758"/>
      <c r="BC582" s="539"/>
      <c r="BD582" s="539"/>
      <c r="BE582" s="539"/>
      <c r="BF582" s="539"/>
      <c r="BG582" s="539"/>
      <c r="BH582" s="539"/>
      <c r="BI582" s="539"/>
      <c r="BJ582" s="539"/>
      <c r="BK582" s="539"/>
      <c r="BL582" s="539"/>
      <c r="BM582" s="539"/>
      <c r="BN582" s="539"/>
      <c r="BO582" s="539"/>
      <c r="BP582" s="539"/>
      <c r="BQ582" s="539"/>
      <c r="BR582" s="539"/>
      <c r="BS582" s="539"/>
      <c r="BT582" s="539"/>
      <c r="BU582" s="539"/>
      <c r="BV582" s="539"/>
    </row>
    <row r="583" spans="1:74" s="537" customFormat="1" ht="15.75" thickBot="1" x14ac:dyDescent="0.3">
      <c r="E583" s="747"/>
      <c r="F583" s="747"/>
      <c r="G583" s="747"/>
      <c r="H583" s="747"/>
      <c r="I583" s="747"/>
      <c r="J583" s="747"/>
      <c r="K583" s="747"/>
      <c r="L583" s="747"/>
      <c r="M583" s="747"/>
      <c r="N583" s="747"/>
      <c r="O583" s="759"/>
      <c r="P583" s="747"/>
      <c r="Q583" s="747"/>
      <c r="R583" s="747"/>
      <c r="S583" s="747"/>
      <c r="T583" s="747"/>
      <c r="U583" s="747"/>
      <c r="V583" s="747"/>
      <c r="W583" s="747"/>
      <c r="X583" s="760"/>
      <c r="Y583" s="759"/>
      <c r="Z583" s="747"/>
      <c r="AA583" s="747"/>
      <c r="AB583" s="747"/>
      <c r="AC583" s="747"/>
      <c r="AD583" s="747"/>
      <c r="AE583" s="747"/>
      <c r="AF583" s="747"/>
      <c r="AG583" s="747"/>
      <c r="AH583" s="760"/>
      <c r="AI583" s="759"/>
      <c r="AJ583" s="747"/>
      <c r="AK583" s="747"/>
      <c r="AL583" s="747"/>
      <c r="AM583" s="747"/>
      <c r="AN583" s="747"/>
      <c r="AO583" s="747"/>
      <c r="AP583" s="747"/>
      <c r="AQ583" s="747"/>
      <c r="AR583" s="760"/>
      <c r="AS583" s="759"/>
      <c r="AT583" s="747"/>
      <c r="AU583" s="747"/>
      <c r="AV583" s="747"/>
      <c r="AW583" s="747"/>
      <c r="AX583" s="747"/>
      <c r="AY583" s="747"/>
      <c r="AZ583" s="747"/>
      <c r="BA583" s="747"/>
      <c r="BB583" s="760"/>
      <c r="BC583" s="539"/>
      <c r="BD583" s="539"/>
      <c r="BE583" s="539"/>
      <c r="BF583" s="539"/>
      <c r="BG583" s="539"/>
      <c r="BH583" s="539"/>
      <c r="BI583" s="539"/>
      <c r="BJ583" s="539"/>
      <c r="BK583" s="539"/>
      <c r="BL583" s="539"/>
      <c r="BM583" s="539"/>
      <c r="BN583" s="539"/>
      <c r="BO583" s="539"/>
      <c r="BP583" s="539"/>
      <c r="BQ583" s="539"/>
      <c r="BR583" s="539"/>
      <c r="BS583" s="539"/>
      <c r="BT583" s="539"/>
      <c r="BU583" s="539"/>
      <c r="BV583" s="539"/>
    </row>
    <row r="584" spans="1:74" s="537" customFormat="1" ht="15.75" thickBot="1" x14ac:dyDescent="0.3">
      <c r="E584" s="470" t="s">
        <v>278</v>
      </c>
      <c r="F584" s="470" t="s">
        <v>279</v>
      </c>
      <c r="G584" s="470" t="s">
        <v>622</v>
      </c>
      <c r="H584" s="470" t="s">
        <v>280</v>
      </c>
      <c r="I584" s="470" t="s">
        <v>281</v>
      </c>
      <c r="J584" s="470" t="s">
        <v>562</v>
      </c>
      <c r="K584" s="470" t="s">
        <v>608</v>
      </c>
      <c r="L584" s="470" t="s">
        <v>609</v>
      </c>
      <c r="M584" s="470" t="s">
        <v>610</v>
      </c>
      <c r="N584" s="470" t="s">
        <v>611</v>
      </c>
      <c r="O584" s="471" t="s">
        <v>278</v>
      </c>
      <c r="P584" s="470" t="s">
        <v>279</v>
      </c>
      <c r="Q584" s="470" t="s">
        <v>622</v>
      </c>
      <c r="R584" s="470" t="s">
        <v>280</v>
      </c>
      <c r="S584" s="470" t="s">
        <v>281</v>
      </c>
      <c r="T584" s="470" t="s">
        <v>562</v>
      </c>
      <c r="U584" s="470" t="s">
        <v>608</v>
      </c>
      <c r="V584" s="470" t="s">
        <v>609</v>
      </c>
      <c r="W584" s="470" t="s">
        <v>610</v>
      </c>
      <c r="X584" s="472" t="s">
        <v>611</v>
      </c>
      <c r="Y584" s="471" t="s">
        <v>278</v>
      </c>
      <c r="Z584" s="470" t="s">
        <v>279</v>
      </c>
      <c r="AA584" s="470" t="s">
        <v>622</v>
      </c>
      <c r="AB584" s="470" t="s">
        <v>280</v>
      </c>
      <c r="AC584" s="470" t="s">
        <v>281</v>
      </c>
      <c r="AD584" s="470" t="s">
        <v>562</v>
      </c>
      <c r="AE584" s="470" t="s">
        <v>608</v>
      </c>
      <c r="AF584" s="470" t="s">
        <v>609</v>
      </c>
      <c r="AG584" s="470" t="s">
        <v>610</v>
      </c>
      <c r="AH584" s="472" t="s">
        <v>611</v>
      </c>
      <c r="AI584" s="473" t="s">
        <v>278</v>
      </c>
      <c r="AJ584" s="474" t="s">
        <v>279</v>
      </c>
      <c r="AK584" s="474" t="s">
        <v>622</v>
      </c>
      <c r="AL584" s="474" t="s">
        <v>280</v>
      </c>
      <c r="AM584" s="474" t="s">
        <v>281</v>
      </c>
      <c r="AN584" s="474" t="s">
        <v>562</v>
      </c>
      <c r="AO584" s="474" t="s">
        <v>608</v>
      </c>
      <c r="AP584" s="474" t="s">
        <v>609</v>
      </c>
      <c r="AQ584" s="474" t="s">
        <v>610</v>
      </c>
      <c r="AR584" s="475" t="s">
        <v>611</v>
      </c>
      <c r="AS584" s="473" t="s">
        <v>278</v>
      </c>
      <c r="AT584" s="474" t="s">
        <v>279</v>
      </c>
      <c r="AU584" s="474" t="s">
        <v>622</v>
      </c>
      <c r="AV584" s="474" t="s">
        <v>280</v>
      </c>
      <c r="AW584" s="474" t="s">
        <v>281</v>
      </c>
      <c r="AX584" s="474" t="s">
        <v>562</v>
      </c>
      <c r="AY584" s="474" t="s">
        <v>608</v>
      </c>
      <c r="AZ584" s="474" t="s">
        <v>609</v>
      </c>
      <c r="BA584" s="474" t="s">
        <v>610</v>
      </c>
      <c r="BB584" s="475" t="s">
        <v>611</v>
      </c>
      <c r="BC584" s="539"/>
      <c r="BD584" s="539"/>
      <c r="BE584" s="539"/>
      <c r="BF584" s="539"/>
      <c r="BG584" s="539"/>
      <c r="BH584" s="539"/>
      <c r="BI584" s="539"/>
      <c r="BJ584" s="539"/>
      <c r="BK584" s="539"/>
      <c r="BL584" s="539"/>
      <c r="BM584" s="539"/>
      <c r="BN584" s="539"/>
      <c r="BO584" s="539"/>
      <c r="BP584" s="539"/>
      <c r="BQ584" s="539"/>
      <c r="BR584" s="539"/>
      <c r="BS584" s="539"/>
      <c r="BT584" s="539"/>
      <c r="BU584" s="539"/>
      <c r="BV584" s="539"/>
    </row>
    <row r="585" spans="1:74" s="537" customFormat="1" x14ac:dyDescent="0.25">
      <c r="C585" s="537" t="str">
        <f>C185</f>
        <v>Qs1F_n</v>
      </c>
      <c r="D585" s="537" t="str">
        <f>D185</f>
        <v>m³/h</v>
      </c>
      <c r="E585" s="537" t="e">
        <f t="shared" ref="E585:AJ585" ca="1" si="107">IF(E185="","",E185)</f>
        <v>#NAME?</v>
      </c>
      <c r="F585" s="537" t="e">
        <f t="shared" ca="1" si="107"/>
        <v>#NAME?</v>
      </c>
      <c r="G585" s="537" t="e">
        <f t="shared" ca="1" si="107"/>
        <v>#NAME?</v>
      </c>
      <c r="H585" s="537" t="e">
        <f t="shared" ca="1" si="107"/>
        <v>#NAME?</v>
      </c>
      <c r="I585" s="537" t="e">
        <f t="shared" ca="1" si="107"/>
        <v>#NAME?</v>
      </c>
      <c r="J585" s="537" t="str">
        <f t="shared" si="107"/>
        <v/>
      </c>
      <c r="K585" s="537" t="str">
        <f t="shared" si="107"/>
        <v/>
      </c>
      <c r="L585" s="537" t="str">
        <f t="shared" si="107"/>
        <v/>
      </c>
      <c r="M585" s="537" t="str">
        <f t="shared" si="107"/>
        <v/>
      </c>
      <c r="N585" s="537" t="str">
        <f t="shared" si="107"/>
        <v/>
      </c>
      <c r="O585" s="537" t="e">
        <f t="shared" ca="1" si="107"/>
        <v>#NAME?</v>
      </c>
      <c r="P585" s="537" t="e">
        <f t="shared" ca="1" si="107"/>
        <v>#NAME?</v>
      </c>
      <c r="Q585" s="537" t="e">
        <f t="shared" ca="1" si="107"/>
        <v>#NAME?</v>
      </c>
      <c r="R585" s="537" t="e">
        <f t="shared" ca="1" si="107"/>
        <v>#NAME?</v>
      </c>
      <c r="S585" s="537" t="e">
        <f t="shared" ca="1" si="107"/>
        <v>#NAME?</v>
      </c>
      <c r="T585" s="537" t="str">
        <f t="shared" si="107"/>
        <v/>
      </c>
      <c r="U585" s="537" t="str">
        <f t="shared" si="107"/>
        <v/>
      </c>
      <c r="V585" s="537" t="str">
        <f t="shared" si="107"/>
        <v/>
      </c>
      <c r="W585" s="537" t="str">
        <f t="shared" si="107"/>
        <v/>
      </c>
      <c r="X585" s="537" t="str">
        <f t="shared" si="107"/>
        <v/>
      </c>
      <c r="Y585" s="537" t="e">
        <f t="shared" ca="1" si="107"/>
        <v>#NAME?</v>
      </c>
      <c r="Z585" s="537" t="e">
        <f t="shared" ca="1" si="107"/>
        <v>#NAME?</v>
      </c>
      <c r="AA585" s="537" t="e">
        <f t="shared" ca="1" si="107"/>
        <v>#NAME?</v>
      </c>
      <c r="AB585" s="537" t="e">
        <f t="shared" ca="1" si="107"/>
        <v>#NAME?</v>
      </c>
      <c r="AC585" s="537" t="e">
        <f t="shared" ca="1" si="107"/>
        <v>#NAME?</v>
      </c>
      <c r="AD585" s="537" t="str">
        <f t="shared" si="107"/>
        <v/>
      </c>
      <c r="AE585" s="537" t="str">
        <f t="shared" si="107"/>
        <v/>
      </c>
      <c r="AF585" s="537" t="str">
        <f t="shared" si="107"/>
        <v/>
      </c>
      <c r="AG585" s="537" t="str">
        <f t="shared" si="107"/>
        <v/>
      </c>
      <c r="AH585" s="537" t="str">
        <f t="shared" si="107"/>
        <v/>
      </c>
      <c r="AI585" s="537" t="e">
        <f t="shared" ca="1" si="107"/>
        <v>#NAME?</v>
      </c>
      <c r="AJ585" s="537" t="e">
        <f t="shared" ca="1" si="107"/>
        <v>#NAME?</v>
      </c>
      <c r="AK585" s="537" t="e">
        <f t="shared" ref="AK585:BB585" ca="1" si="108">IF(AK185="","",AK185)</f>
        <v>#NAME?</v>
      </c>
      <c r="AL585" s="537" t="e">
        <f t="shared" ca="1" si="108"/>
        <v>#NAME?</v>
      </c>
      <c r="AM585" s="537" t="e">
        <f t="shared" ca="1" si="108"/>
        <v>#NAME?</v>
      </c>
      <c r="AN585" s="537" t="str">
        <f t="shared" si="108"/>
        <v/>
      </c>
      <c r="AO585" s="537" t="str">
        <f t="shared" si="108"/>
        <v/>
      </c>
      <c r="AP585" s="537" t="str">
        <f t="shared" si="108"/>
        <v/>
      </c>
      <c r="AQ585" s="537" t="str">
        <f t="shared" si="108"/>
        <v/>
      </c>
      <c r="AR585" s="537" t="str">
        <f t="shared" si="108"/>
        <v/>
      </c>
      <c r="AS585" s="537" t="e">
        <f t="shared" ca="1" si="108"/>
        <v>#NAME?</v>
      </c>
      <c r="AT585" s="537" t="e">
        <f t="shared" ca="1" si="108"/>
        <v>#NAME?</v>
      </c>
      <c r="AU585" s="537" t="e">
        <f t="shared" ca="1" si="108"/>
        <v>#NAME?</v>
      </c>
      <c r="AV585" s="537" t="e">
        <f t="shared" ca="1" si="108"/>
        <v>#NAME?</v>
      </c>
      <c r="AW585" s="537" t="e">
        <f t="shared" ca="1" si="108"/>
        <v>#NAME?</v>
      </c>
      <c r="AX585" s="537" t="str">
        <f t="shared" si="108"/>
        <v/>
      </c>
      <c r="AY585" s="537" t="str">
        <f t="shared" si="108"/>
        <v/>
      </c>
      <c r="AZ585" s="537" t="str">
        <f t="shared" si="108"/>
        <v/>
      </c>
      <c r="BA585" s="537" t="str">
        <f t="shared" si="108"/>
        <v/>
      </c>
      <c r="BB585" s="537" t="str">
        <f t="shared" si="108"/>
        <v/>
      </c>
      <c r="BC585" s="574" t="e">
        <f ca="1">AA337</f>
        <v>#NAME?</v>
      </c>
      <c r="BD585" s="539"/>
      <c r="BE585" s="539"/>
      <c r="BF585" s="539"/>
      <c r="BG585" s="539"/>
      <c r="BH585" s="539"/>
      <c r="BI585" s="539"/>
      <c r="BJ585" s="539"/>
      <c r="BK585" s="539"/>
      <c r="BL585" s="539"/>
      <c r="BM585" s="539"/>
      <c r="BN585" s="539"/>
      <c r="BO585" s="539"/>
      <c r="BP585" s="539"/>
      <c r="BQ585" s="539"/>
      <c r="BR585" s="539"/>
      <c r="BS585" s="539"/>
      <c r="BT585" s="539"/>
      <c r="BU585" s="539"/>
      <c r="BV585" s="539"/>
    </row>
    <row r="586" spans="1:74" s="537" customFormat="1" x14ac:dyDescent="0.25">
      <c r="C586" s="537" t="str">
        <f>C217</f>
        <v>Wp (F)_n</v>
      </c>
      <c r="D586" s="537" t="str">
        <f>D217</f>
        <v>kJ/kg</v>
      </c>
      <c r="E586" s="537" t="e">
        <f ca="1">IF(E217="","",E217)</f>
        <v>#NAME?</v>
      </c>
      <c r="F586" s="537" t="e">
        <f t="shared" ref="F586:BB586" ca="1" si="109">IF(F217="","",F217)</f>
        <v>#NAME?</v>
      </c>
      <c r="G586" s="537" t="e">
        <f t="shared" ca="1" si="109"/>
        <v>#NAME?</v>
      </c>
      <c r="H586" s="537" t="e">
        <f t="shared" ca="1" si="109"/>
        <v>#NAME?</v>
      </c>
      <c r="I586" s="537" t="e">
        <f t="shared" ca="1" si="109"/>
        <v>#NAME?</v>
      </c>
      <c r="J586" s="537" t="str">
        <f t="shared" si="109"/>
        <v/>
      </c>
      <c r="K586" s="537" t="str">
        <f t="shared" si="109"/>
        <v/>
      </c>
      <c r="L586" s="537" t="str">
        <f t="shared" si="109"/>
        <v/>
      </c>
      <c r="M586" s="537" t="str">
        <f t="shared" si="109"/>
        <v/>
      </c>
      <c r="N586" s="537" t="str">
        <f t="shared" si="109"/>
        <v/>
      </c>
      <c r="O586" s="537" t="e">
        <f t="shared" ca="1" si="109"/>
        <v>#NAME?</v>
      </c>
      <c r="P586" s="537" t="e">
        <f t="shared" ca="1" si="109"/>
        <v>#NAME?</v>
      </c>
      <c r="Q586" s="537" t="e">
        <f t="shared" ca="1" si="109"/>
        <v>#NAME?</v>
      </c>
      <c r="R586" s="537" t="e">
        <f t="shared" ca="1" si="109"/>
        <v>#NAME?</v>
      </c>
      <c r="S586" s="537" t="e">
        <f t="shared" ca="1" si="109"/>
        <v>#NAME?</v>
      </c>
      <c r="T586" s="537" t="str">
        <f t="shared" si="109"/>
        <v/>
      </c>
      <c r="U586" s="537" t="str">
        <f t="shared" si="109"/>
        <v/>
      </c>
      <c r="V586" s="537" t="str">
        <f t="shared" si="109"/>
        <v/>
      </c>
      <c r="W586" s="537" t="str">
        <f t="shared" si="109"/>
        <v/>
      </c>
      <c r="X586" s="537" t="str">
        <f t="shared" si="109"/>
        <v/>
      </c>
      <c r="Y586" s="537" t="e">
        <f t="shared" ca="1" si="109"/>
        <v>#NAME?</v>
      </c>
      <c r="Z586" s="537" t="e">
        <f t="shared" ca="1" si="109"/>
        <v>#NAME?</v>
      </c>
      <c r="AA586" s="537" t="e">
        <f t="shared" ca="1" si="109"/>
        <v>#NAME?</v>
      </c>
      <c r="AB586" s="537" t="e">
        <f t="shared" ca="1" si="109"/>
        <v>#NAME?</v>
      </c>
      <c r="AC586" s="537" t="e">
        <f t="shared" ca="1" si="109"/>
        <v>#NAME?</v>
      </c>
      <c r="AD586" s="537" t="str">
        <f t="shared" si="109"/>
        <v/>
      </c>
      <c r="AE586" s="537" t="str">
        <f t="shared" si="109"/>
        <v/>
      </c>
      <c r="AF586" s="537" t="str">
        <f t="shared" si="109"/>
        <v/>
      </c>
      <c r="AG586" s="537" t="str">
        <f t="shared" si="109"/>
        <v/>
      </c>
      <c r="AH586" s="537" t="str">
        <f t="shared" si="109"/>
        <v/>
      </c>
      <c r="AI586" s="537" t="e">
        <f t="shared" ca="1" si="109"/>
        <v>#NAME?</v>
      </c>
      <c r="AJ586" s="537" t="e">
        <f t="shared" ca="1" si="109"/>
        <v>#NAME?</v>
      </c>
      <c r="AK586" s="537" t="e">
        <f t="shared" ca="1" si="109"/>
        <v>#NAME?</v>
      </c>
      <c r="AL586" s="537" t="e">
        <f t="shared" ca="1" si="109"/>
        <v>#NAME?</v>
      </c>
      <c r="AM586" s="537" t="e">
        <f t="shared" ca="1" si="109"/>
        <v>#NAME?</v>
      </c>
      <c r="AN586" s="537" t="str">
        <f t="shared" si="109"/>
        <v/>
      </c>
      <c r="AO586" s="537" t="str">
        <f t="shared" si="109"/>
        <v/>
      </c>
      <c r="AP586" s="537" t="str">
        <f t="shared" si="109"/>
        <v/>
      </c>
      <c r="AQ586" s="537" t="str">
        <f t="shared" si="109"/>
        <v/>
      </c>
      <c r="AR586" s="537" t="str">
        <f t="shared" si="109"/>
        <v/>
      </c>
      <c r="AS586" s="537" t="e">
        <f t="shared" ca="1" si="109"/>
        <v>#NAME?</v>
      </c>
      <c r="AT586" s="537" t="e">
        <f t="shared" ca="1" si="109"/>
        <v>#NAME?</v>
      </c>
      <c r="AU586" s="537" t="e">
        <f t="shared" ca="1" si="109"/>
        <v>#NAME?</v>
      </c>
      <c r="AV586" s="537" t="e">
        <f t="shared" ca="1" si="109"/>
        <v>#NAME?</v>
      </c>
      <c r="AW586" s="537" t="e">
        <f t="shared" ca="1" si="109"/>
        <v>#NAME?</v>
      </c>
      <c r="AX586" s="537" t="str">
        <f t="shared" si="109"/>
        <v/>
      </c>
      <c r="AY586" s="537" t="str">
        <f t="shared" si="109"/>
        <v/>
      </c>
      <c r="AZ586" s="537" t="str">
        <f t="shared" si="109"/>
        <v/>
      </c>
      <c r="BA586" s="537" t="str">
        <f t="shared" si="109"/>
        <v/>
      </c>
      <c r="BB586" s="537" t="str">
        <f t="shared" si="109"/>
        <v/>
      </c>
      <c r="BC586" s="574" t="e">
        <f ca="1">AA342</f>
        <v>#VALUE!</v>
      </c>
      <c r="BD586" s="539"/>
      <c r="BE586" s="539"/>
      <c r="BF586" s="539"/>
      <c r="BG586" s="539"/>
      <c r="BH586" s="539"/>
      <c r="BI586" s="539"/>
      <c r="BJ586" s="539"/>
      <c r="BK586" s="539"/>
      <c r="BL586" s="539"/>
      <c r="BM586" s="539"/>
      <c r="BN586" s="539"/>
      <c r="BO586" s="539"/>
      <c r="BP586" s="539"/>
      <c r="BQ586" s="539"/>
      <c r="BR586" s="539"/>
      <c r="BS586" s="539"/>
      <c r="BT586" s="539"/>
      <c r="BU586" s="539"/>
      <c r="BV586" s="539"/>
    </row>
    <row r="587" spans="1:74" s="537" customFormat="1" x14ac:dyDescent="0.25">
      <c r="C587" s="537" t="str">
        <f>C203</f>
        <v>Pd1F_n</v>
      </c>
      <c r="D587" s="537" t="str">
        <f>D203</f>
        <v>mPa</v>
      </c>
      <c r="E587" s="537" t="e">
        <f t="shared" ref="E587:AJ587" ca="1" si="110">IF(E203="","",E203)</f>
        <v>#NAME?</v>
      </c>
      <c r="F587" s="537" t="e">
        <f t="shared" ca="1" si="110"/>
        <v>#NAME?</v>
      </c>
      <c r="G587" s="537" t="e">
        <f t="shared" ca="1" si="110"/>
        <v>#NAME?</v>
      </c>
      <c r="H587" s="537" t="e">
        <f t="shared" ca="1" si="110"/>
        <v>#NAME?</v>
      </c>
      <c r="I587" s="537" t="e">
        <f t="shared" ca="1" si="110"/>
        <v>#NAME?</v>
      </c>
      <c r="J587" s="537" t="str">
        <f t="shared" si="110"/>
        <v/>
      </c>
      <c r="K587" s="537" t="str">
        <f t="shared" si="110"/>
        <v/>
      </c>
      <c r="L587" s="537" t="str">
        <f t="shared" si="110"/>
        <v/>
      </c>
      <c r="M587" s="537" t="str">
        <f t="shared" si="110"/>
        <v/>
      </c>
      <c r="N587" s="537" t="str">
        <f t="shared" si="110"/>
        <v/>
      </c>
      <c r="O587" s="537" t="e">
        <f t="shared" ca="1" si="110"/>
        <v>#NAME?</v>
      </c>
      <c r="P587" s="537" t="e">
        <f t="shared" ca="1" si="110"/>
        <v>#NAME?</v>
      </c>
      <c r="Q587" s="537" t="e">
        <f t="shared" ca="1" si="110"/>
        <v>#NAME?</v>
      </c>
      <c r="R587" s="537" t="e">
        <f t="shared" ca="1" si="110"/>
        <v>#NAME?</v>
      </c>
      <c r="S587" s="537" t="e">
        <f t="shared" ca="1" si="110"/>
        <v>#NAME?</v>
      </c>
      <c r="T587" s="537" t="str">
        <f t="shared" si="110"/>
        <v/>
      </c>
      <c r="U587" s="537" t="str">
        <f t="shared" si="110"/>
        <v/>
      </c>
      <c r="V587" s="537" t="str">
        <f t="shared" si="110"/>
        <v/>
      </c>
      <c r="W587" s="537" t="str">
        <f t="shared" si="110"/>
        <v/>
      </c>
      <c r="X587" s="537" t="str">
        <f t="shared" si="110"/>
        <v/>
      </c>
      <c r="Y587" s="537" t="e">
        <f t="shared" ca="1" si="110"/>
        <v>#NAME?</v>
      </c>
      <c r="Z587" s="537" t="e">
        <f t="shared" ca="1" si="110"/>
        <v>#NAME?</v>
      </c>
      <c r="AA587" s="537" t="e">
        <f t="shared" ca="1" si="110"/>
        <v>#NAME?</v>
      </c>
      <c r="AB587" s="537" t="e">
        <f t="shared" ca="1" si="110"/>
        <v>#NAME?</v>
      </c>
      <c r="AC587" s="537" t="e">
        <f t="shared" ca="1" si="110"/>
        <v>#NAME?</v>
      </c>
      <c r="AD587" s="537" t="str">
        <f t="shared" si="110"/>
        <v/>
      </c>
      <c r="AE587" s="537" t="str">
        <f t="shared" si="110"/>
        <v/>
      </c>
      <c r="AF587" s="537" t="str">
        <f t="shared" si="110"/>
        <v/>
      </c>
      <c r="AG587" s="537" t="str">
        <f t="shared" si="110"/>
        <v/>
      </c>
      <c r="AH587" s="537" t="str">
        <f t="shared" si="110"/>
        <v/>
      </c>
      <c r="AI587" s="537" t="e">
        <f t="shared" ca="1" si="110"/>
        <v>#NAME?</v>
      </c>
      <c r="AJ587" s="537" t="e">
        <f t="shared" ca="1" si="110"/>
        <v>#NAME?</v>
      </c>
      <c r="AK587" s="537" t="e">
        <f t="shared" ref="AK587:BB587" ca="1" si="111">IF(AK203="","",AK203)</f>
        <v>#NAME?</v>
      </c>
      <c r="AL587" s="537" t="e">
        <f t="shared" ca="1" si="111"/>
        <v>#NAME?</v>
      </c>
      <c r="AM587" s="537" t="e">
        <f t="shared" ca="1" si="111"/>
        <v>#NAME?</v>
      </c>
      <c r="AN587" s="537" t="str">
        <f t="shared" si="111"/>
        <v/>
      </c>
      <c r="AO587" s="537" t="str">
        <f t="shared" si="111"/>
        <v/>
      </c>
      <c r="AP587" s="537" t="str">
        <f t="shared" si="111"/>
        <v/>
      </c>
      <c r="AQ587" s="537" t="str">
        <f t="shared" si="111"/>
        <v/>
      </c>
      <c r="AR587" s="537" t="str">
        <f t="shared" si="111"/>
        <v/>
      </c>
      <c r="AS587" s="537" t="e">
        <f t="shared" ca="1" si="111"/>
        <v>#NAME?</v>
      </c>
      <c r="AT587" s="537" t="e">
        <f t="shared" ca="1" si="111"/>
        <v>#NAME?</v>
      </c>
      <c r="AU587" s="537" t="e">
        <f t="shared" ca="1" si="111"/>
        <v>#NAME?</v>
      </c>
      <c r="AV587" s="537" t="e">
        <f t="shared" ca="1" si="111"/>
        <v>#NAME?</v>
      </c>
      <c r="AW587" s="537" t="e">
        <f t="shared" ca="1" si="111"/>
        <v>#NAME?</v>
      </c>
      <c r="AX587" s="537" t="str">
        <f t="shared" si="111"/>
        <v/>
      </c>
      <c r="AY587" s="537" t="str">
        <f t="shared" si="111"/>
        <v/>
      </c>
      <c r="AZ587" s="537" t="str">
        <f t="shared" si="111"/>
        <v/>
      </c>
      <c r="BA587" s="537" t="str">
        <f t="shared" si="111"/>
        <v/>
      </c>
      <c r="BB587" s="537" t="str">
        <f t="shared" si="111"/>
        <v/>
      </c>
      <c r="BC587" s="574" t="e">
        <f ca="1">AA340</f>
        <v>#VALUE!</v>
      </c>
      <c r="BD587" s="539"/>
      <c r="BE587" s="539"/>
      <c r="BF587" s="539"/>
      <c r="BG587" s="539"/>
      <c r="BH587" s="539"/>
      <c r="BI587" s="539"/>
      <c r="BJ587" s="539"/>
      <c r="BK587" s="539"/>
      <c r="BL587" s="539"/>
      <c r="BM587" s="539"/>
      <c r="BN587" s="539"/>
      <c r="BO587" s="539"/>
      <c r="BP587" s="539"/>
      <c r="BQ587" s="539"/>
      <c r="BR587" s="539"/>
      <c r="BS587" s="539"/>
      <c r="BT587" s="539"/>
      <c r="BU587" s="539"/>
      <c r="BV587" s="539"/>
    </row>
    <row r="588" spans="1:74" s="537" customFormat="1" x14ac:dyDescent="0.25">
      <c r="C588" s="537" t="str">
        <f>C219</f>
        <v>np (F)_n</v>
      </c>
      <c r="D588" s="537" t="str">
        <f>D219</f>
        <v>-</v>
      </c>
      <c r="E588" s="537">
        <f>IF(E219="","",E219)</f>
        <v>0.78215190000000012</v>
      </c>
      <c r="F588" s="537">
        <f t="shared" ref="F588:BB588" si="112">IF(F219="","",F219)</f>
        <v>0.78708849999999997</v>
      </c>
      <c r="G588" s="537">
        <f t="shared" si="112"/>
        <v>0.76734179999999996</v>
      </c>
      <c r="H588" s="537">
        <f t="shared" si="112"/>
        <v>0.73582274999999997</v>
      </c>
      <c r="I588" s="537">
        <f t="shared" si="112"/>
        <v>0.70430369999999998</v>
      </c>
      <c r="J588" s="537" t="str">
        <f t="shared" si="112"/>
        <v/>
      </c>
      <c r="K588" s="537" t="str">
        <f t="shared" si="112"/>
        <v/>
      </c>
      <c r="L588" s="537" t="str">
        <f t="shared" si="112"/>
        <v/>
      </c>
      <c r="M588" s="537" t="str">
        <f t="shared" si="112"/>
        <v/>
      </c>
      <c r="N588" s="537" t="str">
        <f t="shared" si="112"/>
        <v/>
      </c>
      <c r="O588" s="537" t="e">
        <f t="shared" ca="1" si="112"/>
        <v>#NAME?</v>
      </c>
      <c r="P588" s="537" t="e">
        <f t="shared" ca="1" si="112"/>
        <v>#NAME?</v>
      </c>
      <c r="Q588" s="537" t="e">
        <f t="shared" ca="1" si="112"/>
        <v>#NAME?</v>
      </c>
      <c r="R588" s="537" t="e">
        <f t="shared" ca="1" si="112"/>
        <v>#NAME?</v>
      </c>
      <c r="S588" s="537" t="e">
        <f t="shared" ca="1" si="112"/>
        <v>#NAME?</v>
      </c>
      <c r="T588" s="537" t="str">
        <f t="shared" si="112"/>
        <v/>
      </c>
      <c r="U588" s="537" t="str">
        <f t="shared" si="112"/>
        <v/>
      </c>
      <c r="V588" s="537" t="str">
        <f t="shared" si="112"/>
        <v/>
      </c>
      <c r="W588" s="537" t="str">
        <f t="shared" si="112"/>
        <v/>
      </c>
      <c r="X588" s="537" t="str">
        <f t="shared" si="112"/>
        <v/>
      </c>
      <c r="Y588" s="537">
        <f t="shared" si="112"/>
        <v>0.77683539999999995</v>
      </c>
      <c r="Z588" s="537">
        <f t="shared" si="112"/>
        <v>0.7893671000000001</v>
      </c>
      <c r="AA588" s="537">
        <f t="shared" si="112"/>
        <v>0.78367090000000006</v>
      </c>
      <c r="AB588" s="537">
        <f t="shared" si="112"/>
        <v>0.75253159999999997</v>
      </c>
      <c r="AC588" s="537">
        <f t="shared" si="112"/>
        <v>0.70392399999999999</v>
      </c>
      <c r="AD588" s="537" t="str">
        <f t="shared" si="112"/>
        <v/>
      </c>
      <c r="AE588" s="537" t="str">
        <f t="shared" si="112"/>
        <v/>
      </c>
      <c r="AF588" s="537" t="str">
        <f t="shared" si="112"/>
        <v/>
      </c>
      <c r="AG588" s="537" t="str">
        <f t="shared" si="112"/>
        <v/>
      </c>
      <c r="AH588" s="537" t="str">
        <f t="shared" si="112"/>
        <v/>
      </c>
      <c r="AI588" s="537">
        <f t="shared" si="112"/>
        <v>0.76658230000000005</v>
      </c>
      <c r="AJ588" s="537">
        <f t="shared" si="112"/>
        <v>0.78367090000000006</v>
      </c>
      <c r="AK588" s="537">
        <f t="shared" si="112"/>
        <v>0.79012660000000001</v>
      </c>
      <c r="AL588" s="537">
        <f t="shared" si="112"/>
        <v>0.78063289999999996</v>
      </c>
      <c r="AM588" s="537">
        <f t="shared" si="112"/>
        <v>0.6959493000000001</v>
      </c>
      <c r="AN588" s="537" t="str">
        <f t="shared" si="112"/>
        <v/>
      </c>
      <c r="AO588" s="537" t="str">
        <f t="shared" si="112"/>
        <v/>
      </c>
      <c r="AP588" s="537" t="str">
        <f t="shared" si="112"/>
        <v/>
      </c>
      <c r="AQ588" s="537" t="str">
        <f t="shared" si="112"/>
        <v/>
      </c>
      <c r="AR588" s="537" t="str">
        <f t="shared" si="112"/>
        <v/>
      </c>
      <c r="AS588" s="537">
        <f t="shared" si="112"/>
        <v>0.76354429999999995</v>
      </c>
      <c r="AT588" s="537">
        <f t="shared" si="112"/>
        <v>0.7783544</v>
      </c>
      <c r="AU588" s="537">
        <f t="shared" si="112"/>
        <v>0.78215190000000012</v>
      </c>
      <c r="AV588" s="537">
        <f t="shared" si="112"/>
        <v>0.76354429999999995</v>
      </c>
      <c r="AW588" s="537">
        <f t="shared" si="112"/>
        <v>0.6693671000000001</v>
      </c>
      <c r="AX588" s="537" t="str">
        <f t="shared" si="112"/>
        <v/>
      </c>
      <c r="AY588" s="537" t="str">
        <f t="shared" si="112"/>
        <v/>
      </c>
      <c r="AZ588" s="537" t="str">
        <f t="shared" si="112"/>
        <v/>
      </c>
      <c r="BA588" s="537" t="str">
        <f t="shared" si="112"/>
        <v/>
      </c>
      <c r="BB588" s="537" t="str">
        <f t="shared" si="112"/>
        <v/>
      </c>
      <c r="BC588" s="574" t="e">
        <f ca="1">AA338</f>
        <v>#VALUE!</v>
      </c>
      <c r="BD588" s="539"/>
      <c r="BE588" s="539"/>
      <c r="BF588" s="539"/>
      <c r="BG588" s="539"/>
      <c r="BH588" s="539"/>
      <c r="BI588" s="539"/>
      <c r="BJ588" s="539"/>
      <c r="BK588" s="539"/>
      <c r="BL588" s="539"/>
      <c r="BM588" s="539"/>
      <c r="BN588" s="539"/>
      <c r="BO588" s="539"/>
      <c r="BP588" s="539"/>
      <c r="BQ588" s="539"/>
      <c r="BR588" s="539"/>
      <c r="BS588" s="539"/>
      <c r="BT588" s="539"/>
      <c r="BU588" s="539"/>
      <c r="BV588" s="539"/>
    </row>
    <row r="589" spans="1:74" s="537" customFormat="1" x14ac:dyDescent="0.25">
      <c r="C589" s="537" t="str">
        <f>C202</f>
        <v>Td1F_n</v>
      </c>
      <c r="D589" s="537" t="str">
        <f>D202</f>
        <v>K</v>
      </c>
      <c r="E589" s="537" t="e">
        <f t="shared" ref="E589:AJ589" ca="1" si="113">IF(E202="","",E202)</f>
        <v>#NAME?</v>
      </c>
      <c r="F589" s="537" t="e">
        <f t="shared" ca="1" si="113"/>
        <v>#NAME?</v>
      </c>
      <c r="G589" s="537" t="e">
        <f t="shared" ca="1" si="113"/>
        <v>#NAME?</v>
      </c>
      <c r="H589" s="537" t="e">
        <f t="shared" ca="1" si="113"/>
        <v>#NAME?</v>
      </c>
      <c r="I589" s="537" t="e">
        <f t="shared" ca="1" si="113"/>
        <v>#NAME?</v>
      </c>
      <c r="J589" s="537" t="str">
        <f t="shared" si="113"/>
        <v/>
      </c>
      <c r="K589" s="537" t="str">
        <f t="shared" si="113"/>
        <v/>
      </c>
      <c r="L589" s="537" t="str">
        <f t="shared" si="113"/>
        <v/>
      </c>
      <c r="M589" s="537" t="str">
        <f t="shared" si="113"/>
        <v/>
      </c>
      <c r="N589" s="537" t="str">
        <f t="shared" si="113"/>
        <v/>
      </c>
      <c r="O589" s="537" t="e">
        <f t="shared" ca="1" si="113"/>
        <v>#NAME?</v>
      </c>
      <c r="P589" s="537" t="e">
        <f t="shared" ca="1" si="113"/>
        <v>#NAME?</v>
      </c>
      <c r="Q589" s="537" t="e">
        <f t="shared" ca="1" si="113"/>
        <v>#NAME?</v>
      </c>
      <c r="R589" s="537" t="e">
        <f t="shared" ca="1" si="113"/>
        <v>#NAME?</v>
      </c>
      <c r="S589" s="537" t="e">
        <f t="shared" ca="1" si="113"/>
        <v>#NAME?</v>
      </c>
      <c r="T589" s="537" t="str">
        <f t="shared" si="113"/>
        <v/>
      </c>
      <c r="U589" s="537" t="str">
        <f t="shared" si="113"/>
        <v/>
      </c>
      <c r="V589" s="537" t="str">
        <f t="shared" si="113"/>
        <v/>
      </c>
      <c r="W589" s="537" t="str">
        <f t="shared" si="113"/>
        <v/>
      </c>
      <c r="X589" s="537" t="str">
        <f t="shared" si="113"/>
        <v/>
      </c>
      <c r="Y589" s="537" t="e">
        <f t="shared" ca="1" si="113"/>
        <v>#NAME?</v>
      </c>
      <c r="Z589" s="537" t="e">
        <f t="shared" ca="1" si="113"/>
        <v>#NAME?</v>
      </c>
      <c r="AA589" s="537" t="e">
        <f t="shared" ca="1" si="113"/>
        <v>#NAME?</v>
      </c>
      <c r="AB589" s="537" t="e">
        <f t="shared" ca="1" si="113"/>
        <v>#NAME?</v>
      </c>
      <c r="AC589" s="537" t="e">
        <f t="shared" ca="1" si="113"/>
        <v>#NAME?</v>
      </c>
      <c r="AD589" s="537" t="str">
        <f t="shared" si="113"/>
        <v/>
      </c>
      <c r="AE589" s="537" t="str">
        <f t="shared" si="113"/>
        <v/>
      </c>
      <c r="AF589" s="537" t="str">
        <f t="shared" si="113"/>
        <v/>
      </c>
      <c r="AG589" s="537" t="str">
        <f t="shared" si="113"/>
        <v/>
      </c>
      <c r="AH589" s="537" t="str">
        <f t="shared" si="113"/>
        <v/>
      </c>
      <c r="AI589" s="537" t="e">
        <f t="shared" ca="1" si="113"/>
        <v>#NAME?</v>
      </c>
      <c r="AJ589" s="537" t="e">
        <f t="shared" ca="1" si="113"/>
        <v>#NAME?</v>
      </c>
      <c r="AK589" s="537" t="e">
        <f t="shared" ref="AK589:BB589" ca="1" si="114">IF(AK202="","",AK202)</f>
        <v>#NAME?</v>
      </c>
      <c r="AL589" s="537" t="e">
        <f t="shared" ca="1" si="114"/>
        <v>#NAME?</v>
      </c>
      <c r="AM589" s="537" t="e">
        <f t="shared" ca="1" si="114"/>
        <v>#NAME?</v>
      </c>
      <c r="AN589" s="537" t="str">
        <f t="shared" si="114"/>
        <v/>
      </c>
      <c r="AO589" s="537" t="str">
        <f t="shared" si="114"/>
        <v/>
      </c>
      <c r="AP589" s="537" t="str">
        <f t="shared" si="114"/>
        <v/>
      </c>
      <c r="AQ589" s="537" t="str">
        <f t="shared" si="114"/>
        <v/>
      </c>
      <c r="AR589" s="537" t="str">
        <f t="shared" si="114"/>
        <v/>
      </c>
      <c r="AS589" s="537" t="e">
        <f t="shared" ca="1" si="114"/>
        <v>#NAME?</v>
      </c>
      <c r="AT589" s="537" t="e">
        <f t="shared" ca="1" si="114"/>
        <v>#NAME?</v>
      </c>
      <c r="AU589" s="537" t="e">
        <f t="shared" ca="1" si="114"/>
        <v>#NAME?</v>
      </c>
      <c r="AV589" s="537" t="e">
        <f t="shared" ca="1" si="114"/>
        <v>#NAME?</v>
      </c>
      <c r="AW589" s="537" t="e">
        <f t="shared" ca="1" si="114"/>
        <v>#NAME?</v>
      </c>
      <c r="AX589" s="537" t="str">
        <f t="shared" si="114"/>
        <v/>
      </c>
      <c r="AY589" s="537" t="str">
        <f t="shared" si="114"/>
        <v/>
      </c>
      <c r="AZ589" s="537" t="str">
        <f t="shared" si="114"/>
        <v/>
      </c>
      <c r="BA589" s="537" t="str">
        <f t="shared" si="114"/>
        <v/>
      </c>
      <c r="BB589" s="537" t="str">
        <f t="shared" si="114"/>
        <v/>
      </c>
      <c r="BC589" s="574" t="e">
        <f ca="1">AA341</f>
        <v>#VALUE!</v>
      </c>
      <c r="BD589" s="539"/>
      <c r="BE589" s="539"/>
      <c r="BF589" s="539"/>
      <c r="BG589" s="539"/>
      <c r="BH589" s="539"/>
      <c r="BI589" s="539"/>
      <c r="BJ589" s="539"/>
      <c r="BK589" s="539"/>
      <c r="BL589" s="539"/>
      <c r="BM589" s="539"/>
      <c r="BN589" s="539"/>
      <c r="BO589" s="539"/>
      <c r="BP589" s="539"/>
      <c r="BQ589" s="539"/>
      <c r="BR589" s="539"/>
      <c r="BS589" s="539"/>
      <c r="BT589" s="539"/>
      <c r="BU589" s="539"/>
      <c r="BV589" s="539"/>
    </row>
    <row r="590" spans="1:74" s="537" customFormat="1" x14ac:dyDescent="0.25">
      <c r="C590" s="537">
        <f>C370</f>
        <v>2268.87</v>
      </c>
      <c r="D590" s="537">
        <f>D370</f>
        <v>0.77331499999999997</v>
      </c>
      <c r="E590" s="537" t="e">
        <f t="shared" ref="E590:BB590" ca="1" si="115">IF(E220="","",E220)</f>
        <v>#NAME?</v>
      </c>
      <c r="F590" s="537" t="e">
        <f t="shared" ca="1" si="115"/>
        <v>#NAME?</v>
      </c>
      <c r="G590" s="537" t="e">
        <f t="shared" ca="1" si="115"/>
        <v>#NAME?</v>
      </c>
      <c r="H590" s="537" t="e">
        <f t="shared" ca="1" si="115"/>
        <v>#NAME?</v>
      </c>
      <c r="I590" s="537" t="e">
        <f t="shared" ca="1" si="115"/>
        <v>#NAME?</v>
      </c>
      <c r="J590" s="537" t="str">
        <f t="shared" si="115"/>
        <v/>
      </c>
      <c r="K590" s="537" t="str">
        <f t="shared" si="115"/>
        <v/>
      </c>
      <c r="L590" s="537" t="str">
        <f t="shared" si="115"/>
        <v/>
      </c>
      <c r="M590" s="537" t="str">
        <f t="shared" si="115"/>
        <v/>
      </c>
      <c r="N590" s="537" t="str">
        <f t="shared" si="115"/>
        <v/>
      </c>
      <c r="O590" s="537" t="e">
        <f t="shared" ca="1" si="115"/>
        <v>#NAME?</v>
      </c>
      <c r="P590" s="537" t="e">
        <f t="shared" ca="1" si="115"/>
        <v>#NAME?</v>
      </c>
      <c r="Q590" s="537" t="e">
        <f t="shared" ca="1" si="115"/>
        <v>#NAME?</v>
      </c>
      <c r="R590" s="537" t="e">
        <f t="shared" ca="1" si="115"/>
        <v>#NAME?</v>
      </c>
      <c r="S590" s="537" t="e">
        <f t="shared" ca="1" si="115"/>
        <v>#NAME?</v>
      </c>
      <c r="T590" s="537" t="str">
        <f t="shared" si="115"/>
        <v/>
      </c>
      <c r="U590" s="537" t="str">
        <f t="shared" si="115"/>
        <v/>
      </c>
      <c r="V590" s="537" t="str">
        <f t="shared" si="115"/>
        <v/>
      </c>
      <c r="W590" s="537" t="str">
        <f t="shared" si="115"/>
        <v/>
      </c>
      <c r="X590" s="537" t="str">
        <f t="shared" si="115"/>
        <v/>
      </c>
      <c r="Y590" s="537" t="e">
        <f t="shared" ca="1" si="115"/>
        <v>#NAME?</v>
      </c>
      <c r="Z590" s="537" t="e">
        <f t="shared" ca="1" si="115"/>
        <v>#NAME?</v>
      </c>
      <c r="AA590" s="537" t="e">
        <f t="shared" ca="1" si="115"/>
        <v>#NAME?</v>
      </c>
      <c r="AB590" s="537" t="e">
        <f t="shared" ca="1" si="115"/>
        <v>#NAME?</v>
      </c>
      <c r="AC590" s="537" t="e">
        <f t="shared" ca="1" si="115"/>
        <v>#NAME?</v>
      </c>
      <c r="AD590" s="537" t="str">
        <f t="shared" si="115"/>
        <v/>
      </c>
      <c r="AE590" s="537" t="str">
        <f t="shared" si="115"/>
        <v/>
      </c>
      <c r="AF590" s="537" t="str">
        <f t="shared" si="115"/>
        <v/>
      </c>
      <c r="AG590" s="537" t="str">
        <f t="shared" si="115"/>
        <v/>
      </c>
      <c r="AH590" s="537" t="str">
        <f t="shared" si="115"/>
        <v/>
      </c>
      <c r="AI590" s="537" t="e">
        <f t="shared" ca="1" si="115"/>
        <v>#NAME?</v>
      </c>
      <c r="AJ590" s="537" t="e">
        <f t="shared" ca="1" si="115"/>
        <v>#NAME?</v>
      </c>
      <c r="AK590" s="537" t="e">
        <f t="shared" ca="1" si="115"/>
        <v>#NAME?</v>
      </c>
      <c r="AL590" s="537" t="e">
        <f t="shared" ca="1" si="115"/>
        <v>#NAME?</v>
      </c>
      <c r="AM590" s="537" t="e">
        <f t="shared" ca="1" si="115"/>
        <v>#NAME?</v>
      </c>
      <c r="AN590" s="537" t="str">
        <f t="shared" si="115"/>
        <v/>
      </c>
      <c r="AO590" s="537" t="str">
        <f t="shared" si="115"/>
        <v/>
      </c>
      <c r="AP590" s="537" t="str">
        <f t="shared" si="115"/>
        <v/>
      </c>
      <c r="AQ590" s="537" t="str">
        <f t="shared" si="115"/>
        <v/>
      </c>
      <c r="AR590" s="537" t="str">
        <f t="shared" si="115"/>
        <v/>
      </c>
      <c r="AS590" s="537" t="e">
        <f t="shared" ca="1" si="115"/>
        <v>#NAME?</v>
      </c>
      <c r="AT590" s="537" t="e">
        <f t="shared" ca="1" si="115"/>
        <v>#NAME?</v>
      </c>
      <c r="AU590" s="537" t="e">
        <f t="shared" ca="1" si="115"/>
        <v>#NAME?</v>
      </c>
      <c r="AV590" s="537" t="e">
        <f t="shared" ca="1" si="115"/>
        <v>#NAME?</v>
      </c>
      <c r="AW590" s="537" t="e">
        <f t="shared" ca="1" si="115"/>
        <v>#NAME?</v>
      </c>
      <c r="AX590" s="537" t="str">
        <f t="shared" si="115"/>
        <v/>
      </c>
      <c r="AY590" s="537" t="str">
        <f t="shared" si="115"/>
        <v/>
      </c>
      <c r="AZ590" s="537" t="str">
        <f t="shared" si="115"/>
        <v/>
      </c>
      <c r="BA590" s="537" t="str">
        <f t="shared" si="115"/>
        <v/>
      </c>
      <c r="BB590" s="537" t="str">
        <f t="shared" si="115"/>
        <v/>
      </c>
      <c r="BC590" s="574" t="e">
        <f ca="1">AA339</f>
        <v>#VALUE!</v>
      </c>
      <c r="BD590" s="539"/>
      <c r="BE590" s="539"/>
      <c r="BF590" s="539"/>
      <c r="BG590" s="539"/>
      <c r="BH590" s="539"/>
      <c r="BI590" s="539"/>
      <c r="BJ590" s="539"/>
      <c r="BK590" s="539"/>
      <c r="BL590" s="539"/>
      <c r="BM590" s="539"/>
      <c r="BN590" s="539"/>
      <c r="BO590" s="539"/>
      <c r="BP590" s="539"/>
      <c r="BQ590" s="539"/>
      <c r="BR590" s="539"/>
      <c r="BS590" s="539"/>
      <c r="BT590" s="539"/>
      <c r="BU590" s="539"/>
      <c r="BV590" s="539"/>
    </row>
    <row r="591" spans="1:74" s="537" customFormat="1" x14ac:dyDescent="0.25">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c r="AY591" s="539"/>
      <c r="AZ591" s="539"/>
      <c r="BA591" s="539"/>
      <c r="BB591" s="539"/>
      <c r="BC591" s="539"/>
      <c r="BD591" s="539"/>
      <c r="BE591" s="539"/>
      <c r="BF591" s="539"/>
      <c r="BG591" s="539"/>
      <c r="BH591" s="539"/>
      <c r="BI591" s="539"/>
      <c r="BJ591" s="539"/>
      <c r="BK591" s="539"/>
      <c r="BL591" s="539"/>
      <c r="BM591" s="539"/>
      <c r="BN591" s="539"/>
      <c r="BO591" s="539"/>
      <c r="BP591" s="539"/>
      <c r="BQ591" s="539"/>
      <c r="BR591" s="539"/>
      <c r="BS591" s="539"/>
      <c r="BT591" s="539"/>
      <c r="BU591" s="539"/>
      <c r="BV591" s="539"/>
    </row>
    <row r="592" spans="1:74" s="537" customFormat="1" x14ac:dyDescent="0.25">
      <c r="Y592" s="539"/>
      <c r="Z592" s="539"/>
      <c r="AA592" s="539"/>
      <c r="AB592" s="539"/>
      <c r="AC592" s="539"/>
      <c r="AD592" s="539"/>
      <c r="AE592" s="539"/>
      <c r="AF592" s="539"/>
      <c r="AG592" s="539"/>
      <c r="AH592" s="539"/>
      <c r="AI592" s="539"/>
      <c r="AJ592" s="539"/>
      <c r="AK592" s="539"/>
      <c r="AL592" s="539"/>
      <c r="AM592" s="539"/>
      <c r="AN592" s="539"/>
      <c r="AO592" s="539"/>
      <c r="AP592" s="539"/>
      <c r="AQ592" s="539"/>
      <c r="AR592" s="539"/>
      <c r="AS592" s="539"/>
      <c r="AT592" s="539"/>
      <c r="AU592" s="539"/>
      <c r="AV592" s="539"/>
      <c r="AW592" s="539"/>
      <c r="AX592" s="539"/>
      <c r="AY592" s="539"/>
      <c r="AZ592" s="539"/>
      <c r="BA592" s="539"/>
      <c r="BB592" s="539"/>
      <c r="BC592" s="539"/>
      <c r="BD592" s="539"/>
      <c r="BE592" s="539"/>
      <c r="BF592" s="539"/>
      <c r="BG592" s="539"/>
      <c r="BH592" s="539"/>
      <c r="BI592" s="539"/>
      <c r="BJ592" s="539"/>
      <c r="BK592" s="539"/>
      <c r="BL592" s="539"/>
      <c r="BM592" s="539"/>
      <c r="BN592" s="539"/>
      <c r="BO592" s="539"/>
      <c r="BP592" s="539"/>
      <c r="BQ592" s="539"/>
      <c r="BR592" s="539"/>
      <c r="BS592" s="539"/>
      <c r="BT592" s="539"/>
      <c r="BU592" s="539"/>
      <c r="BV592" s="539"/>
    </row>
    <row r="593" spans="3:74" s="537" customFormat="1" x14ac:dyDescent="0.25">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c r="AY593" s="539"/>
      <c r="AZ593" s="539"/>
      <c r="BA593" s="539"/>
      <c r="BB593" s="539"/>
      <c r="BC593" s="539"/>
      <c r="BD593" s="539"/>
      <c r="BE593" s="539"/>
      <c r="BF593" s="539"/>
      <c r="BG593" s="539"/>
      <c r="BH593" s="539"/>
      <c r="BI593" s="539"/>
      <c r="BJ593" s="539"/>
      <c r="BK593" s="539"/>
      <c r="BL593" s="539"/>
      <c r="BM593" s="539"/>
      <c r="BN593" s="539"/>
      <c r="BO593" s="539"/>
      <c r="BP593" s="539"/>
      <c r="BQ593" s="539"/>
      <c r="BR593" s="539"/>
      <c r="BS593" s="539"/>
      <c r="BT593" s="539"/>
      <c r="BU593" s="539"/>
      <c r="BV593" s="539"/>
    </row>
    <row r="594" spans="3:74" s="537" customFormat="1" ht="15.75" thickBot="1" x14ac:dyDescent="0.3">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c r="AY594" s="539"/>
      <c r="AZ594" s="539"/>
      <c r="BA594" s="539"/>
      <c r="BB594" s="539"/>
      <c r="BC594" s="539"/>
      <c r="BD594" s="539"/>
      <c r="BE594" s="539"/>
      <c r="BF594" s="539"/>
      <c r="BG594" s="539"/>
      <c r="BH594" s="539"/>
      <c r="BI594" s="539"/>
      <c r="BJ594" s="539"/>
      <c r="BK594" s="539"/>
      <c r="BL594" s="539"/>
      <c r="BM594" s="539"/>
      <c r="BN594" s="539"/>
      <c r="BO594" s="539"/>
      <c r="BP594" s="539"/>
      <c r="BQ594" s="539"/>
      <c r="BR594" s="539"/>
      <c r="BS594" s="539"/>
      <c r="BT594" s="539"/>
      <c r="BU594" s="539"/>
      <c r="BV594" s="539"/>
    </row>
    <row r="595" spans="3:74" s="537" customFormat="1" x14ac:dyDescent="0.25">
      <c r="E595" s="745" t="s">
        <v>888</v>
      </c>
      <c r="F595" s="745"/>
      <c r="G595" s="745"/>
      <c r="H595" s="745"/>
      <c r="I595" s="745"/>
      <c r="J595" s="745"/>
      <c r="K595" s="745"/>
      <c r="L595" s="745"/>
      <c r="M595" s="745"/>
      <c r="N595" s="745"/>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c r="AY595" s="539"/>
      <c r="AZ595" s="539"/>
      <c r="BA595" s="539"/>
      <c r="BB595" s="539"/>
      <c r="BC595" s="539"/>
      <c r="BD595" s="539"/>
      <c r="BE595" s="539"/>
      <c r="BF595" s="539"/>
      <c r="BG595" s="539"/>
      <c r="BH595" s="539"/>
      <c r="BI595" s="539"/>
      <c r="BJ595" s="539"/>
      <c r="BK595" s="539"/>
      <c r="BL595" s="539"/>
      <c r="BM595" s="539"/>
      <c r="BN595" s="539"/>
      <c r="BO595" s="539"/>
      <c r="BP595" s="539"/>
      <c r="BQ595" s="539"/>
      <c r="BR595" s="539"/>
      <c r="BS595" s="539"/>
      <c r="BT595" s="539"/>
      <c r="BU595" s="539"/>
      <c r="BV595" s="539"/>
    </row>
    <row r="596" spans="3:74" s="537" customFormat="1" x14ac:dyDescent="0.25">
      <c r="E596" s="746"/>
      <c r="F596" s="746"/>
      <c r="G596" s="746"/>
      <c r="H596" s="746"/>
      <c r="I596" s="746"/>
      <c r="J596" s="746"/>
      <c r="K596" s="746"/>
      <c r="L596" s="746"/>
      <c r="M596" s="746"/>
      <c r="N596" s="746"/>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c r="AY596" s="539"/>
      <c r="AZ596" s="539"/>
      <c r="BA596" s="539"/>
      <c r="BB596" s="539"/>
      <c r="BC596" s="539"/>
      <c r="BD596" s="539"/>
      <c r="BE596" s="539"/>
      <c r="BF596" s="539"/>
      <c r="BG596" s="539"/>
      <c r="BH596" s="539"/>
      <c r="BI596" s="539"/>
      <c r="BJ596" s="539"/>
      <c r="BK596" s="539"/>
      <c r="BL596" s="539"/>
      <c r="BM596" s="539"/>
      <c r="BN596" s="539"/>
      <c r="BO596" s="539"/>
      <c r="BP596" s="539"/>
      <c r="BQ596" s="539"/>
      <c r="BR596" s="539"/>
      <c r="BS596" s="539"/>
      <c r="BT596" s="539"/>
      <c r="BU596" s="539"/>
      <c r="BV596" s="539"/>
    </row>
    <row r="597" spans="3:74" s="537" customFormat="1" x14ac:dyDescent="0.25">
      <c r="E597" s="746"/>
      <c r="F597" s="746"/>
      <c r="G597" s="746"/>
      <c r="H597" s="746"/>
      <c r="I597" s="746"/>
      <c r="J597" s="746"/>
      <c r="K597" s="746"/>
      <c r="L597" s="746"/>
      <c r="M597" s="746"/>
      <c r="N597" s="746"/>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c r="AY597" s="539"/>
      <c r="AZ597" s="539"/>
      <c r="BA597" s="539"/>
      <c r="BB597" s="539"/>
      <c r="BC597" s="539"/>
      <c r="BD597" s="539"/>
      <c r="BE597" s="539"/>
      <c r="BF597" s="539"/>
      <c r="BG597" s="539"/>
      <c r="BH597" s="539"/>
      <c r="BI597" s="539"/>
      <c r="BJ597" s="539"/>
      <c r="BK597" s="539"/>
      <c r="BL597" s="539"/>
      <c r="BM597" s="539"/>
      <c r="BN597" s="539"/>
      <c r="BO597" s="539"/>
      <c r="BP597" s="539"/>
      <c r="BQ597" s="539"/>
      <c r="BR597" s="539"/>
      <c r="BS597" s="539"/>
      <c r="BT597" s="539"/>
      <c r="BU597" s="539"/>
      <c r="BV597" s="539"/>
    </row>
    <row r="598" spans="3:74" s="537" customFormat="1" x14ac:dyDescent="0.25">
      <c r="E598" s="746"/>
      <c r="F598" s="746"/>
      <c r="G598" s="746"/>
      <c r="H598" s="746"/>
      <c r="I598" s="746"/>
      <c r="J598" s="746"/>
      <c r="K598" s="746"/>
      <c r="L598" s="746"/>
      <c r="M598" s="746"/>
      <c r="N598" s="746"/>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c r="AY598" s="539"/>
      <c r="AZ598" s="539"/>
      <c r="BA598" s="539"/>
      <c r="BB598" s="539"/>
      <c r="BC598" s="539"/>
      <c r="BD598" s="539"/>
      <c r="BE598" s="539"/>
      <c r="BF598" s="539"/>
      <c r="BG598" s="539"/>
      <c r="BH598" s="539"/>
      <c r="BI598" s="539"/>
      <c r="BJ598" s="539"/>
      <c r="BK598" s="539"/>
      <c r="BL598" s="539"/>
      <c r="BM598" s="539"/>
      <c r="BN598" s="539"/>
      <c r="BO598" s="539"/>
      <c r="BP598" s="539"/>
      <c r="BQ598" s="539"/>
      <c r="BR598" s="539"/>
      <c r="BS598" s="539"/>
      <c r="BT598" s="539"/>
      <c r="BU598" s="539"/>
      <c r="BV598" s="539"/>
    </row>
    <row r="599" spans="3:74" s="537" customFormat="1" ht="15.75" thickBot="1" x14ac:dyDescent="0.3">
      <c r="E599" s="747"/>
      <c r="F599" s="747"/>
      <c r="G599" s="747"/>
      <c r="H599" s="747"/>
      <c r="I599" s="747"/>
      <c r="J599" s="747"/>
      <c r="K599" s="747"/>
      <c r="L599" s="747"/>
      <c r="M599" s="747"/>
      <c r="N599" s="747"/>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c r="AY599" s="539"/>
      <c r="AZ599" s="539"/>
      <c r="BA599" s="539"/>
      <c r="BB599" s="539"/>
      <c r="BC599" s="539"/>
      <c r="BD599" s="539"/>
      <c r="BE599" s="539"/>
      <c r="BF599" s="539"/>
      <c r="BG599" s="539"/>
      <c r="BH599" s="539"/>
      <c r="BI599" s="539"/>
      <c r="BJ599" s="539"/>
      <c r="BK599" s="539"/>
      <c r="BL599" s="539"/>
      <c r="BM599" s="539"/>
      <c r="BN599" s="539"/>
      <c r="BO599" s="539"/>
      <c r="BP599" s="539"/>
      <c r="BQ599" s="539"/>
      <c r="BR599" s="539"/>
      <c r="BS599" s="539"/>
      <c r="BT599" s="539"/>
      <c r="BU599" s="539"/>
      <c r="BV599" s="539"/>
    </row>
    <row r="600" spans="3:74" s="537" customFormat="1" x14ac:dyDescent="0.25">
      <c r="C600" s="537" t="str">
        <f>C200</f>
        <v>Md1F_n</v>
      </c>
      <c r="D600" s="537" t="str">
        <f>D200</f>
        <v>kg/h</v>
      </c>
      <c r="E600" s="537" t="e">
        <f t="shared" ref="E600:E605" ca="1" si="116">E585</f>
        <v>#NAME?</v>
      </c>
      <c r="F600" s="537" t="e">
        <f t="shared" ref="F600:F605" ca="1" si="117">O585</f>
        <v>#NAME?</v>
      </c>
      <c r="G600" s="537" t="e">
        <f t="shared" ref="G600:G605" ca="1" si="118">Y585</f>
        <v>#NAME?</v>
      </c>
      <c r="H600" s="537" t="e">
        <f t="shared" ref="H600:H605" ca="1" si="119">IF(AI585="",G600,AI585)</f>
        <v>#NAME?</v>
      </c>
      <c r="I600" s="537" t="e">
        <f t="shared" ref="I600:I605" ca="1" si="120">IF(AS585="",H600,AS585)</f>
        <v>#NAME?</v>
      </c>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c r="AY600" s="539"/>
      <c r="AZ600" s="539"/>
      <c r="BA600" s="539"/>
      <c r="BB600" s="539"/>
      <c r="BC600" s="539"/>
      <c r="BD600" s="539"/>
      <c r="BE600" s="539"/>
      <c r="BF600" s="539"/>
      <c r="BG600" s="539"/>
      <c r="BH600" s="539"/>
      <c r="BI600" s="539"/>
      <c r="BJ600" s="539"/>
      <c r="BK600" s="539"/>
      <c r="BL600" s="539"/>
      <c r="BM600" s="539"/>
      <c r="BN600" s="539"/>
      <c r="BO600" s="539"/>
      <c r="BP600" s="539"/>
      <c r="BQ600" s="539"/>
      <c r="BR600" s="539"/>
      <c r="BS600" s="539"/>
      <c r="BT600" s="539"/>
      <c r="BU600" s="539"/>
      <c r="BV600" s="539"/>
    </row>
    <row r="601" spans="3:74" s="537" customFormat="1" x14ac:dyDescent="0.25">
      <c r="C601" s="537" t="str">
        <f>C232</f>
        <v>Ts2F_n</v>
      </c>
      <c r="D601" s="537" t="str">
        <f>D232</f>
        <v>K</v>
      </c>
      <c r="E601" s="537" t="e">
        <f t="shared" ca="1" si="116"/>
        <v>#NAME?</v>
      </c>
      <c r="F601" s="537" t="e">
        <f t="shared" ca="1" si="117"/>
        <v>#NAME?</v>
      </c>
      <c r="G601" s="537" t="e">
        <f t="shared" ca="1" si="118"/>
        <v>#NAME?</v>
      </c>
      <c r="H601" s="537" t="e">
        <f t="shared" ca="1" si="119"/>
        <v>#NAME?</v>
      </c>
      <c r="I601" s="537" t="e">
        <f t="shared" ca="1" si="120"/>
        <v>#NAME?</v>
      </c>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c r="AY601" s="539"/>
      <c r="AZ601" s="539"/>
      <c r="BA601" s="539"/>
      <c r="BB601" s="539"/>
      <c r="BC601" s="539"/>
      <c r="BD601" s="539"/>
      <c r="BE601" s="539"/>
      <c r="BF601" s="539"/>
      <c r="BG601" s="539"/>
      <c r="BH601" s="539"/>
      <c r="BI601" s="539"/>
      <c r="BJ601" s="539"/>
      <c r="BK601" s="539"/>
      <c r="BL601" s="539"/>
      <c r="BM601" s="539"/>
      <c r="BN601" s="539"/>
      <c r="BO601" s="539"/>
      <c r="BP601" s="539"/>
      <c r="BQ601" s="539"/>
      <c r="BR601" s="539"/>
      <c r="BS601" s="539"/>
      <c r="BT601" s="539"/>
      <c r="BU601" s="539"/>
      <c r="BV601" s="539"/>
    </row>
    <row r="602" spans="3:74" s="537" customFormat="1" x14ac:dyDescent="0.25">
      <c r="C602" s="537" t="str">
        <f>C218</f>
        <v>Qr (F)_n</v>
      </c>
      <c r="D602" s="537" t="str">
        <f>D218</f>
        <v>kW</v>
      </c>
      <c r="E602" s="537" t="e">
        <f t="shared" ca="1" si="116"/>
        <v>#NAME?</v>
      </c>
      <c r="F602" s="537" t="e">
        <f t="shared" ca="1" si="117"/>
        <v>#NAME?</v>
      </c>
      <c r="G602" s="537" t="e">
        <f t="shared" ca="1" si="118"/>
        <v>#NAME?</v>
      </c>
      <c r="H602" s="537" t="e">
        <f t="shared" ca="1" si="119"/>
        <v>#NAME?</v>
      </c>
      <c r="I602" s="537" t="e">
        <f t="shared" ca="1" si="120"/>
        <v>#NAME?</v>
      </c>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c r="AY602" s="539"/>
      <c r="AZ602" s="539"/>
      <c r="BA602" s="539"/>
      <c r="BB602" s="539"/>
      <c r="BC602" s="539"/>
      <c r="BD602" s="539"/>
      <c r="BE602" s="539"/>
      <c r="BF602" s="539"/>
      <c r="BG602" s="539"/>
      <c r="BH602" s="539"/>
      <c r="BI602" s="539"/>
      <c r="BJ602" s="539"/>
      <c r="BK602" s="539"/>
      <c r="BL602" s="539"/>
      <c r="BM602" s="539"/>
      <c r="BN602" s="539"/>
      <c r="BO602" s="539"/>
      <c r="BP602" s="539"/>
      <c r="BQ602" s="539"/>
      <c r="BR602" s="539"/>
      <c r="BS602" s="539"/>
      <c r="BT602" s="539"/>
      <c r="BU602" s="539"/>
      <c r="BV602" s="539"/>
    </row>
    <row r="603" spans="3:74" s="537" customFormat="1" x14ac:dyDescent="0.25">
      <c r="C603" s="537" t="str">
        <f>C234</f>
        <v>Zs2F_n</v>
      </c>
      <c r="D603" s="537" t="str">
        <f>D234</f>
        <v>-</v>
      </c>
      <c r="E603" s="537">
        <f t="shared" si="116"/>
        <v>0.78215190000000012</v>
      </c>
      <c r="F603" s="537" t="e">
        <f t="shared" ca="1" si="117"/>
        <v>#NAME?</v>
      </c>
      <c r="G603" s="537">
        <f t="shared" si="118"/>
        <v>0.77683539999999995</v>
      </c>
      <c r="H603" s="537">
        <f t="shared" si="119"/>
        <v>0.76658230000000005</v>
      </c>
      <c r="I603" s="537">
        <f t="shared" si="120"/>
        <v>0.76354429999999995</v>
      </c>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c r="AY603" s="539"/>
      <c r="AZ603" s="539"/>
      <c r="BA603" s="539"/>
      <c r="BB603" s="539"/>
      <c r="BC603" s="539"/>
      <c r="BD603" s="539"/>
      <c r="BE603" s="539"/>
      <c r="BF603" s="539"/>
      <c r="BG603" s="539"/>
      <c r="BH603" s="539"/>
      <c r="BI603" s="539"/>
      <c r="BJ603" s="539"/>
      <c r="BK603" s="539"/>
      <c r="BL603" s="539"/>
      <c r="BM603" s="539"/>
      <c r="BN603" s="539"/>
      <c r="BO603" s="539"/>
      <c r="BP603" s="539"/>
      <c r="BQ603" s="539"/>
      <c r="BR603" s="539"/>
      <c r="BS603" s="539"/>
      <c r="BT603" s="539"/>
      <c r="BU603" s="539"/>
      <c r="BV603" s="539"/>
    </row>
    <row r="604" spans="3:74" s="537" customFormat="1" x14ac:dyDescent="0.25">
      <c r="C604" s="537" t="str">
        <f>C217</f>
        <v>Wp (F)_n</v>
      </c>
      <c r="D604" s="537" t="str">
        <f>D217</f>
        <v>kJ/kg</v>
      </c>
      <c r="E604" s="537" t="e">
        <f t="shared" ca="1" si="116"/>
        <v>#NAME?</v>
      </c>
      <c r="F604" s="537" t="e">
        <f t="shared" ca="1" si="117"/>
        <v>#NAME?</v>
      </c>
      <c r="G604" s="537" t="e">
        <f t="shared" ca="1" si="118"/>
        <v>#NAME?</v>
      </c>
      <c r="H604" s="537" t="e">
        <f t="shared" ca="1" si="119"/>
        <v>#NAME?</v>
      </c>
      <c r="I604" s="537" t="e">
        <f t="shared" ca="1" si="120"/>
        <v>#NAME?</v>
      </c>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c r="AY604" s="539"/>
      <c r="AZ604" s="539"/>
      <c r="BA604" s="539"/>
      <c r="BB604" s="539"/>
      <c r="BC604" s="539"/>
      <c r="BD604" s="539"/>
      <c r="BE604" s="539"/>
      <c r="BF604" s="539"/>
      <c r="BG604" s="539"/>
      <c r="BH604" s="539"/>
      <c r="BI604" s="539"/>
      <c r="BJ604" s="539"/>
      <c r="BK604" s="539"/>
      <c r="BL604" s="539"/>
      <c r="BM604" s="539"/>
      <c r="BN604" s="539"/>
      <c r="BO604" s="539"/>
      <c r="BP604" s="539"/>
      <c r="BQ604" s="539"/>
      <c r="BR604" s="539"/>
      <c r="BS604" s="539"/>
      <c r="BT604" s="539"/>
      <c r="BU604" s="539"/>
      <c r="BV604" s="539"/>
    </row>
    <row r="605" spans="3:74" s="537" customFormat="1" x14ac:dyDescent="0.25">
      <c r="C605" s="537">
        <f>C385</f>
        <v>0</v>
      </c>
      <c r="D605" s="537">
        <f>D385</f>
        <v>0</v>
      </c>
      <c r="E605" s="537" t="e">
        <f t="shared" ca="1" si="116"/>
        <v>#NAME?</v>
      </c>
      <c r="F605" s="537" t="e">
        <f t="shared" ca="1" si="117"/>
        <v>#NAME?</v>
      </c>
      <c r="G605" s="537" t="e">
        <f t="shared" ca="1" si="118"/>
        <v>#NAME?</v>
      </c>
      <c r="H605" s="537" t="e">
        <f t="shared" ca="1" si="119"/>
        <v>#NAME?</v>
      </c>
      <c r="I605" s="537" t="e">
        <f t="shared" ca="1" si="120"/>
        <v>#NAME?</v>
      </c>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c r="AY605" s="539"/>
      <c r="AZ605" s="539"/>
      <c r="BA605" s="539"/>
      <c r="BB605" s="539"/>
      <c r="BC605" s="539"/>
      <c r="BD605" s="539"/>
      <c r="BE605" s="539"/>
      <c r="BF605" s="539"/>
      <c r="BG605" s="539"/>
      <c r="BH605" s="539"/>
      <c r="BI605" s="539"/>
      <c r="BJ605" s="539"/>
      <c r="BK605" s="539"/>
      <c r="BL605" s="539"/>
      <c r="BM605" s="539"/>
      <c r="BN605" s="539"/>
      <c r="BO605" s="539"/>
      <c r="BP605" s="539"/>
      <c r="BQ605" s="539"/>
      <c r="BR605" s="539"/>
      <c r="BS605" s="539"/>
      <c r="BT605" s="539"/>
      <c r="BU605" s="539"/>
      <c r="BV605" s="539"/>
    </row>
    <row r="606" spans="3:74" s="537" customFormat="1" x14ac:dyDescent="0.25">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c r="AY606" s="539"/>
      <c r="AZ606" s="539"/>
      <c r="BA606" s="539"/>
      <c r="BB606" s="539"/>
      <c r="BC606" s="539"/>
      <c r="BD606" s="539"/>
      <c r="BE606" s="539"/>
      <c r="BF606" s="539"/>
      <c r="BG606" s="539"/>
      <c r="BH606" s="539"/>
      <c r="BI606" s="539"/>
      <c r="BJ606" s="539"/>
      <c r="BK606" s="539"/>
      <c r="BL606" s="539"/>
      <c r="BM606" s="539"/>
      <c r="BN606" s="539"/>
      <c r="BO606" s="539"/>
      <c r="BP606" s="539"/>
      <c r="BQ606" s="539"/>
      <c r="BR606" s="539"/>
      <c r="BS606" s="539"/>
      <c r="BT606" s="539"/>
      <c r="BU606" s="539"/>
      <c r="BV606" s="539"/>
    </row>
    <row r="607" spans="3:74" s="537" customFormat="1" x14ac:dyDescent="0.25">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c r="AY607" s="539"/>
      <c r="AZ607" s="539"/>
      <c r="BA607" s="539"/>
      <c r="BB607" s="539"/>
      <c r="BC607" s="539"/>
      <c r="BD607" s="539"/>
      <c r="BE607" s="539"/>
      <c r="BF607" s="539"/>
      <c r="BG607" s="539"/>
      <c r="BH607" s="539"/>
      <c r="BI607" s="539"/>
      <c r="BJ607" s="539"/>
      <c r="BK607" s="539"/>
      <c r="BL607" s="539"/>
      <c r="BM607" s="539"/>
      <c r="BN607" s="539"/>
      <c r="BO607" s="539"/>
      <c r="BP607" s="539"/>
      <c r="BQ607" s="539"/>
      <c r="BR607" s="539"/>
      <c r="BS607" s="539"/>
      <c r="BT607" s="539"/>
      <c r="BU607" s="539"/>
      <c r="BV607" s="539"/>
    </row>
    <row r="608" spans="3:74" s="537" customFormat="1" x14ac:dyDescent="0.25">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c r="AY608" s="539"/>
      <c r="AZ608" s="539"/>
      <c r="BA608" s="539"/>
      <c r="BB608" s="539"/>
      <c r="BC608" s="539"/>
      <c r="BD608" s="539"/>
      <c r="BE608" s="539"/>
      <c r="BF608" s="539"/>
      <c r="BG608" s="539"/>
      <c r="BH608" s="539"/>
      <c r="BI608" s="539"/>
      <c r="BJ608" s="539"/>
      <c r="BK608" s="539"/>
      <c r="BL608" s="539"/>
      <c r="BM608" s="539"/>
      <c r="BN608" s="539"/>
      <c r="BO608" s="539"/>
      <c r="BP608" s="539"/>
      <c r="BQ608" s="539"/>
      <c r="BR608" s="539"/>
      <c r="BS608" s="539"/>
      <c r="BT608" s="539"/>
      <c r="BU608" s="539"/>
      <c r="BV608" s="539"/>
    </row>
    <row r="609" spans="25:74" s="537" customFormat="1" x14ac:dyDescent="0.25">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c r="AY609" s="539"/>
      <c r="AZ609" s="539"/>
      <c r="BA609" s="539"/>
      <c r="BB609" s="539"/>
      <c r="BC609" s="539"/>
      <c r="BD609" s="539"/>
      <c r="BE609" s="539"/>
      <c r="BF609" s="539"/>
      <c r="BG609" s="539"/>
      <c r="BH609" s="539"/>
      <c r="BI609" s="539"/>
      <c r="BJ609" s="539"/>
      <c r="BK609" s="539"/>
      <c r="BL609" s="539"/>
      <c r="BM609" s="539"/>
      <c r="BN609" s="539"/>
      <c r="BO609" s="539"/>
      <c r="BP609" s="539"/>
      <c r="BQ609" s="539"/>
      <c r="BR609" s="539"/>
      <c r="BS609" s="539"/>
      <c r="BT609" s="539"/>
      <c r="BU609" s="539"/>
      <c r="BV609" s="539"/>
    </row>
    <row r="610" spans="25:74" s="537" customFormat="1" x14ac:dyDescent="0.25">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c r="AY610" s="539"/>
      <c r="AZ610" s="539"/>
      <c r="BA610" s="539"/>
      <c r="BB610" s="539"/>
      <c r="BC610" s="539"/>
      <c r="BD610" s="539"/>
      <c r="BE610" s="539"/>
      <c r="BF610" s="539"/>
      <c r="BG610" s="539"/>
      <c r="BH610" s="539"/>
      <c r="BI610" s="539"/>
      <c r="BJ610" s="539"/>
      <c r="BK610" s="539"/>
      <c r="BL610" s="539"/>
      <c r="BM610" s="539"/>
      <c r="BN610" s="539"/>
      <c r="BO610" s="539"/>
      <c r="BP610" s="539"/>
      <c r="BQ610" s="539"/>
      <c r="BR610" s="539"/>
      <c r="BS610" s="539"/>
      <c r="BT610" s="539"/>
      <c r="BU610" s="539"/>
      <c r="BV610" s="539"/>
    </row>
  </sheetData>
  <dataConsolidate/>
  <mergeCells count="53">
    <mergeCell ref="A1:A130"/>
    <mergeCell ref="B1:B2"/>
    <mergeCell ref="B9:N9"/>
    <mergeCell ref="O9:X9"/>
    <mergeCell ref="Y9:AH9"/>
    <mergeCell ref="AS9:BB9"/>
    <mergeCell ref="B31:B32"/>
    <mergeCell ref="B61:B62"/>
    <mergeCell ref="E146:N150"/>
    <mergeCell ref="O146:X150"/>
    <mergeCell ref="Y146:AH150"/>
    <mergeCell ref="AI146:AR150"/>
    <mergeCell ref="AS146:BB150"/>
    <mergeCell ref="AI9:AR9"/>
    <mergeCell ref="W336:Y336"/>
    <mergeCell ref="AA336:AB336"/>
    <mergeCell ref="A151:A280"/>
    <mergeCell ref="B151:B152"/>
    <mergeCell ref="B159:N159"/>
    <mergeCell ref="O159:X159"/>
    <mergeCell ref="Y159:AH159"/>
    <mergeCell ref="AS159:BB159"/>
    <mergeCell ref="B181:B182"/>
    <mergeCell ref="B212:B213"/>
    <mergeCell ref="W335:Y335"/>
    <mergeCell ref="AA335:AB335"/>
    <mergeCell ref="AI159:AR159"/>
    <mergeCell ref="W337:Y337"/>
    <mergeCell ref="AA337:AB337"/>
    <mergeCell ref="W338:Y338"/>
    <mergeCell ref="AA338:AB338"/>
    <mergeCell ref="W339:Y339"/>
    <mergeCell ref="AA339:AB339"/>
    <mergeCell ref="W340:Y340"/>
    <mergeCell ref="AA340:AB340"/>
    <mergeCell ref="W341:Y341"/>
    <mergeCell ref="AA341:AB341"/>
    <mergeCell ref="W342:Y342"/>
    <mergeCell ref="AA342:AB342"/>
    <mergeCell ref="W343:Y343"/>
    <mergeCell ref="AA343:AB343"/>
    <mergeCell ref="E429:N433"/>
    <mergeCell ref="O429:X433"/>
    <mergeCell ref="Y429:AH433"/>
    <mergeCell ref="E595:N599"/>
    <mergeCell ref="AS429:BB433"/>
    <mergeCell ref="E445:N449"/>
    <mergeCell ref="E579:N583"/>
    <mergeCell ref="O579:X583"/>
    <mergeCell ref="Y579:AH583"/>
    <mergeCell ref="AI579:AR583"/>
    <mergeCell ref="AS579:BB583"/>
    <mergeCell ref="AI429:AR433"/>
  </mergeCells>
  <dataValidations count="1">
    <dataValidation type="list" allowBlank="1" showInputMessage="1" showErrorMessage="1" sqref="B12:B30 IX12:IX30 ST12:ST30 ACP12:ACP30 AML12:AML30 AWH12:AWH30 BGD12:BGD30 BPZ12:BPZ30 BZV12:BZV30 CJR12:CJR30 CTN12:CTN30 DDJ12:DDJ30 DNF12:DNF30 DXB12:DXB30 EGX12:EGX30 EQT12:EQT30 FAP12:FAP30 FKL12:FKL30 FUH12:FUH30 GED12:GED30 GNZ12:GNZ30 GXV12:GXV30 HHR12:HHR30 HRN12:HRN30 IBJ12:IBJ30 ILF12:ILF30 IVB12:IVB30 JEX12:JEX30 JOT12:JOT30 JYP12:JYP30 KIL12:KIL30 KSH12:KSH30 LCD12:LCD30 LLZ12:LLZ30 LVV12:LVV30 MFR12:MFR30 MPN12:MPN30 MZJ12:MZJ30 NJF12:NJF30 NTB12:NTB30 OCX12:OCX30 OMT12:OMT30 OWP12:OWP30 PGL12:PGL30 PQH12:PQH30 QAD12:QAD30 QJZ12:QJZ30 QTV12:QTV30 RDR12:RDR30 RNN12:RNN30 RXJ12:RXJ30 SHF12:SHF30 SRB12:SRB30 TAX12:TAX30 TKT12:TKT30 TUP12:TUP30 UEL12:UEL30 UOH12:UOH30 UYD12:UYD30 VHZ12:VHZ30 VRV12:VRV30 WBR12:WBR30 WLN12:WLN30 WVJ12:WVJ30 B65548:B65566 IX65548:IX65566 ST65548:ST65566 ACP65548:ACP65566 AML65548:AML65566 AWH65548:AWH65566 BGD65548:BGD65566 BPZ65548:BPZ65566 BZV65548:BZV65566 CJR65548:CJR65566 CTN65548:CTN65566 DDJ65548:DDJ65566 DNF65548:DNF65566 DXB65548:DXB65566 EGX65548:EGX65566 EQT65548:EQT65566 FAP65548:FAP65566 FKL65548:FKL65566 FUH65548:FUH65566 GED65548:GED65566 GNZ65548:GNZ65566 GXV65548:GXV65566 HHR65548:HHR65566 HRN65548:HRN65566 IBJ65548:IBJ65566 ILF65548:ILF65566 IVB65548:IVB65566 JEX65548:JEX65566 JOT65548:JOT65566 JYP65548:JYP65566 KIL65548:KIL65566 KSH65548:KSH65566 LCD65548:LCD65566 LLZ65548:LLZ65566 LVV65548:LVV65566 MFR65548:MFR65566 MPN65548:MPN65566 MZJ65548:MZJ65566 NJF65548:NJF65566 NTB65548:NTB65566 OCX65548:OCX65566 OMT65548:OMT65566 OWP65548:OWP65566 PGL65548:PGL65566 PQH65548:PQH65566 QAD65548:QAD65566 QJZ65548:QJZ65566 QTV65548:QTV65566 RDR65548:RDR65566 RNN65548:RNN65566 RXJ65548:RXJ65566 SHF65548:SHF65566 SRB65548:SRB65566 TAX65548:TAX65566 TKT65548:TKT65566 TUP65548:TUP65566 UEL65548:UEL65566 UOH65548:UOH65566 UYD65548:UYD65566 VHZ65548:VHZ65566 VRV65548:VRV65566 WBR65548:WBR65566 WLN65548:WLN65566 WVJ65548:WVJ65566 B131084:B131102 IX131084:IX131102 ST131084:ST131102 ACP131084:ACP131102 AML131084:AML131102 AWH131084:AWH131102 BGD131084:BGD131102 BPZ131084:BPZ131102 BZV131084:BZV131102 CJR131084:CJR131102 CTN131084:CTN131102 DDJ131084:DDJ131102 DNF131084:DNF131102 DXB131084:DXB131102 EGX131084:EGX131102 EQT131084:EQT131102 FAP131084:FAP131102 FKL131084:FKL131102 FUH131084:FUH131102 GED131084:GED131102 GNZ131084:GNZ131102 GXV131084:GXV131102 HHR131084:HHR131102 HRN131084:HRN131102 IBJ131084:IBJ131102 ILF131084:ILF131102 IVB131084:IVB131102 JEX131084:JEX131102 JOT131084:JOT131102 JYP131084:JYP131102 KIL131084:KIL131102 KSH131084:KSH131102 LCD131084:LCD131102 LLZ131084:LLZ131102 LVV131084:LVV131102 MFR131084:MFR131102 MPN131084:MPN131102 MZJ131084:MZJ131102 NJF131084:NJF131102 NTB131084:NTB131102 OCX131084:OCX131102 OMT131084:OMT131102 OWP131084:OWP131102 PGL131084:PGL131102 PQH131084:PQH131102 QAD131084:QAD131102 QJZ131084:QJZ131102 QTV131084:QTV131102 RDR131084:RDR131102 RNN131084:RNN131102 RXJ131084:RXJ131102 SHF131084:SHF131102 SRB131084:SRB131102 TAX131084:TAX131102 TKT131084:TKT131102 TUP131084:TUP131102 UEL131084:UEL131102 UOH131084:UOH131102 UYD131084:UYD131102 VHZ131084:VHZ131102 VRV131084:VRV131102 WBR131084:WBR131102 WLN131084:WLN131102 WVJ131084:WVJ131102 B196620:B196638 IX196620:IX196638 ST196620:ST196638 ACP196620:ACP196638 AML196620:AML196638 AWH196620:AWH196638 BGD196620:BGD196638 BPZ196620:BPZ196638 BZV196620:BZV196638 CJR196620:CJR196638 CTN196620:CTN196638 DDJ196620:DDJ196638 DNF196620:DNF196638 DXB196620:DXB196638 EGX196620:EGX196638 EQT196620:EQT196638 FAP196620:FAP196638 FKL196620:FKL196638 FUH196620:FUH196638 GED196620:GED196638 GNZ196620:GNZ196638 GXV196620:GXV196638 HHR196620:HHR196638 HRN196620:HRN196638 IBJ196620:IBJ196638 ILF196620:ILF196638 IVB196620:IVB196638 JEX196620:JEX196638 JOT196620:JOT196638 JYP196620:JYP196638 KIL196620:KIL196638 KSH196620:KSH196638 LCD196620:LCD196638 LLZ196620:LLZ196638 LVV196620:LVV196638 MFR196620:MFR196638 MPN196620:MPN196638 MZJ196620:MZJ196638 NJF196620:NJF196638 NTB196620:NTB196638 OCX196620:OCX196638 OMT196620:OMT196638 OWP196620:OWP196638 PGL196620:PGL196638 PQH196620:PQH196638 QAD196620:QAD196638 QJZ196620:QJZ196638 QTV196620:QTV196638 RDR196620:RDR196638 RNN196620:RNN196638 RXJ196620:RXJ196638 SHF196620:SHF196638 SRB196620:SRB196638 TAX196620:TAX196638 TKT196620:TKT196638 TUP196620:TUP196638 UEL196620:UEL196638 UOH196620:UOH196638 UYD196620:UYD196638 VHZ196620:VHZ196638 VRV196620:VRV196638 WBR196620:WBR196638 WLN196620:WLN196638 WVJ196620:WVJ196638 B262156:B262174 IX262156:IX262174 ST262156:ST262174 ACP262156:ACP262174 AML262156:AML262174 AWH262156:AWH262174 BGD262156:BGD262174 BPZ262156:BPZ262174 BZV262156:BZV262174 CJR262156:CJR262174 CTN262156:CTN262174 DDJ262156:DDJ262174 DNF262156:DNF262174 DXB262156:DXB262174 EGX262156:EGX262174 EQT262156:EQT262174 FAP262156:FAP262174 FKL262156:FKL262174 FUH262156:FUH262174 GED262156:GED262174 GNZ262156:GNZ262174 GXV262156:GXV262174 HHR262156:HHR262174 HRN262156:HRN262174 IBJ262156:IBJ262174 ILF262156:ILF262174 IVB262156:IVB262174 JEX262156:JEX262174 JOT262156:JOT262174 JYP262156:JYP262174 KIL262156:KIL262174 KSH262156:KSH262174 LCD262156:LCD262174 LLZ262156:LLZ262174 LVV262156:LVV262174 MFR262156:MFR262174 MPN262156:MPN262174 MZJ262156:MZJ262174 NJF262156:NJF262174 NTB262156:NTB262174 OCX262156:OCX262174 OMT262156:OMT262174 OWP262156:OWP262174 PGL262156:PGL262174 PQH262156:PQH262174 QAD262156:QAD262174 QJZ262156:QJZ262174 QTV262156:QTV262174 RDR262156:RDR262174 RNN262156:RNN262174 RXJ262156:RXJ262174 SHF262156:SHF262174 SRB262156:SRB262174 TAX262156:TAX262174 TKT262156:TKT262174 TUP262156:TUP262174 UEL262156:UEL262174 UOH262156:UOH262174 UYD262156:UYD262174 VHZ262156:VHZ262174 VRV262156:VRV262174 WBR262156:WBR262174 WLN262156:WLN262174 WVJ262156:WVJ262174 B327692:B327710 IX327692:IX327710 ST327692:ST327710 ACP327692:ACP327710 AML327692:AML327710 AWH327692:AWH327710 BGD327692:BGD327710 BPZ327692:BPZ327710 BZV327692:BZV327710 CJR327692:CJR327710 CTN327692:CTN327710 DDJ327692:DDJ327710 DNF327692:DNF327710 DXB327692:DXB327710 EGX327692:EGX327710 EQT327692:EQT327710 FAP327692:FAP327710 FKL327692:FKL327710 FUH327692:FUH327710 GED327692:GED327710 GNZ327692:GNZ327710 GXV327692:GXV327710 HHR327692:HHR327710 HRN327692:HRN327710 IBJ327692:IBJ327710 ILF327692:ILF327710 IVB327692:IVB327710 JEX327692:JEX327710 JOT327692:JOT327710 JYP327692:JYP327710 KIL327692:KIL327710 KSH327692:KSH327710 LCD327692:LCD327710 LLZ327692:LLZ327710 LVV327692:LVV327710 MFR327692:MFR327710 MPN327692:MPN327710 MZJ327692:MZJ327710 NJF327692:NJF327710 NTB327692:NTB327710 OCX327692:OCX327710 OMT327692:OMT327710 OWP327692:OWP327710 PGL327692:PGL327710 PQH327692:PQH327710 QAD327692:QAD327710 QJZ327692:QJZ327710 QTV327692:QTV327710 RDR327692:RDR327710 RNN327692:RNN327710 RXJ327692:RXJ327710 SHF327692:SHF327710 SRB327692:SRB327710 TAX327692:TAX327710 TKT327692:TKT327710 TUP327692:TUP327710 UEL327692:UEL327710 UOH327692:UOH327710 UYD327692:UYD327710 VHZ327692:VHZ327710 VRV327692:VRV327710 WBR327692:WBR327710 WLN327692:WLN327710 WVJ327692:WVJ327710 B393228:B393246 IX393228:IX393246 ST393228:ST393246 ACP393228:ACP393246 AML393228:AML393246 AWH393228:AWH393246 BGD393228:BGD393246 BPZ393228:BPZ393246 BZV393228:BZV393246 CJR393228:CJR393246 CTN393228:CTN393246 DDJ393228:DDJ393246 DNF393228:DNF393246 DXB393228:DXB393246 EGX393228:EGX393246 EQT393228:EQT393246 FAP393228:FAP393246 FKL393228:FKL393246 FUH393228:FUH393246 GED393228:GED393246 GNZ393228:GNZ393246 GXV393228:GXV393246 HHR393228:HHR393246 HRN393228:HRN393246 IBJ393228:IBJ393246 ILF393228:ILF393246 IVB393228:IVB393246 JEX393228:JEX393246 JOT393228:JOT393246 JYP393228:JYP393246 KIL393228:KIL393246 KSH393228:KSH393246 LCD393228:LCD393246 LLZ393228:LLZ393246 LVV393228:LVV393246 MFR393228:MFR393246 MPN393228:MPN393246 MZJ393228:MZJ393246 NJF393228:NJF393246 NTB393228:NTB393246 OCX393228:OCX393246 OMT393228:OMT393246 OWP393228:OWP393246 PGL393228:PGL393246 PQH393228:PQH393246 QAD393228:QAD393246 QJZ393228:QJZ393246 QTV393228:QTV393246 RDR393228:RDR393246 RNN393228:RNN393246 RXJ393228:RXJ393246 SHF393228:SHF393246 SRB393228:SRB393246 TAX393228:TAX393246 TKT393228:TKT393246 TUP393228:TUP393246 UEL393228:UEL393246 UOH393228:UOH393246 UYD393228:UYD393246 VHZ393228:VHZ393246 VRV393228:VRV393246 WBR393228:WBR393246 WLN393228:WLN393246 WVJ393228:WVJ393246 B458764:B458782 IX458764:IX458782 ST458764:ST458782 ACP458764:ACP458782 AML458764:AML458782 AWH458764:AWH458782 BGD458764:BGD458782 BPZ458764:BPZ458782 BZV458764:BZV458782 CJR458764:CJR458782 CTN458764:CTN458782 DDJ458764:DDJ458782 DNF458764:DNF458782 DXB458764:DXB458782 EGX458764:EGX458782 EQT458764:EQT458782 FAP458764:FAP458782 FKL458764:FKL458782 FUH458764:FUH458782 GED458764:GED458782 GNZ458764:GNZ458782 GXV458764:GXV458782 HHR458764:HHR458782 HRN458764:HRN458782 IBJ458764:IBJ458782 ILF458764:ILF458782 IVB458764:IVB458782 JEX458764:JEX458782 JOT458764:JOT458782 JYP458764:JYP458782 KIL458764:KIL458782 KSH458764:KSH458782 LCD458764:LCD458782 LLZ458764:LLZ458782 LVV458764:LVV458782 MFR458764:MFR458782 MPN458764:MPN458782 MZJ458764:MZJ458782 NJF458764:NJF458782 NTB458764:NTB458782 OCX458764:OCX458782 OMT458764:OMT458782 OWP458764:OWP458782 PGL458764:PGL458782 PQH458764:PQH458782 QAD458764:QAD458782 QJZ458764:QJZ458782 QTV458764:QTV458782 RDR458764:RDR458782 RNN458764:RNN458782 RXJ458764:RXJ458782 SHF458764:SHF458782 SRB458764:SRB458782 TAX458764:TAX458782 TKT458764:TKT458782 TUP458764:TUP458782 UEL458764:UEL458782 UOH458764:UOH458782 UYD458764:UYD458782 VHZ458764:VHZ458782 VRV458764:VRV458782 WBR458764:WBR458782 WLN458764:WLN458782 WVJ458764:WVJ458782 B524300:B524318 IX524300:IX524318 ST524300:ST524318 ACP524300:ACP524318 AML524300:AML524318 AWH524300:AWH524318 BGD524300:BGD524318 BPZ524300:BPZ524318 BZV524300:BZV524318 CJR524300:CJR524318 CTN524300:CTN524318 DDJ524300:DDJ524318 DNF524300:DNF524318 DXB524300:DXB524318 EGX524300:EGX524318 EQT524300:EQT524318 FAP524300:FAP524318 FKL524300:FKL524318 FUH524300:FUH524318 GED524300:GED524318 GNZ524300:GNZ524318 GXV524300:GXV524318 HHR524300:HHR524318 HRN524300:HRN524318 IBJ524300:IBJ524318 ILF524300:ILF524318 IVB524300:IVB524318 JEX524300:JEX524318 JOT524300:JOT524318 JYP524300:JYP524318 KIL524300:KIL524318 KSH524300:KSH524318 LCD524300:LCD524318 LLZ524300:LLZ524318 LVV524300:LVV524318 MFR524300:MFR524318 MPN524300:MPN524318 MZJ524300:MZJ524318 NJF524300:NJF524318 NTB524300:NTB524318 OCX524300:OCX524318 OMT524300:OMT524318 OWP524300:OWP524318 PGL524300:PGL524318 PQH524300:PQH524318 QAD524300:QAD524318 QJZ524300:QJZ524318 QTV524300:QTV524318 RDR524300:RDR524318 RNN524300:RNN524318 RXJ524300:RXJ524318 SHF524300:SHF524318 SRB524300:SRB524318 TAX524300:TAX524318 TKT524300:TKT524318 TUP524300:TUP524318 UEL524300:UEL524318 UOH524300:UOH524318 UYD524300:UYD524318 VHZ524300:VHZ524318 VRV524300:VRV524318 WBR524300:WBR524318 WLN524300:WLN524318 WVJ524300:WVJ524318 B589836:B589854 IX589836:IX589854 ST589836:ST589854 ACP589836:ACP589854 AML589836:AML589854 AWH589836:AWH589854 BGD589836:BGD589854 BPZ589836:BPZ589854 BZV589836:BZV589854 CJR589836:CJR589854 CTN589836:CTN589854 DDJ589836:DDJ589854 DNF589836:DNF589854 DXB589836:DXB589854 EGX589836:EGX589854 EQT589836:EQT589854 FAP589836:FAP589854 FKL589836:FKL589854 FUH589836:FUH589854 GED589836:GED589854 GNZ589836:GNZ589854 GXV589836:GXV589854 HHR589836:HHR589854 HRN589836:HRN589854 IBJ589836:IBJ589854 ILF589836:ILF589854 IVB589836:IVB589854 JEX589836:JEX589854 JOT589836:JOT589854 JYP589836:JYP589854 KIL589836:KIL589854 KSH589836:KSH589854 LCD589836:LCD589854 LLZ589836:LLZ589854 LVV589836:LVV589854 MFR589836:MFR589854 MPN589836:MPN589854 MZJ589836:MZJ589854 NJF589836:NJF589854 NTB589836:NTB589854 OCX589836:OCX589854 OMT589836:OMT589854 OWP589836:OWP589854 PGL589836:PGL589854 PQH589836:PQH589854 QAD589836:QAD589854 QJZ589836:QJZ589854 QTV589836:QTV589854 RDR589836:RDR589854 RNN589836:RNN589854 RXJ589836:RXJ589854 SHF589836:SHF589854 SRB589836:SRB589854 TAX589836:TAX589854 TKT589836:TKT589854 TUP589836:TUP589854 UEL589836:UEL589854 UOH589836:UOH589854 UYD589836:UYD589854 VHZ589836:VHZ589854 VRV589836:VRV589854 WBR589836:WBR589854 WLN589836:WLN589854 WVJ589836:WVJ589854 B655372:B655390 IX655372:IX655390 ST655372:ST655390 ACP655372:ACP655390 AML655372:AML655390 AWH655372:AWH655390 BGD655372:BGD655390 BPZ655372:BPZ655390 BZV655372:BZV655390 CJR655372:CJR655390 CTN655372:CTN655390 DDJ655372:DDJ655390 DNF655372:DNF655390 DXB655372:DXB655390 EGX655372:EGX655390 EQT655372:EQT655390 FAP655372:FAP655390 FKL655372:FKL655390 FUH655372:FUH655390 GED655372:GED655390 GNZ655372:GNZ655390 GXV655372:GXV655390 HHR655372:HHR655390 HRN655372:HRN655390 IBJ655372:IBJ655390 ILF655372:ILF655390 IVB655372:IVB655390 JEX655372:JEX655390 JOT655372:JOT655390 JYP655372:JYP655390 KIL655372:KIL655390 KSH655372:KSH655390 LCD655372:LCD655390 LLZ655372:LLZ655390 LVV655372:LVV655390 MFR655372:MFR655390 MPN655372:MPN655390 MZJ655372:MZJ655390 NJF655372:NJF655390 NTB655372:NTB655390 OCX655372:OCX655390 OMT655372:OMT655390 OWP655372:OWP655390 PGL655372:PGL655390 PQH655372:PQH655390 QAD655372:QAD655390 QJZ655372:QJZ655390 QTV655372:QTV655390 RDR655372:RDR655390 RNN655372:RNN655390 RXJ655372:RXJ655390 SHF655372:SHF655390 SRB655372:SRB655390 TAX655372:TAX655390 TKT655372:TKT655390 TUP655372:TUP655390 UEL655372:UEL655390 UOH655372:UOH655390 UYD655372:UYD655390 VHZ655372:VHZ655390 VRV655372:VRV655390 WBR655372:WBR655390 WLN655372:WLN655390 WVJ655372:WVJ655390 B720908:B720926 IX720908:IX720926 ST720908:ST720926 ACP720908:ACP720926 AML720908:AML720926 AWH720908:AWH720926 BGD720908:BGD720926 BPZ720908:BPZ720926 BZV720908:BZV720926 CJR720908:CJR720926 CTN720908:CTN720926 DDJ720908:DDJ720926 DNF720908:DNF720926 DXB720908:DXB720926 EGX720908:EGX720926 EQT720908:EQT720926 FAP720908:FAP720926 FKL720908:FKL720926 FUH720908:FUH720926 GED720908:GED720926 GNZ720908:GNZ720926 GXV720908:GXV720926 HHR720908:HHR720926 HRN720908:HRN720926 IBJ720908:IBJ720926 ILF720908:ILF720926 IVB720908:IVB720926 JEX720908:JEX720926 JOT720908:JOT720926 JYP720908:JYP720926 KIL720908:KIL720926 KSH720908:KSH720926 LCD720908:LCD720926 LLZ720908:LLZ720926 LVV720908:LVV720926 MFR720908:MFR720926 MPN720908:MPN720926 MZJ720908:MZJ720926 NJF720908:NJF720926 NTB720908:NTB720926 OCX720908:OCX720926 OMT720908:OMT720926 OWP720908:OWP720926 PGL720908:PGL720926 PQH720908:PQH720926 QAD720908:QAD720926 QJZ720908:QJZ720926 QTV720908:QTV720926 RDR720908:RDR720926 RNN720908:RNN720926 RXJ720908:RXJ720926 SHF720908:SHF720926 SRB720908:SRB720926 TAX720908:TAX720926 TKT720908:TKT720926 TUP720908:TUP720926 UEL720908:UEL720926 UOH720908:UOH720926 UYD720908:UYD720926 VHZ720908:VHZ720926 VRV720908:VRV720926 WBR720908:WBR720926 WLN720908:WLN720926 WVJ720908:WVJ720926 B786444:B786462 IX786444:IX786462 ST786444:ST786462 ACP786444:ACP786462 AML786444:AML786462 AWH786444:AWH786462 BGD786444:BGD786462 BPZ786444:BPZ786462 BZV786444:BZV786462 CJR786444:CJR786462 CTN786444:CTN786462 DDJ786444:DDJ786462 DNF786444:DNF786462 DXB786444:DXB786462 EGX786444:EGX786462 EQT786444:EQT786462 FAP786444:FAP786462 FKL786444:FKL786462 FUH786444:FUH786462 GED786444:GED786462 GNZ786444:GNZ786462 GXV786444:GXV786462 HHR786444:HHR786462 HRN786444:HRN786462 IBJ786444:IBJ786462 ILF786444:ILF786462 IVB786444:IVB786462 JEX786444:JEX786462 JOT786444:JOT786462 JYP786444:JYP786462 KIL786444:KIL786462 KSH786444:KSH786462 LCD786444:LCD786462 LLZ786444:LLZ786462 LVV786444:LVV786462 MFR786444:MFR786462 MPN786444:MPN786462 MZJ786444:MZJ786462 NJF786444:NJF786462 NTB786444:NTB786462 OCX786444:OCX786462 OMT786444:OMT786462 OWP786444:OWP786462 PGL786444:PGL786462 PQH786444:PQH786462 QAD786444:QAD786462 QJZ786444:QJZ786462 QTV786444:QTV786462 RDR786444:RDR786462 RNN786444:RNN786462 RXJ786444:RXJ786462 SHF786444:SHF786462 SRB786444:SRB786462 TAX786444:TAX786462 TKT786444:TKT786462 TUP786444:TUP786462 UEL786444:UEL786462 UOH786444:UOH786462 UYD786444:UYD786462 VHZ786444:VHZ786462 VRV786444:VRV786462 WBR786444:WBR786462 WLN786444:WLN786462 WVJ786444:WVJ786462 B851980:B851998 IX851980:IX851998 ST851980:ST851998 ACP851980:ACP851998 AML851980:AML851998 AWH851980:AWH851998 BGD851980:BGD851998 BPZ851980:BPZ851998 BZV851980:BZV851998 CJR851980:CJR851998 CTN851980:CTN851998 DDJ851980:DDJ851998 DNF851980:DNF851998 DXB851980:DXB851998 EGX851980:EGX851998 EQT851980:EQT851998 FAP851980:FAP851998 FKL851980:FKL851998 FUH851980:FUH851998 GED851980:GED851998 GNZ851980:GNZ851998 GXV851980:GXV851998 HHR851980:HHR851998 HRN851980:HRN851998 IBJ851980:IBJ851998 ILF851980:ILF851998 IVB851980:IVB851998 JEX851980:JEX851998 JOT851980:JOT851998 JYP851980:JYP851998 KIL851980:KIL851998 KSH851980:KSH851998 LCD851980:LCD851998 LLZ851980:LLZ851998 LVV851980:LVV851998 MFR851980:MFR851998 MPN851980:MPN851998 MZJ851980:MZJ851998 NJF851980:NJF851998 NTB851980:NTB851998 OCX851980:OCX851998 OMT851980:OMT851998 OWP851980:OWP851998 PGL851980:PGL851998 PQH851980:PQH851998 QAD851980:QAD851998 QJZ851980:QJZ851998 QTV851980:QTV851998 RDR851980:RDR851998 RNN851980:RNN851998 RXJ851980:RXJ851998 SHF851980:SHF851998 SRB851980:SRB851998 TAX851980:TAX851998 TKT851980:TKT851998 TUP851980:TUP851998 UEL851980:UEL851998 UOH851980:UOH851998 UYD851980:UYD851998 VHZ851980:VHZ851998 VRV851980:VRV851998 WBR851980:WBR851998 WLN851980:WLN851998 WVJ851980:WVJ851998 B917516:B917534 IX917516:IX917534 ST917516:ST917534 ACP917516:ACP917534 AML917516:AML917534 AWH917516:AWH917534 BGD917516:BGD917534 BPZ917516:BPZ917534 BZV917516:BZV917534 CJR917516:CJR917534 CTN917516:CTN917534 DDJ917516:DDJ917534 DNF917516:DNF917534 DXB917516:DXB917534 EGX917516:EGX917534 EQT917516:EQT917534 FAP917516:FAP917534 FKL917516:FKL917534 FUH917516:FUH917534 GED917516:GED917534 GNZ917516:GNZ917534 GXV917516:GXV917534 HHR917516:HHR917534 HRN917516:HRN917534 IBJ917516:IBJ917534 ILF917516:ILF917534 IVB917516:IVB917534 JEX917516:JEX917534 JOT917516:JOT917534 JYP917516:JYP917534 KIL917516:KIL917534 KSH917516:KSH917534 LCD917516:LCD917534 LLZ917516:LLZ917534 LVV917516:LVV917534 MFR917516:MFR917534 MPN917516:MPN917534 MZJ917516:MZJ917534 NJF917516:NJF917534 NTB917516:NTB917534 OCX917516:OCX917534 OMT917516:OMT917534 OWP917516:OWP917534 PGL917516:PGL917534 PQH917516:PQH917534 QAD917516:QAD917534 QJZ917516:QJZ917534 QTV917516:QTV917534 RDR917516:RDR917534 RNN917516:RNN917534 RXJ917516:RXJ917534 SHF917516:SHF917534 SRB917516:SRB917534 TAX917516:TAX917534 TKT917516:TKT917534 TUP917516:TUP917534 UEL917516:UEL917534 UOH917516:UOH917534 UYD917516:UYD917534 VHZ917516:VHZ917534 VRV917516:VRV917534 WBR917516:WBR917534 WLN917516:WLN917534 WVJ917516:WVJ917534 B983052:B983070 IX983052:IX983070 ST983052:ST983070 ACP983052:ACP983070 AML983052:AML983070 AWH983052:AWH983070 BGD983052:BGD983070 BPZ983052:BPZ983070 BZV983052:BZV983070 CJR983052:CJR983070 CTN983052:CTN983070 DDJ983052:DDJ983070 DNF983052:DNF983070 DXB983052:DXB983070 EGX983052:EGX983070 EQT983052:EQT983070 FAP983052:FAP983070 FKL983052:FKL983070 FUH983052:FUH983070 GED983052:GED983070 GNZ983052:GNZ983070 GXV983052:GXV983070 HHR983052:HHR983070 HRN983052:HRN983070 IBJ983052:IBJ983070 ILF983052:ILF983070 IVB983052:IVB983070 JEX983052:JEX983070 JOT983052:JOT983070 JYP983052:JYP983070 KIL983052:KIL983070 KSH983052:KSH983070 LCD983052:LCD983070 LLZ983052:LLZ983070 LVV983052:LVV983070 MFR983052:MFR983070 MPN983052:MPN983070 MZJ983052:MZJ983070 NJF983052:NJF983070 NTB983052:NTB983070 OCX983052:OCX983070 OMT983052:OMT983070 OWP983052:OWP983070 PGL983052:PGL983070 PQH983052:PQH983070 QAD983052:QAD983070 QJZ983052:QJZ983070 QTV983052:QTV983070 RDR983052:RDR983070 RNN983052:RNN983070 RXJ983052:RXJ983070 SHF983052:SHF983070 SRB983052:SRB983070 TAX983052:TAX983070 TKT983052:TKT983070 TUP983052:TUP983070 UEL983052:UEL983070 UOH983052:UOH983070 UYD983052:UYD983070 VHZ983052:VHZ983070 VRV983052:VRV983070 WBR983052:WBR983070 WLN983052:WLN983070 WVJ983052:WVJ983070 B162:B180 IX162:IX180 ST162:ST180 ACP162:ACP180 AML162:AML180 AWH162:AWH180 BGD162:BGD180 BPZ162:BPZ180 BZV162:BZV180 CJR162:CJR180 CTN162:CTN180 DDJ162:DDJ180 DNF162:DNF180 DXB162:DXB180 EGX162:EGX180 EQT162:EQT180 FAP162:FAP180 FKL162:FKL180 FUH162:FUH180 GED162:GED180 GNZ162:GNZ180 GXV162:GXV180 HHR162:HHR180 HRN162:HRN180 IBJ162:IBJ180 ILF162:ILF180 IVB162:IVB180 JEX162:JEX180 JOT162:JOT180 JYP162:JYP180 KIL162:KIL180 KSH162:KSH180 LCD162:LCD180 LLZ162:LLZ180 LVV162:LVV180 MFR162:MFR180 MPN162:MPN180 MZJ162:MZJ180 NJF162:NJF180 NTB162:NTB180 OCX162:OCX180 OMT162:OMT180 OWP162:OWP180 PGL162:PGL180 PQH162:PQH180 QAD162:QAD180 QJZ162:QJZ180 QTV162:QTV180 RDR162:RDR180 RNN162:RNN180 RXJ162:RXJ180 SHF162:SHF180 SRB162:SRB180 TAX162:TAX180 TKT162:TKT180 TUP162:TUP180 UEL162:UEL180 UOH162:UOH180 UYD162:UYD180 VHZ162:VHZ180 VRV162:VRV180 WBR162:WBR180 WLN162:WLN180 WVJ162:WVJ180 B65698:B65716 IX65698:IX65716 ST65698:ST65716 ACP65698:ACP65716 AML65698:AML65716 AWH65698:AWH65716 BGD65698:BGD65716 BPZ65698:BPZ65716 BZV65698:BZV65716 CJR65698:CJR65716 CTN65698:CTN65716 DDJ65698:DDJ65716 DNF65698:DNF65716 DXB65698:DXB65716 EGX65698:EGX65716 EQT65698:EQT65716 FAP65698:FAP65716 FKL65698:FKL65716 FUH65698:FUH65716 GED65698:GED65716 GNZ65698:GNZ65716 GXV65698:GXV65716 HHR65698:HHR65716 HRN65698:HRN65716 IBJ65698:IBJ65716 ILF65698:ILF65716 IVB65698:IVB65716 JEX65698:JEX65716 JOT65698:JOT65716 JYP65698:JYP65716 KIL65698:KIL65716 KSH65698:KSH65716 LCD65698:LCD65716 LLZ65698:LLZ65716 LVV65698:LVV65716 MFR65698:MFR65716 MPN65698:MPN65716 MZJ65698:MZJ65716 NJF65698:NJF65716 NTB65698:NTB65716 OCX65698:OCX65716 OMT65698:OMT65716 OWP65698:OWP65716 PGL65698:PGL65716 PQH65698:PQH65716 QAD65698:QAD65716 QJZ65698:QJZ65716 QTV65698:QTV65716 RDR65698:RDR65716 RNN65698:RNN65716 RXJ65698:RXJ65716 SHF65698:SHF65716 SRB65698:SRB65716 TAX65698:TAX65716 TKT65698:TKT65716 TUP65698:TUP65716 UEL65698:UEL65716 UOH65698:UOH65716 UYD65698:UYD65716 VHZ65698:VHZ65716 VRV65698:VRV65716 WBR65698:WBR65716 WLN65698:WLN65716 WVJ65698:WVJ65716 B131234:B131252 IX131234:IX131252 ST131234:ST131252 ACP131234:ACP131252 AML131234:AML131252 AWH131234:AWH131252 BGD131234:BGD131252 BPZ131234:BPZ131252 BZV131234:BZV131252 CJR131234:CJR131252 CTN131234:CTN131252 DDJ131234:DDJ131252 DNF131234:DNF131252 DXB131234:DXB131252 EGX131234:EGX131252 EQT131234:EQT131252 FAP131234:FAP131252 FKL131234:FKL131252 FUH131234:FUH131252 GED131234:GED131252 GNZ131234:GNZ131252 GXV131234:GXV131252 HHR131234:HHR131252 HRN131234:HRN131252 IBJ131234:IBJ131252 ILF131234:ILF131252 IVB131234:IVB131252 JEX131234:JEX131252 JOT131234:JOT131252 JYP131234:JYP131252 KIL131234:KIL131252 KSH131234:KSH131252 LCD131234:LCD131252 LLZ131234:LLZ131252 LVV131234:LVV131252 MFR131234:MFR131252 MPN131234:MPN131252 MZJ131234:MZJ131252 NJF131234:NJF131252 NTB131234:NTB131252 OCX131234:OCX131252 OMT131234:OMT131252 OWP131234:OWP131252 PGL131234:PGL131252 PQH131234:PQH131252 QAD131234:QAD131252 QJZ131234:QJZ131252 QTV131234:QTV131252 RDR131234:RDR131252 RNN131234:RNN131252 RXJ131234:RXJ131252 SHF131234:SHF131252 SRB131234:SRB131252 TAX131234:TAX131252 TKT131234:TKT131252 TUP131234:TUP131252 UEL131234:UEL131252 UOH131234:UOH131252 UYD131234:UYD131252 VHZ131234:VHZ131252 VRV131234:VRV131252 WBR131234:WBR131252 WLN131234:WLN131252 WVJ131234:WVJ131252 B196770:B196788 IX196770:IX196788 ST196770:ST196788 ACP196770:ACP196788 AML196770:AML196788 AWH196770:AWH196788 BGD196770:BGD196788 BPZ196770:BPZ196788 BZV196770:BZV196788 CJR196770:CJR196788 CTN196770:CTN196788 DDJ196770:DDJ196788 DNF196770:DNF196788 DXB196770:DXB196788 EGX196770:EGX196788 EQT196770:EQT196788 FAP196770:FAP196788 FKL196770:FKL196788 FUH196770:FUH196788 GED196770:GED196788 GNZ196770:GNZ196788 GXV196770:GXV196788 HHR196770:HHR196788 HRN196770:HRN196788 IBJ196770:IBJ196788 ILF196770:ILF196788 IVB196770:IVB196788 JEX196770:JEX196788 JOT196770:JOT196788 JYP196770:JYP196788 KIL196770:KIL196788 KSH196770:KSH196788 LCD196770:LCD196788 LLZ196770:LLZ196788 LVV196770:LVV196788 MFR196770:MFR196788 MPN196770:MPN196788 MZJ196770:MZJ196788 NJF196770:NJF196788 NTB196770:NTB196788 OCX196770:OCX196788 OMT196770:OMT196788 OWP196770:OWP196788 PGL196770:PGL196788 PQH196770:PQH196788 QAD196770:QAD196788 QJZ196770:QJZ196788 QTV196770:QTV196788 RDR196770:RDR196788 RNN196770:RNN196788 RXJ196770:RXJ196788 SHF196770:SHF196788 SRB196770:SRB196788 TAX196770:TAX196788 TKT196770:TKT196788 TUP196770:TUP196788 UEL196770:UEL196788 UOH196770:UOH196788 UYD196770:UYD196788 VHZ196770:VHZ196788 VRV196770:VRV196788 WBR196770:WBR196788 WLN196770:WLN196788 WVJ196770:WVJ196788 B262306:B262324 IX262306:IX262324 ST262306:ST262324 ACP262306:ACP262324 AML262306:AML262324 AWH262306:AWH262324 BGD262306:BGD262324 BPZ262306:BPZ262324 BZV262306:BZV262324 CJR262306:CJR262324 CTN262306:CTN262324 DDJ262306:DDJ262324 DNF262306:DNF262324 DXB262306:DXB262324 EGX262306:EGX262324 EQT262306:EQT262324 FAP262306:FAP262324 FKL262306:FKL262324 FUH262306:FUH262324 GED262306:GED262324 GNZ262306:GNZ262324 GXV262306:GXV262324 HHR262306:HHR262324 HRN262306:HRN262324 IBJ262306:IBJ262324 ILF262306:ILF262324 IVB262306:IVB262324 JEX262306:JEX262324 JOT262306:JOT262324 JYP262306:JYP262324 KIL262306:KIL262324 KSH262306:KSH262324 LCD262306:LCD262324 LLZ262306:LLZ262324 LVV262306:LVV262324 MFR262306:MFR262324 MPN262306:MPN262324 MZJ262306:MZJ262324 NJF262306:NJF262324 NTB262306:NTB262324 OCX262306:OCX262324 OMT262306:OMT262324 OWP262306:OWP262324 PGL262306:PGL262324 PQH262306:PQH262324 QAD262306:QAD262324 QJZ262306:QJZ262324 QTV262306:QTV262324 RDR262306:RDR262324 RNN262306:RNN262324 RXJ262306:RXJ262324 SHF262306:SHF262324 SRB262306:SRB262324 TAX262306:TAX262324 TKT262306:TKT262324 TUP262306:TUP262324 UEL262306:UEL262324 UOH262306:UOH262324 UYD262306:UYD262324 VHZ262306:VHZ262324 VRV262306:VRV262324 WBR262306:WBR262324 WLN262306:WLN262324 WVJ262306:WVJ262324 B327842:B327860 IX327842:IX327860 ST327842:ST327860 ACP327842:ACP327860 AML327842:AML327860 AWH327842:AWH327860 BGD327842:BGD327860 BPZ327842:BPZ327860 BZV327842:BZV327860 CJR327842:CJR327860 CTN327842:CTN327860 DDJ327842:DDJ327860 DNF327842:DNF327860 DXB327842:DXB327860 EGX327842:EGX327860 EQT327842:EQT327860 FAP327842:FAP327860 FKL327842:FKL327860 FUH327842:FUH327860 GED327842:GED327860 GNZ327842:GNZ327860 GXV327842:GXV327860 HHR327842:HHR327860 HRN327842:HRN327860 IBJ327842:IBJ327860 ILF327842:ILF327860 IVB327842:IVB327860 JEX327842:JEX327860 JOT327842:JOT327860 JYP327842:JYP327860 KIL327842:KIL327860 KSH327842:KSH327860 LCD327842:LCD327860 LLZ327842:LLZ327860 LVV327842:LVV327860 MFR327842:MFR327860 MPN327842:MPN327860 MZJ327842:MZJ327860 NJF327842:NJF327860 NTB327842:NTB327860 OCX327842:OCX327860 OMT327842:OMT327860 OWP327842:OWP327860 PGL327842:PGL327860 PQH327842:PQH327860 QAD327842:QAD327860 QJZ327842:QJZ327860 QTV327842:QTV327860 RDR327842:RDR327860 RNN327842:RNN327860 RXJ327842:RXJ327860 SHF327842:SHF327860 SRB327842:SRB327860 TAX327842:TAX327860 TKT327842:TKT327860 TUP327842:TUP327860 UEL327842:UEL327860 UOH327842:UOH327860 UYD327842:UYD327860 VHZ327842:VHZ327860 VRV327842:VRV327860 WBR327842:WBR327860 WLN327842:WLN327860 WVJ327842:WVJ327860 B393378:B393396 IX393378:IX393396 ST393378:ST393396 ACP393378:ACP393396 AML393378:AML393396 AWH393378:AWH393396 BGD393378:BGD393396 BPZ393378:BPZ393396 BZV393378:BZV393396 CJR393378:CJR393396 CTN393378:CTN393396 DDJ393378:DDJ393396 DNF393378:DNF393396 DXB393378:DXB393396 EGX393378:EGX393396 EQT393378:EQT393396 FAP393378:FAP393396 FKL393378:FKL393396 FUH393378:FUH393396 GED393378:GED393396 GNZ393378:GNZ393396 GXV393378:GXV393396 HHR393378:HHR393396 HRN393378:HRN393396 IBJ393378:IBJ393396 ILF393378:ILF393396 IVB393378:IVB393396 JEX393378:JEX393396 JOT393378:JOT393396 JYP393378:JYP393396 KIL393378:KIL393396 KSH393378:KSH393396 LCD393378:LCD393396 LLZ393378:LLZ393396 LVV393378:LVV393396 MFR393378:MFR393396 MPN393378:MPN393396 MZJ393378:MZJ393396 NJF393378:NJF393396 NTB393378:NTB393396 OCX393378:OCX393396 OMT393378:OMT393396 OWP393378:OWP393396 PGL393378:PGL393396 PQH393378:PQH393396 QAD393378:QAD393396 QJZ393378:QJZ393396 QTV393378:QTV393396 RDR393378:RDR393396 RNN393378:RNN393396 RXJ393378:RXJ393396 SHF393378:SHF393396 SRB393378:SRB393396 TAX393378:TAX393396 TKT393378:TKT393396 TUP393378:TUP393396 UEL393378:UEL393396 UOH393378:UOH393396 UYD393378:UYD393396 VHZ393378:VHZ393396 VRV393378:VRV393396 WBR393378:WBR393396 WLN393378:WLN393396 WVJ393378:WVJ393396 B458914:B458932 IX458914:IX458932 ST458914:ST458932 ACP458914:ACP458932 AML458914:AML458932 AWH458914:AWH458932 BGD458914:BGD458932 BPZ458914:BPZ458932 BZV458914:BZV458932 CJR458914:CJR458932 CTN458914:CTN458932 DDJ458914:DDJ458932 DNF458914:DNF458932 DXB458914:DXB458932 EGX458914:EGX458932 EQT458914:EQT458932 FAP458914:FAP458932 FKL458914:FKL458932 FUH458914:FUH458932 GED458914:GED458932 GNZ458914:GNZ458932 GXV458914:GXV458932 HHR458914:HHR458932 HRN458914:HRN458932 IBJ458914:IBJ458932 ILF458914:ILF458932 IVB458914:IVB458932 JEX458914:JEX458932 JOT458914:JOT458932 JYP458914:JYP458932 KIL458914:KIL458932 KSH458914:KSH458932 LCD458914:LCD458932 LLZ458914:LLZ458932 LVV458914:LVV458932 MFR458914:MFR458932 MPN458914:MPN458932 MZJ458914:MZJ458932 NJF458914:NJF458932 NTB458914:NTB458932 OCX458914:OCX458932 OMT458914:OMT458932 OWP458914:OWP458932 PGL458914:PGL458932 PQH458914:PQH458932 QAD458914:QAD458932 QJZ458914:QJZ458932 QTV458914:QTV458932 RDR458914:RDR458932 RNN458914:RNN458932 RXJ458914:RXJ458932 SHF458914:SHF458932 SRB458914:SRB458932 TAX458914:TAX458932 TKT458914:TKT458932 TUP458914:TUP458932 UEL458914:UEL458932 UOH458914:UOH458932 UYD458914:UYD458932 VHZ458914:VHZ458932 VRV458914:VRV458932 WBR458914:WBR458932 WLN458914:WLN458932 WVJ458914:WVJ458932 B524450:B524468 IX524450:IX524468 ST524450:ST524468 ACP524450:ACP524468 AML524450:AML524468 AWH524450:AWH524468 BGD524450:BGD524468 BPZ524450:BPZ524468 BZV524450:BZV524468 CJR524450:CJR524468 CTN524450:CTN524468 DDJ524450:DDJ524468 DNF524450:DNF524468 DXB524450:DXB524468 EGX524450:EGX524468 EQT524450:EQT524468 FAP524450:FAP524468 FKL524450:FKL524468 FUH524450:FUH524468 GED524450:GED524468 GNZ524450:GNZ524468 GXV524450:GXV524468 HHR524450:HHR524468 HRN524450:HRN524468 IBJ524450:IBJ524468 ILF524450:ILF524468 IVB524450:IVB524468 JEX524450:JEX524468 JOT524450:JOT524468 JYP524450:JYP524468 KIL524450:KIL524468 KSH524450:KSH524468 LCD524450:LCD524468 LLZ524450:LLZ524468 LVV524450:LVV524468 MFR524450:MFR524468 MPN524450:MPN524468 MZJ524450:MZJ524468 NJF524450:NJF524468 NTB524450:NTB524468 OCX524450:OCX524468 OMT524450:OMT524468 OWP524450:OWP524468 PGL524450:PGL524468 PQH524450:PQH524468 QAD524450:QAD524468 QJZ524450:QJZ524468 QTV524450:QTV524468 RDR524450:RDR524468 RNN524450:RNN524468 RXJ524450:RXJ524468 SHF524450:SHF524468 SRB524450:SRB524468 TAX524450:TAX524468 TKT524450:TKT524468 TUP524450:TUP524468 UEL524450:UEL524468 UOH524450:UOH524468 UYD524450:UYD524468 VHZ524450:VHZ524468 VRV524450:VRV524468 WBR524450:WBR524468 WLN524450:WLN524468 WVJ524450:WVJ524468 B589986:B590004 IX589986:IX590004 ST589986:ST590004 ACP589986:ACP590004 AML589986:AML590004 AWH589986:AWH590004 BGD589986:BGD590004 BPZ589986:BPZ590004 BZV589986:BZV590004 CJR589986:CJR590004 CTN589986:CTN590004 DDJ589986:DDJ590004 DNF589986:DNF590004 DXB589986:DXB590004 EGX589986:EGX590004 EQT589986:EQT590004 FAP589986:FAP590004 FKL589986:FKL590004 FUH589986:FUH590004 GED589986:GED590004 GNZ589986:GNZ590004 GXV589986:GXV590004 HHR589986:HHR590004 HRN589986:HRN590004 IBJ589986:IBJ590004 ILF589986:ILF590004 IVB589986:IVB590004 JEX589986:JEX590004 JOT589986:JOT590004 JYP589986:JYP590004 KIL589986:KIL590004 KSH589986:KSH590004 LCD589986:LCD590004 LLZ589986:LLZ590004 LVV589986:LVV590004 MFR589986:MFR590004 MPN589986:MPN590004 MZJ589986:MZJ590004 NJF589986:NJF590004 NTB589986:NTB590004 OCX589986:OCX590004 OMT589986:OMT590004 OWP589986:OWP590004 PGL589986:PGL590004 PQH589986:PQH590004 QAD589986:QAD590004 QJZ589986:QJZ590004 QTV589986:QTV590004 RDR589986:RDR590004 RNN589986:RNN590004 RXJ589986:RXJ590004 SHF589986:SHF590004 SRB589986:SRB590004 TAX589986:TAX590004 TKT589986:TKT590004 TUP589986:TUP590004 UEL589986:UEL590004 UOH589986:UOH590004 UYD589986:UYD590004 VHZ589986:VHZ590004 VRV589986:VRV590004 WBR589986:WBR590004 WLN589986:WLN590004 WVJ589986:WVJ590004 B655522:B655540 IX655522:IX655540 ST655522:ST655540 ACP655522:ACP655540 AML655522:AML655540 AWH655522:AWH655540 BGD655522:BGD655540 BPZ655522:BPZ655540 BZV655522:BZV655540 CJR655522:CJR655540 CTN655522:CTN655540 DDJ655522:DDJ655540 DNF655522:DNF655540 DXB655522:DXB655540 EGX655522:EGX655540 EQT655522:EQT655540 FAP655522:FAP655540 FKL655522:FKL655540 FUH655522:FUH655540 GED655522:GED655540 GNZ655522:GNZ655540 GXV655522:GXV655540 HHR655522:HHR655540 HRN655522:HRN655540 IBJ655522:IBJ655540 ILF655522:ILF655540 IVB655522:IVB655540 JEX655522:JEX655540 JOT655522:JOT655540 JYP655522:JYP655540 KIL655522:KIL655540 KSH655522:KSH655540 LCD655522:LCD655540 LLZ655522:LLZ655540 LVV655522:LVV655540 MFR655522:MFR655540 MPN655522:MPN655540 MZJ655522:MZJ655540 NJF655522:NJF655540 NTB655522:NTB655540 OCX655522:OCX655540 OMT655522:OMT655540 OWP655522:OWP655540 PGL655522:PGL655540 PQH655522:PQH655540 QAD655522:QAD655540 QJZ655522:QJZ655540 QTV655522:QTV655540 RDR655522:RDR655540 RNN655522:RNN655540 RXJ655522:RXJ655540 SHF655522:SHF655540 SRB655522:SRB655540 TAX655522:TAX655540 TKT655522:TKT655540 TUP655522:TUP655540 UEL655522:UEL655540 UOH655522:UOH655540 UYD655522:UYD655540 VHZ655522:VHZ655540 VRV655522:VRV655540 WBR655522:WBR655540 WLN655522:WLN655540 WVJ655522:WVJ655540 B721058:B721076 IX721058:IX721076 ST721058:ST721076 ACP721058:ACP721076 AML721058:AML721076 AWH721058:AWH721076 BGD721058:BGD721076 BPZ721058:BPZ721076 BZV721058:BZV721076 CJR721058:CJR721076 CTN721058:CTN721076 DDJ721058:DDJ721076 DNF721058:DNF721076 DXB721058:DXB721076 EGX721058:EGX721076 EQT721058:EQT721076 FAP721058:FAP721076 FKL721058:FKL721076 FUH721058:FUH721076 GED721058:GED721076 GNZ721058:GNZ721076 GXV721058:GXV721076 HHR721058:HHR721076 HRN721058:HRN721076 IBJ721058:IBJ721076 ILF721058:ILF721076 IVB721058:IVB721076 JEX721058:JEX721076 JOT721058:JOT721076 JYP721058:JYP721076 KIL721058:KIL721076 KSH721058:KSH721076 LCD721058:LCD721076 LLZ721058:LLZ721076 LVV721058:LVV721076 MFR721058:MFR721076 MPN721058:MPN721076 MZJ721058:MZJ721076 NJF721058:NJF721076 NTB721058:NTB721076 OCX721058:OCX721076 OMT721058:OMT721076 OWP721058:OWP721076 PGL721058:PGL721076 PQH721058:PQH721076 QAD721058:QAD721076 QJZ721058:QJZ721076 QTV721058:QTV721076 RDR721058:RDR721076 RNN721058:RNN721076 RXJ721058:RXJ721076 SHF721058:SHF721076 SRB721058:SRB721076 TAX721058:TAX721076 TKT721058:TKT721076 TUP721058:TUP721076 UEL721058:UEL721076 UOH721058:UOH721076 UYD721058:UYD721076 VHZ721058:VHZ721076 VRV721058:VRV721076 WBR721058:WBR721076 WLN721058:WLN721076 WVJ721058:WVJ721076 B786594:B786612 IX786594:IX786612 ST786594:ST786612 ACP786594:ACP786612 AML786594:AML786612 AWH786594:AWH786612 BGD786594:BGD786612 BPZ786594:BPZ786612 BZV786594:BZV786612 CJR786594:CJR786612 CTN786594:CTN786612 DDJ786594:DDJ786612 DNF786594:DNF786612 DXB786594:DXB786612 EGX786594:EGX786612 EQT786594:EQT786612 FAP786594:FAP786612 FKL786594:FKL786612 FUH786594:FUH786612 GED786594:GED786612 GNZ786594:GNZ786612 GXV786594:GXV786612 HHR786594:HHR786612 HRN786594:HRN786612 IBJ786594:IBJ786612 ILF786594:ILF786612 IVB786594:IVB786612 JEX786594:JEX786612 JOT786594:JOT786612 JYP786594:JYP786612 KIL786594:KIL786612 KSH786594:KSH786612 LCD786594:LCD786612 LLZ786594:LLZ786612 LVV786594:LVV786612 MFR786594:MFR786612 MPN786594:MPN786612 MZJ786594:MZJ786612 NJF786594:NJF786612 NTB786594:NTB786612 OCX786594:OCX786612 OMT786594:OMT786612 OWP786594:OWP786612 PGL786594:PGL786612 PQH786594:PQH786612 QAD786594:QAD786612 QJZ786594:QJZ786612 QTV786594:QTV786612 RDR786594:RDR786612 RNN786594:RNN786612 RXJ786594:RXJ786612 SHF786594:SHF786612 SRB786594:SRB786612 TAX786594:TAX786612 TKT786594:TKT786612 TUP786594:TUP786612 UEL786594:UEL786612 UOH786594:UOH786612 UYD786594:UYD786612 VHZ786594:VHZ786612 VRV786594:VRV786612 WBR786594:WBR786612 WLN786594:WLN786612 WVJ786594:WVJ786612 B852130:B852148 IX852130:IX852148 ST852130:ST852148 ACP852130:ACP852148 AML852130:AML852148 AWH852130:AWH852148 BGD852130:BGD852148 BPZ852130:BPZ852148 BZV852130:BZV852148 CJR852130:CJR852148 CTN852130:CTN852148 DDJ852130:DDJ852148 DNF852130:DNF852148 DXB852130:DXB852148 EGX852130:EGX852148 EQT852130:EQT852148 FAP852130:FAP852148 FKL852130:FKL852148 FUH852130:FUH852148 GED852130:GED852148 GNZ852130:GNZ852148 GXV852130:GXV852148 HHR852130:HHR852148 HRN852130:HRN852148 IBJ852130:IBJ852148 ILF852130:ILF852148 IVB852130:IVB852148 JEX852130:JEX852148 JOT852130:JOT852148 JYP852130:JYP852148 KIL852130:KIL852148 KSH852130:KSH852148 LCD852130:LCD852148 LLZ852130:LLZ852148 LVV852130:LVV852148 MFR852130:MFR852148 MPN852130:MPN852148 MZJ852130:MZJ852148 NJF852130:NJF852148 NTB852130:NTB852148 OCX852130:OCX852148 OMT852130:OMT852148 OWP852130:OWP852148 PGL852130:PGL852148 PQH852130:PQH852148 QAD852130:QAD852148 QJZ852130:QJZ852148 QTV852130:QTV852148 RDR852130:RDR852148 RNN852130:RNN852148 RXJ852130:RXJ852148 SHF852130:SHF852148 SRB852130:SRB852148 TAX852130:TAX852148 TKT852130:TKT852148 TUP852130:TUP852148 UEL852130:UEL852148 UOH852130:UOH852148 UYD852130:UYD852148 VHZ852130:VHZ852148 VRV852130:VRV852148 WBR852130:WBR852148 WLN852130:WLN852148 WVJ852130:WVJ852148 B917666:B917684 IX917666:IX917684 ST917666:ST917684 ACP917666:ACP917684 AML917666:AML917684 AWH917666:AWH917684 BGD917666:BGD917684 BPZ917666:BPZ917684 BZV917666:BZV917684 CJR917666:CJR917684 CTN917666:CTN917684 DDJ917666:DDJ917684 DNF917666:DNF917684 DXB917666:DXB917684 EGX917666:EGX917684 EQT917666:EQT917684 FAP917666:FAP917684 FKL917666:FKL917684 FUH917666:FUH917684 GED917666:GED917684 GNZ917666:GNZ917684 GXV917666:GXV917684 HHR917666:HHR917684 HRN917666:HRN917684 IBJ917666:IBJ917684 ILF917666:ILF917684 IVB917666:IVB917684 JEX917666:JEX917684 JOT917666:JOT917684 JYP917666:JYP917684 KIL917666:KIL917684 KSH917666:KSH917684 LCD917666:LCD917684 LLZ917666:LLZ917684 LVV917666:LVV917684 MFR917666:MFR917684 MPN917666:MPN917684 MZJ917666:MZJ917684 NJF917666:NJF917684 NTB917666:NTB917684 OCX917666:OCX917684 OMT917666:OMT917684 OWP917666:OWP917684 PGL917666:PGL917684 PQH917666:PQH917684 QAD917666:QAD917684 QJZ917666:QJZ917684 QTV917666:QTV917684 RDR917666:RDR917684 RNN917666:RNN917684 RXJ917666:RXJ917684 SHF917666:SHF917684 SRB917666:SRB917684 TAX917666:TAX917684 TKT917666:TKT917684 TUP917666:TUP917684 UEL917666:UEL917684 UOH917666:UOH917684 UYD917666:UYD917684 VHZ917666:VHZ917684 VRV917666:VRV917684 WBR917666:WBR917684 WLN917666:WLN917684 WVJ917666:WVJ917684 B983202:B983220 IX983202:IX983220 ST983202:ST983220 ACP983202:ACP983220 AML983202:AML983220 AWH983202:AWH983220 BGD983202:BGD983220 BPZ983202:BPZ983220 BZV983202:BZV983220 CJR983202:CJR983220 CTN983202:CTN983220 DDJ983202:DDJ983220 DNF983202:DNF983220 DXB983202:DXB983220 EGX983202:EGX983220 EQT983202:EQT983220 FAP983202:FAP983220 FKL983202:FKL983220 FUH983202:FUH983220 GED983202:GED983220 GNZ983202:GNZ983220 GXV983202:GXV983220 HHR983202:HHR983220 HRN983202:HRN983220 IBJ983202:IBJ983220 ILF983202:ILF983220 IVB983202:IVB983220 JEX983202:JEX983220 JOT983202:JOT983220 JYP983202:JYP983220 KIL983202:KIL983220 KSH983202:KSH983220 LCD983202:LCD983220 LLZ983202:LLZ983220 LVV983202:LVV983220 MFR983202:MFR983220 MPN983202:MPN983220 MZJ983202:MZJ983220 NJF983202:NJF983220 NTB983202:NTB983220 OCX983202:OCX983220 OMT983202:OMT983220 OWP983202:OWP983220 PGL983202:PGL983220 PQH983202:PQH983220 QAD983202:QAD983220 QJZ983202:QJZ983220 QTV983202:QTV983220 RDR983202:RDR983220 RNN983202:RNN983220 RXJ983202:RXJ983220 SHF983202:SHF983220 SRB983202:SRB983220 TAX983202:TAX983220 TKT983202:TKT983220 TUP983202:TUP983220 UEL983202:UEL983220 UOH983202:UOH983220 UYD983202:UYD983220 VHZ983202:VHZ983220 VRV983202:VRV983220 WBR983202:WBR983220 WLN983202:WLN983220 WVJ983202:WVJ983220">
      <formula1>GASES</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8433" r:id="rId4" name="Button 1">
              <controlPr defaultSize="0" print="0" autoFill="0" autoPict="0" macro="[0]!NEWSPEED">
                <anchor moveWithCells="1" sizeWithCells="1">
                  <from>
                    <xdr:col>29</xdr:col>
                    <xdr:colOff>66675</xdr:colOff>
                    <xdr:row>340</xdr:row>
                    <xdr:rowOff>85725</xdr:rowOff>
                  </from>
                  <to>
                    <xdr:col>32</xdr:col>
                    <xdr:colOff>333375</xdr:colOff>
                    <xdr:row>342</xdr:row>
                    <xdr:rowOff>171450</xdr:rowOff>
                  </to>
                </anchor>
              </controlPr>
            </control>
          </mc:Choice>
        </mc:AlternateContent>
        <mc:AlternateContent xmlns:mc="http://schemas.openxmlformats.org/markup-compatibility/2006">
          <mc:Choice Requires="x14">
            <control shapeId="18437" r:id="rId5" name="Button 2">
              <controlPr defaultSize="0" print="0" autoFill="0" autoPict="0" macro="[0]!PLOTGRAF">
                <anchor moveWithCells="1" sizeWithCells="1">
                  <from>
                    <xdr:col>36</xdr:col>
                    <xdr:colOff>514350</xdr:colOff>
                    <xdr:row>22</xdr:row>
                    <xdr:rowOff>28575</xdr:rowOff>
                  </from>
                  <to>
                    <xdr:col>41</xdr:col>
                    <xdr:colOff>123825</xdr:colOff>
                    <xdr:row>24</xdr:row>
                    <xdr:rowOff>104775</xdr:rowOff>
                  </to>
                </anchor>
              </controlPr>
            </control>
          </mc:Choice>
        </mc:AlternateContent>
        <mc:AlternateContent xmlns:mc="http://schemas.openxmlformats.org/markup-compatibility/2006">
          <mc:Choice Requires="x14">
            <control shapeId="18438" r:id="rId6" name="Button 2">
              <controlPr defaultSize="0" print="0" autoFill="0" autoPict="0" macro="[0]!PLOTGRAF">
                <anchor moveWithCells="1" sizeWithCells="1">
                  <from>
                    <xdr:col>29</xdr:col>
                    <xdr:colOff>47625</xdr:colOff>
                    <xdr:row>343</xdr:row>
                    <xdr:rowOff>47625</xdr:rowOff>
                  </from>
                  <to>
                    <xdr:col>33</xdr:col>
                    <xdr:colOff>247650</xdr:colOff>
                    <xdr:row>345</xdr:row>
                    <xdr:rowOff>142875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outlinePr summaryBelow="0"/>
  </sheetPr>
  <dimension ref="A1:BV610"/>
  <sheetViews>
    <sheetView topLeftCell="A176" zoomScale="55" zoomScaleNormal="55" workbookViewId="0">
      <pane xSplit="3" topLeftCell="D1" activePane="topRight" state="frozen"/>
      <selection activeCell="A155" sqref="A155"/>
      <selection pane="topRight" activeCell="AA186" sqref="AA186:AC187"/>
    </sheetView>
  </sheetViews>
  <sheetFormatPr defaultRowHeight="15" outlineLevelRow="1" x14ac:dyDescent="0.25"/>
  <cols>
    <col min="1" max="1" width="8.85546875" style="410"/>
    <col min="2" max="2" width="31.7109375" style="410" bestFit="1" customWidth="1"/>
    <col min="3" max="4" width="8.85546875" style="410"/>
    <col min="5" max="5" width="11.42578125" style="410" customWidth="1"/>
    <col min="6" max="14" width="10.7109375" style="410" customWidth="1"/>
    <col min="15" max="15" width="11.42578125" style="410" customWidth="1"/>
    <col min="16" max="24" width="10.7109375" style="410" customWidth="1"/>
    <col min="25" max="74" width="8.85546875" style="468"/>
    <col min="75" max="257" width="8.85546875" style="410"/>
    <col min="258" max="258" width="31.7109375" style="410" bestFit="1" customWidth="1"/>
    <col min="259" max="260" width="8.85546875" style="410"/>
    <col min="261" max="261" width="11.42578125" style="410" customWidth="1"/>
    <col min="262" max="270" width="10.7109375" style="410" customWidth="1"/>
    <col min="271" max="271" width="11.42578125" style="410" customWidth="1"/>
    <col min="272" max="280" width="10.7109375" style="410" customWidth="1"/>
    <col min="281" max="513" width="8.85546875" style="410"/>
    <col min="514" max="514" width="31.7109375" style="410" bestFit="1" customWidth="1"/>
    <col min="515" max="516" width="8.85546875" style="410"/>
    <col min="517" max="517" width="11.42578125" style="410" customWidth="1"/>
    <col min="518" max="526" width="10.7109375" style="410" customWidth="1"/>
    <col min="527" max="527" width="11.42578125" style="410" customWidth="1"/>
    <col min="528" max="536" width="10.7109375" style="410" customWidth="1"/>
    <col min="537" max="769" width="8.85546875" style="410"/>
    <col min="770" max="770" width="31.7109375" style="410" bestFit="1" customWidth="1"/>
    <col min="771" max="772" width="8.85546875" style="410"/>
    <col min="773" max="773" width="11.42578125" style="410" customWidth="1"/>
    <col min="774" max="782" width="10.7109375" style="410" customWidth="1"/>
    <col min="783" max="783" width="11.42578125" style="410" customWidth="1"/>
    <col min="784" max="792" width="10.7109375" style="410" customWidth="1"/>
    <col min="793" max="1025" width="8.85546875" style="410"/>
    <col min="1026" max="1026" width="31.7109375" style="410" bestFit="1" customWidth="1"/>
    <col min="1027" max="1028" width="8.85546875" style="410"/>
    <col min="1029" max="1029" width="11.42578125" style="410" customWidth="1"/>
    <col min="1030" max="1038" width="10.7109375" style="410" customWidth="1"/>
    <col min="1039" max="1039" width="11.42578125" style="410" customWidth="1"/>
    <col min="1040" max="1048" width="10.7109375" style="410" customWidth="1"/>
    <col min="1049" max="1281" width="8.85546875" style="410"/>
    <col min="1282" max="1282" width="31.7109375" style="410" bestFit="1" customWidth="1"/>
    <col min="1283" max="1284" width="8.85546875" style="410"/>
    <col min="1285" max="1285" width="11.42578125" style="410" customWidth="1"/>
    <col min="1286" max="1294" width="10.7109375" style="410" customWidth="1"/>
    <col min="1295" max="1295" width="11.42578125" style="410" customWidth="1"/>
    <col min="1296" max="1304" width="10.7109375" style="410" customWidth="1"/>
    <col min="1305" max="1537" width="8.85546875" style="410"/>
    <col min="1538" max="1538" width="31.7109375" style="410" bestFit="1" customWidth="1"/>
    <col min="1539" max="1540" width="8.85546875" style="410"/>
    <col min="1541" max="1541" width="11.42578125" style="410" customWidth="1"/>
    <col min="1542" max="1550" width="10.7109375" style="410" customWidth="1"/>
    <col min="1551" max="1551" width="11.42578125" style="410" customWidth="1"/>
    <col min="1552" max="1560" width="10.7109375" style="410" customWidth="1"/>
    <col min="1561" max="1793" width="8.85546875" style="410"/>
    <col min="1794" max="1794" width="31.7109375" style="410" bestFit="1" customWidth="1"/>
    <col min="1795" max="1796" width="8.85546875" style="410"/>
    <col min="1797" max="1797" width="11.42578125" style="410" customWidth="1"/>
    <col min="1798" max="1806" width="10.7109375" style="410" customWidth="1"/>
    <col min="1807" max="1807" width="11.42578125" style="410" customWidth="1"/>
    <col min="1808" max="1816" width="10.7109375" style="410" customWidth="1"/>
    <col min="1817" max="2049" width="8.85546875" style="410"/>
    <col min="2050" max="2050" width="31.7109375" style="410" bestFit="1" customWidth="1"/>
    <col min="2051" max="2052" width="8.85546875" style="410"/>
    <col min="2053" max="2053" width="11.42578125" style="410" customWidth="1"/>
    <col min="2054" max="2062" width="10.7109375" style="410" customWidth="1"/>
    <col min="2063" max="2063" width="11.42578125" style="410" customWidth="1"/>
    <col min="2064" max="2072" width="10.7109375" style="410" customWidth="1"/>
    <col min="2073" max="2305" width="8.85546875" style="410"/>
    <col min="2306" max="2306" width="31.7109375" style="410" bestFit="1" customWidth="1"/>
    <col min="2307" max="2308" width="8.85546875" style="410"/>
    <col min="2309" max="2309" width="11.42578125" style="410" customWidth="1"/>
    <col min="2310" max="2318" width="10.7109375" style="410" customWidth="1"/>
    <col min="2319" max="2319" width="11.42578125" style="410" customWidth="1"/>
    <col min="2320" max="2328" width="10.7109375" style="410" customWidth="1"/>
    <col min="2329" max="2561" width="8.85546875" style="410"/>
    <col min="2562" max="2562" width="31.7109375" style="410" bestFit="1" customWidth="1"/>
    <col min="2563" max="2564" width="8.85546875" style="410"/>
    <col min="2565" max="2565" width="11.42578125" style="410" customWidth="1"/>
    <col min="2566" max="2574" width="10.7109375" style="410" customWidth="1"/>
    <col min="2575" max="2575" width="11.42578125" style="410" customWidth="1"/>
    <col min="2576" max="2584" width="10.7109375" style="410" customWidth="1"/>
    <col min="2585" max="2817" width="8.85546875" style="410"/>
    <col min="2818" max="2818" width="31.7109375" style="410" bestFit="1" customWidth="1"/>
    <col min="2819" max="2820" width="8.85546875" style="410"/>
    <col min="2821" max="2821" width="11.42578125" style="410" customWidth="1"/>
    <col min="2822" max="2830" width="10.7109375" style="410" customWidth="1"/>
    <col min="2831" max="2831" width="11.42578125" style="410" customWidth="1"/>
    <col min="2832" max="2840" width="10.7109375" style="410" customWidth="1"/>
    <col min="2841" max="3073" width="8.85546875" style="410"/>
    <col min="3074" max="3074" width="31.7109375" style="410" bestFit="1" customWidth="1"/>
    <col min="3075" max="3076" width="8.85546875" style="410"/>
    <col min="3077" max="3077" width="11.42578125" style="410" customWidth="1"/>
    <col min="3078" max="3086" width="10.7109375" style="410" customWidth="1"/>
    <col min="3087" max="3087" width="11.42578125" style="410" customWidth="1"/>
    <col min="3088" max="3096" width="10.7109375" style="410" customWidth="1"/>
    <col min="3097" max="3329" width="8.85546875" style="410"/>
    <col min="3330" max="3330" width="31.7109375" style="410" bestFit="1" customWidth="1"/>
    <col min="3331" max="3332" width="8.85546875" style="410"/>
    <col min="3333" max="3333" width="11.42578125" style="410" customWidth="1"/>
    <col min="3334" max="3342" width="10.7109375" style="410" customWidth="1"/>
    <col min="3343" max="3343" width="11.42578125" style="410" customWidth="1"/>
    <col min="3344" max="3352" width="10.7109375" style="410" customWidth="1"/>
    <col min="3353" max="3585" width="8.85546875" style="410"/>
    <col min="3586" max="3586" width="31.7109375" style="410" bestFit="1" customWidth="1"/>
    <col min="3587" max="3588" width="8.85546875" style="410"/>
    <col min="3589" max="3589" width="11.42578125" style="410" customWidth="1"/>
    <col min="3590" max="3598" width="10.7109375" style="410" customWidth="1"/>
    <col min="3599" max="3599" width="11.42578125" style="410" customWidth="1"/>
    <col min="3600" max="3608" width="10.7109375" style="410" customWidth="1"/>
    <col min="3609" max="3841" width="8.85546875" style="410"/>
    <col min="3842" max="3842" width="31.7109375" style="410" bestFit="1" customWidth="1"/>
    <col min="3843" max="3844" width="8.85546875" style="410"/>
    <col min="3845" max="3845" width="11.42578125" style="410" customWidth="1"/>
    <col min="3846" max="3854" width="10.7109375" style="410" customWidth="1"/>
    <col min="3855" max="3855" width="11.42578125" style="410" customWidth="1"/>
    <col min="3856" max="3864" width="10.7109375" style="410" customWidth="1"/>
    <col min="3865" max="4097" width="8.85546875" style="410"/>
    <col min="4098" max="4098" width="31.7109375" style="410" bestFit="1" customWidth="1"/>
    <col min="4099" max="4100" width="8.85546875" style="410"/>
    <col min="4101" max="4101" width="11.42578125" style="410" customWidth="1"/>
    <col min="4102" max="4110" width="10.7109375" style="410" customWidth="1"/>
    <col min="4111" max="4111" width="11.42578125" style="410" customWidth="1"/>
    <col min="4112" max="4120" width="10.7109375" style="410" customWidth="1"/>
    <col min="4121" max="4353" width="8.85546875" style="410"/>
    <col min="4354" max="4354" width="31.7109375" style="410" bestFit="1" customWidth="1"/>
    <col min="4355" max="4356" width="8.85546875" style="410"/>
    <col min="4357" max="4357" width="11.42578125" style="410" customWidth="1"/>
    <col min="4358" max="4366" width="10.7109375" style="410" customWidth="1"/>
    <col min="4367" max="4367" width="11.42578125" style="410" customWidth="1"/>
    <col min="4368" max="4376" width="10.7109375" style="410" customWidth="1"/>
    <col min="4377" max="4609" width="8.85546875" style="410"/>
    <col min="4610" max="4610" width="31.7109375" style="410" bestFit="1" customWidth="1"/>
    <col min="4611" max="4612" width="8.85546875" style="410"/>
    <col min="4613" max="4613" width="11.42578125" style="410" customWidth="1"/>
    <col min="4614" max="4622" width="10.7109375" style="410" customWidth="1"/>
    <col min="4623" max="4623" width="11.42578125" style="410" customWidth="1"/>
    <col min="4624" max="4632" width="10.7109375" style="410" customWidth="1"/>
    <col min="4633" max="4865" width="8.85546875" style="410"/>
    <col min="4866" max="4866" width="31.7109375" style="410" bestFit="1" customWidth="1"/>
    <col min="4867" max="4868" width="8.85546875" style="410"/>
    <col min="4869" max="4869" width="11.42578125" style="410" customWidth="1"/>
    <col min="4870" max="4878" width="10.7109375" style="410" customWidth="1"/>
    <col min="4879" max="4879" width="11.42578125" style="410" customWidth="1"/>
    <col min="4880" max="4888" width="10.7109375" style="410" customWidth="1"/>
    <col min="4889" max="5121" width="8.85546875" style="410"/>
    <col min="5122" max="5122" width="31.7109375" style="410" bestFit="1" customWidth="1"/>
    <col min="5123" max="5124" width="8.85546875" style="410"/>
    <col min="5125" max="5125" width="11.42578125" style="410" customWidth="1"/>
    <col min="5126" max="5134" width="10.7109375" style="410" customWidth="1"/>
    <col min="5135" max="5135" width="11.42578125" style="410" customWidth="1"/>
    <col min="5136" max="5144" width="10.7109375" style="410" customWidth="1"/>
    <col min="5145" max="5377" width="8.85546875" style="410"/>
    <col min="5378" max="5378" width="31.7109375" style="410" bestFit="1" customWidth="1"/>
    <col min="5379" max="5380" width="8.85546875" style="410"/>
    <col min="5381" max="5381" width="11.42578125" style="410" customWidth="1"/>
    <col min="5382" max="5390" width="10.7109375" style="410" customWidth="1"/>
    <col min="5391" max="5391" width="11.42578125" style="410" customWidth="1"/>
    <col min="5392" max="5400" width="10.7109375" style="410" customWidth="1"/>
    <col min="5401" max="5633" width="8.85546875" style="410"/>
    <col min="5634" max="5634" width="31.7109375" style="410" bestFit="1" customWidth="1"/>
    <col min="5635" max="5636" width="8.85546875" style="410"/>
    <col min="5637" max="5637" width="11.42578125" style="410" customWidth="1"/>
    <col min="5638" max="5646" width="10.7109375" style="410" customWidth="1"/>
    <col min="5647" max="5647" width="11.42578125" style="410" customWidth="1"/>
    <col min="5648" max="5656" width="10.7109375" style="410" customWidth="1"/>
    <col min="5657" max="5889" width="8.85546875" style="410"/>
    <col min="5890" max="5890" width="31.7109375" style="410" bestFit="1" customWidth="1"/>
    <col min="5891" max="5892" width="8.85546875" style="410"/>
    <col min="5893" max="5893" width="11.42578125" style="410" customWidth="1"/>
    <col min="5894" max="5902" width="10.7109375" style="410" customWidth="1"/>
    <col min="5903" max="5903" width="11.42578125" style="410" customWidth="1"/>
    <col min="5904" max="5912" width="10.7109375" style="410" customWidth="1"/>
    <col min="5913" max="6145" width="8.85546875" style="410"/>
    <col min="6146" max="6146" width="31.7109375" style="410" bestFit="1" customWidth="1"/>
    <col min="6147" max="6148" width="8.85546875" style="410"/>
    <col min="6149" max="6149" width="11.42578125" style="410" customWidth="1"/>
    <col min="6150" max="6158" width="10.7109375" style="410" customWidth="1"/>
    <col min="6159" max="6159" width="11.42578125" style="410" customWidth="1"/>
    <col min="6160" max="6168" width="10.7109375" style="410" customWidth="1"/>
    <col min="6169" max="6401" width="8.85546875" style="410"/>
    <col min="6402" max="6402" width="31.7109375" style="410" bestFit="1" customWidth="1"/>
    <col min="6403" max="6404" width="8.85546875" style="410"/>
    <col min="6405" max="6405" width="11.42578125" style="410" customWidth="1"/>
    <col min="6406" max="6414" width="10.7109375" style="410" customWidth="1"/>
    <col min="6415" max="6415" width="11.42578125" style="410" customWidth="1"/>
    <col min="6416" max="6424" width="10.7109375" style="410" customWidth="1"/>
    <col min="6425" max="6657" width="8.85546875" style="410"/>
    <col min="6658" max="6658" width="31.7109375" style="410" bestFit="1" customWidth="1"/>
    <col min="6659" max="6660" width="8.85546875" style="410"/>
    <col min="6661" max="6661" width="11.42578125" style="410" customWidth="1"/>
    <col min="6662" max="6670" width="10.7109375" style="410" customWidth="1"/>
    <col min="6671" max="6671" width="11.42578125" style="410" customWidth="1"/>
    <col min="6672" max="6680" width="10.7109375" style="410" customWidth="1"/>
    <col min="6681" max="6913" width="8.85546875" style="410"/>
    <col min="6914" max="6914" width="31.7109375" style="410" bestFit="1" customWidth="1"/>
    <col min="6915" max="6916" width="8.85546875" style="410"/>
    <col min="6917" max="6917" width="11.42578125" style="410" customWidth="1"/>
    <col min="6918" max="6926" width="10.7109375" style="410" customWidth="1"/>
    <col min="6927" max="6927" width="11.42578125" style="410" customWidth="1"/>
    <col min="6928" max="6936" width="10.7109375" style="410" customWidth="1"/>
    <col min="6937" max="7169" width="8.85546875" style="410"/>
    <col min="7170" max="7170" width="31.7109375" style="410" bestFit="1" customWidth="1"/>
    <col min="7171" max="7172" width="8.85546875" style="410"/>
    <col min="7173" max="7173" width="11.42578125" style="410" customWidth="1"/>
    <col min="7174" max="7182" width="10.7109375" style="410" customWidth="1"/>
    <col min="7183" max="7183" width="11.42578125" style="410" customWidth="1"/>
    <col min="7184" max="7192" width="10.7109375" style="410" customWidth="1"/>
    <col min="7193" max="7425" width="8.85546875" style="410"/>
    <col min="7426" max="7426" width="31.7109375" style="410" bestFit="1" customWidth="1"/>
    <col min="7427" max="7428" width="8.85546875" style="410"/>
    <col min="7429" max="7429" width="11.42578125" style="410" customWidth="1"/>
    <col min="7430" max="7438" width="10.7109375" style="410" customWidth="1"/>
    <col min="7439" max="7439" width="11.42578125" style="410" customWidth="1"/>
    <col min="7440" max="7448" width="10.7109375" style="410" customWidth="1"/>
    <col min="7449" max="7681" width="8.85546875" style="410"/>
    <col min="7682" max="7682" width="31.7109375" style="410" bestFit="1" customWidth="1"/>
    <col min="7683" max="7684" width="8.85546875" style="410"/>
    <col min="7685" max="7685" width="11.42578125" style="410" customWidth="1"/>
    <col min="7686" max="7694" width="10.7109375" style="410" customWidth="1"/>
    <col min="7695" max="7695" width="11.42578125" style="410" customWidth="1"/>
    <col min="7696" max="7704" width="10.7109375" style="410" customWidth="1"/>
    <col min="7705" max="7937" width="8.85546875" style="410"/>
    <col min="7938" max="7938" width="31.7109375" style="410" bestFit="1" customWidth="1"/>
    <col min="7939" max="7940" width="8.85546875" style="410"/>
    <col min="7941" max="7941" width="11.42578125" style="410" customWidth="1"/>
    <col min="7942" max="7950" width="10.7109375" style="410" customWidth="1"/>
    <col min="7951" max="7951" width="11.42578125" style="410" customWidth="1"/>
    <col min="7952" max="7960" width="10.7109375" style="410" customWidth="1"/>
    <col min="7961" max="8193" width="8.85546875" style="410"/>
    <col min="8194" max="8194" width="31.7109375" style="410" bestFit="1" customWidth="1"/>
    <col min="8195" max="8196" width="8.85546875" style="410"/>
    <col min="8197" max="8197" width="11.42578125" style="410" customWidth="1"/>
    <col min="8198" max="8206" width="10.7109375" style="410" customWidth="1"/>
    <col min="8207" max="8207" width="11.42578125" style="410" customWidth="1"/>
    <col min="8208" max="8216" width="10.7109375" style="410" customWidth="1"/>
    <col min="8217" max="8449" width="8.85546875" style="410"/>
    <col min="8450" max="8450" width="31.7109375" style="410" bestFit="1" customWidth="1"/>
    <col min="8451" max="8452" width="8.85546875" style="410"/>
    <col min="8453" max="8453" width="11.42578125" style="410" customWidth="1"/>
    <col min="8454" max="8462" width="10.7109375" style="410" customWidth="1"/>
    <col min="8463" max="8463" width="11.42578125" style="410" customWidth="1"/>
    <col min="8464" max="8472" width="10.7109375" style="410" customWidth="1"/>
    <col min="8473" max="8705" width="8.85546875" style="410"/>
    <col min="8706" max="8706" width="31.7109375" style="410" bestFit="1" customWidth="1"/>
    <col min="8707" max="8708" width="8.85546875" style="410"/>
    <col min="8709" max="8709" width="11.42578125" style="410" customWidth="1"/>
    <col min="8710" max="8718" width="10.7109375" style="410" customWidth="1"/>
    <col min="8719" max="8719" width="11.42578125" style="410" customWidth="1"/>
    <col min="8720" max="8728" width="10.7109375" style="410" customWidth="1"/>
    <col min="8729" max="8961" width="8.85546875" style="410"/>
    <col min="8962" max="8962" width="31.7109375" style="410" bestFit="1" customWidth="1"/>
    <col min="8963" max="8964" width="8.85546875" style="410"/>
    <col min="8965" max="8965" width="11.42578125" style="410" customWidth="1"/>
    <col min="8966" max="8974" width="10.7109375" style="410" customWidth="1"/>
    <col min="8975" max="8975" width="11.42578125" style="410" customWidth="1"/>
    <col min="8976" max="8984" width="10.7109375" style="410" customWidth="1"/>
    <col min="8985" max="9217" width="8.85546875" style="410"/>
    <col min="9218" max="9218" width="31.7109375" style="410" bestFit="1" customWidth="1"/>
    <col min="9219" max="9220" width="8.85546875" style="410"/>
    <col min="9221" max="9221" width="11.42578125" style="410" customWidth="1"/>
    <col min="9222" max="9230" width="10.7109375" style="410" customWidth="1"/>
    <col min="9231" max="9231" width="11.42578125" style="410" customWidth="1"/>
    <col min="9232" max="9240" width="10.7109375" style="410" customWidth="1"/>
    <col min="9241" max="9473" width="8.85546875" style="410"/>
    <col min="9474" max="9474" width="31.7109375" style="410" bestFit="1" customWidth="1"/>
    <col min="9475" max="9476" width="8.85546875" style="410"/>
    <col min="9477" max="9477" width="11.42578125" style="410" customWidth="1"/>
    <col min="9478" max="9486" width="10.7109375" style="410" customWidth="1"/>
    <col min="9487" max="9487" width="11.42578125" style="410" customWidth="1"/>
    <col min="9488" max="9496" width="10.7109375" style="410" customWidth="1"/>
    <col min="9497" max="9729" width="8.85546875" style="410"/>
    <col min="9730" max="9730" width="31.7109375" style="410" bestFit="1" customWidth="1"/>
    <col min="9731" max="9732" width="8.85546875" style="410"/>
    <col min="9733" max="9733" width="11.42578125" style="410" customWidth="1"/>
    <col min="9734" max="9742" width="10.7109375" style="410" customWidth="1"/>
    <col min="9743" max="9743" width="11.42578125" style="410" customWidth="1"/>
    <col min="9744" max="9752" width="10.7109375" style="410" customWidth="1"/>
    <col min="9753" max="9985" width="8.85546875" style="410"/>
    <col min="9986" max="9986" width="31.7109375" style="410" bestFit="1" customWidth="1"/>
    <col min="9987" max="9988" width="8.85546875" style="410"/>
    <col min="9989" max="9989" width="11.42578125" style="410" customWidth="1"/>
    <col min="9990" max="9998" width="10.7109375" style="410" customWidth="1"/>
    <col min="9999" max="9999" width="11.42578125" style="410" customWidth="1"/>
    <col min="10000" max="10008" width="10.7109375" style="410" customWidth="1"/>
    <col min="10009" max="10241" width="8.85546875" style="410"/>
    <col min="10242" max="10242" width="31.7109375" style="410" bestFit="1" customWidth="1"/>
    <col min="10243" max="10244" width="8.85546875" style="410"/>
    <col min="10245" max="10245" width="11.42578125" style="410" customWidth="1"/>
    <col min="10246" max="10254" width="10.7109375" style="410" customWidth="1"/>
    <col min="10255" max="10255" width="11.42578125" style="410" customWidth="1"/>
    <col min="10256" max="10264" width="10.7109375" style="410" customWidth="1"/>
    <col min="10265" max="10497" width="8.85546875" style="410"/>
    <col min="10498" max="10498" width="31.7109375" style="410" bestFit="1" customWidth="1"/>
    <col min="10499" max="10500" width="8.85546875" style="410"/>
    <col min="10501" max="10501" width="11.42578125" style="410" customWidth="1"/>
    <col min="10502" max="10510" width="10.7109375" style="410" customWidth="1"/>
    <col min="10511" max="10511" width="11.42578125" style="410" customWidth="1"/>
    <col min="10512" max="10520" width="10.7109375" style="410" customWidth="1"/>
    <col min="10521" max="10753" width="8.85546875" style="410"/>
    <col min="10754" max="10754" width="31.7109375" style="410" bestFit="1" customWidth="1"/>
    <col min="10755" max="10756" width="8.85546875" style="410"/>
    <col min="10757" max="10757" width="11.42578125" style="410" customWidth="1"/>
    <col min="10758" max="10766" width="10.7109375" style="410" customWidth="1"/>
    <col min="10767" max="10767" width="11.42578125" style="410" customWidth="1"/>
    <col min="10768" max="10776" width="10.7109375" style="410" customWidth="1"/>
    <col min="10777" max="11009" width="8.85546875" style="410"/>
    <col min="11010" max="11010" width="31.7109375" style="410" bestFit="1" customWidth="1"/>
    <col min="11011" max="11012" width="8.85546875" style="410"/>
    <col min="11013" max="11013" width="11.42578125" style="410" customWidth="1"/>
    <col min="11014" max="11022" width="10.7109375" style="410" customWidth="1"/>
    <col min="11023" max="11023" width="11.42578125" style="410" customWidth="1"/>
    <col min="11024" max="11032" width="10.7109375" style="410" customWidth="1"/>
    <col min="11033" max="11265" width="8.85546875" style="410"/>
    <col min="11266" max="11266" width="31.7109375" style="410" bestFit="1" customWidth="1"/>
    <col min="11267" max="11268" width="8.85546875" style="410"/>
    <col min="11269" max="11269" width="11.42578125" style="410" customWidth="1"/>
    <col min="11270" max="11278" width="10.7109375" style="410" customWidth="1"/>
    <col min="11279" max="11279" width="11.42578125" style="410" customWidth="1"/>
    <col min="11280" max="11288" width="10.7109375" style="410" customWidth="1"/>
    <col min="11289" max="11521" width="8.85546875" style="410"/>
    <col min="11522" max="11522" width="31.7109375" style="410" bestFit="1" customWidth="1"/>
    <col min="11523" max="11524" width="8.85546875" style="410"/>
    <col min="11525" max="11525" width="11.42578125" style="410" customWidth="1"/>
    <col min="11526" max="11534" width="10.7109375" style="410" customWidth="1"/>
    <col min="11535" max="11535" width="11.42578125" style="410" customWidth="1"/>
    <col min="11536" max="11544" width="10.7109375" style="410" customWidth="1"/>
    <col min="11545" max="11777" width="8.85546875" style="410"/>
    <col min="11778" max="11778" width="31.7109375" style="410" bestFit="1" customWidth="1"/>
    <col min="11779" max="11780" width="8.85546875" style="410"/>
    <col min="11781" max="11781" width="11.42578125" style="410" customWidth="1"/>
    <col min="11782" max="11790" width="10.7109375" style="410" customWidth="1"/>
    <col min="11791" max="11791" width="11.42578125" style="410" customWidth="1"/>
    <col min="11792" max="11800" width="10.7109375" style="410" customWidth="1"/>
    <col min="11801" max="12033" width="8.85546875" style="410"/>
    <col min="12034" max="12034" width="31.7109375" style="410" bestFit="1" customWidth="1"/>
    <col min="12035" max="12036" width="8.85546875" style="410"/>
    <col min="12037" max="12037" width="11.42578125" style="410" customWidth="1"/>
    <col min="12038" max="12046" width="10.7109375" style="410" customWidth="1"/>
    <col min="12047" max="12047" width="11.42578125" style="410" customWidth="1"/>
    <col min="12048" max="12056" width="10.7109375" style="410" customWidth="1"/>
    <col min="12057" max="12289" width="8.85546875" style="410"/>
    <col min="12290" max="12290" width="31.7109375" style="410" bestFit="1" customWidth="1"/>
    <col min="12291" max="12292" width="8.85546875" style="410"/>
    <col min="12293" max="12293" width="11.42578125" style="410" customWidth="1"/>
    <col min="12294" max="12302" width="10.7109375" style="410" customWidth="1"/>
    <col min="12303" max="12303" width="11.42578125" style="410" customWidth="1"/>
    <col min="12304" max="12312" width="10.7109375" style="410" customWidth="1"/>
    <col min="12313" max="12545" width="8.85546875" style="410"/>
    <col min="12546" max="12546" width="31.7109375" style="410" bestFit="1" customWidth="1"/>
    <col min="12547" max="12548" width="8.85546875" style="410"/>
    <col min="12549" max="12549" width="11.42578125" style="410" customWidth="1"/>
    <col min="12550" max="12558" width="10.7109375" style="410" customWidth="1"/>
    <col min="12559" max="12559" width="11.42578125" style="410" customWidth="1"/>
    <col min="12560" max="12568" width="10.7109375" style="410" customWidth="1"/>
    <col min="12569" max="12801" width="8.85546875" style="410"/>
    <col min="12802" max="12802" width="31.7109375" style="410" bestFit="1" customWidth="1"/>
    <col min="12803" max="12804" width="8.85546875" style="410"/>
    <col min="12805" max="12805" width="11.42578125" style="410" customWidth="1"/>
    <col min="12806" max="12814" width="10.7109375" style="410" customWidth="1"/>
    <col min="12815" max="12815" width="11.42578125" style="410" customWidth="1"/>
    <col min="12816" max="12824" width="10.7109375" style="410" customWidth="1"/>
    <col min="12825" max="13057" width="8.85546875" style="410"/>
    <col min="13058" max="13058" width="31.7109375" style="410" bestFit="1" customWidth="1"/>
    <col min="13059" max="13060" width="8.85546875" style="410"/>
    <col min="13061" max="13061" width="11.42578125" style="410" customWidth="1"/>
    <col min="13062" max="13070" width="10.7109375" style="410" customWidth="1"/>
    <col min="13071" max="13071" width="11.42578125" style="410" customWidth="1"/>
    <col min="13072" max="13080" width="10.7109375" style="410" customWidth="1"/>
    <col min="13081" max="13313" width="8.85546875" style="410"/>
    <col min="13314" max="13314" width="31.7109375" style="410" bestFit="1" customWidth="1"/>
    <col min="13315" max="13316" width="8.85546875" style="410"/>
    <col min="13317" max="13317" width="11.42578125" style="410" customWidth="1"/>
    <col min="13318" max="13326" width="10.7109375" style="410" customWidth="1"/>
    <col min="13327" max="13327" width="11.42578125" style="410" customWidth="1"/>
    <col min="13328" max="13336" width="10.7109375" style="410" customWidth="1"/>
    <col min="13337" max="13569" width="8.85546875" style="410"/>
    <col min="13570" max="13570" width="31.7109375" style="410" bestFit="1" customWidth="1"/>
    <col min="13571" max="13572" width="8.85546875" style="410"/>
    <col min="13573" max="13573" width="11.42578125" style="410" customWidth="1"/>
    <col min="13574" max="13582" width="10.7109375" style="410" customWidth="1"/>
    <col min="13583" max="13583" width="11.42578125" style="410" customWidth="1"/>
    <col min="13584" max="13592" width="10.7109375" style="410" customWidth="1"/>
    <col min="13593" max="13825" width="8.85546875" style="410"/>
    <col min="13826" max="13826" width="31.7109375" style="410" bestFit="1" customWidth="1"/>
    <col min="13827" max="13828" width="8.85546875" style="410"/>
    <col min="13829" max="13829" width="11.42578125" style="410" customWidth="1"/>
    <col min="13830" max="13838" width="10.7109375" style="410" customWidth="1"/>
    <col min="13839" max="13839" width="11.42578125" style="410" customWidth="1"/>
    <col min="13840" max="13848" width="10.7109375" style="410" customWidth="1"/>
    <col min="13849" max="14081" width="8.85546875" style="410"/>
    <col min="14082" max="14082" width="31.7109375" style="410" bestFit="1" customWidth="1"/>
    <col min="14083" max="14084" width="8.85546875" style="410"/>
    <col min="14085" max="14085" width="11.42578125" style="410" customWidth="1"/>
    <col min="14086" max="14094" width="10.7109375" style="410" customWidth="1"/>
    <col min="14095" max="14095" width="11.42578125" style="410" customWidth="1"/>
    <col min="14096" max="14104" width="10.7109375" style="410" customWidth="1"/>
    <col min="14105" max="14337" width="8.85546875" style="410"/>
    <col min="14338" max="14338" width="31.7109375" style="410" bestFit="1" customWidth="1"/>
    <col min="14339" max="14340" width="8.85546875" style="410"/>
    <col min="14341" max="14341" width="11.42578125" style="410" customWidth="1"/>
    <col min="14342" max="14350" width="10.7109375" style="410" customWidth="1"/>
    <col min="14351" max="14351" width="11.42578125" style="410" customWidth="1"/>
    <col min="14352" max="14360" width="10.7109375" style="410" customWidth="1"/>
    <col min="14361" max="14593" width="8.85546875" style="410"/>
    <col min="14594" max="14594" width="31.7109375" style="410" bestFit="1" customWidth="1"/>
    <col min="14595" max="14596" width="8.85546875" style="410"/>
    <col min="14597" max="14597" width="11.42578125" style="410" customWidth="1"/>
    <col min="14598" max="14606" width="10.7109375" style="410" customWidth="1"/>
    <col min="14607" max="14607" width="11.42578125" style="410" customWidth="1"/>
    <col min="14608" max="14616" width="10.7109375" style="410" customWidth="1"/>
    <col min="14617" max="14849" width="8.85546875" style="410"/>
    <col min="14850" max="14850" width="31.7109375" style="410" bestFit="1" customWidth="1"/>
    <col min="14851" max="14852" width="8.85546875" style="410"/>
    <col min="14853" max="14853" width="11.42578125" style="410" customWidth="1"/>
    <col min="14854" max="14862" width="10.7109375" style="410" customWidth="1"/>
    <col min="14863" max="14863" width="11.42578125" style="410" customWidth="1"/>
    <col min="14864" max="14872" width="10.7109375" style="410" customWidth="1"/>
    <col min="14873" max="15105" width="8.85546875" style="410"/>
    <col min="15106" max="15106" width="31.7109375" style="410" bestFit="1" customWidth="1"/>
    <col min="15107" max="15108" width="8.85546875" style="410"/>
    <col min="15109" max="15109" width="11.42578125" style="410" customWidth="1"/>
    <col min="15110" max="15118" width="10.7109375" style="410" customWidth="1"/>
    <col min="15119" max="15119" width="11.42578125" style="410" customWidth="1"/>
    <col min="15120" max="15128" width="10.7109375" style="410" customWidth="1"/>
    <col min="15129" max="15361" width="8.85546875" style="410"/>
    <col min="15362" max="15362" width="31.7109375" style="410" bestFit="1" customWidth="1"/>
    <col min="15363" max="15364" width="8.85546875" style="410"/>
    <col min="15365" max="15365" width="11.42578125" style="410" customWidth="1"/>
    <col min="15366" max="15374" width="10.7109375" style="410" customWidth="1"/>
    <col min="15375" max="15375" width="11.42578125" style="410" customWidth="1"/>
    <col min="15376" max="15384" width="10.7109375" style="410" customWidth="1"/>
    <col min="15385" max="15617" width="8.85546875" style="410"/>
    <col min="15618" max="15618" width="31.7109375" style="410" bestFit="1" customWidth="1"/>
    <col min="15619" max="15620" width="8.85546875" style="410"/>
    <col min="15621" max="15621" width="11.42578125" style="410" customWidth="1"/>
    <col min="15622" max="15630" width="10.7109375" style="410" customWidth="1"/>
    <col min="15631" max="15631" width="11.42578125" style="410" customWidth="1"/>
    <col min="15632" max="15640" width="10.7109375" style="410" customWidth="1"/>
    <col min="15641" max="15873" width="8.85546875" style="410"/>
    <col min="15874" max="15874" width="31.7109375" style="410" bestFit="1" customWidth="1"/>
    <col min="15875" max="15876" width="8.85546875" style="410"/>
    <col min="15877" max="15877" width="11.42578125" style="410" customWidth="1"/>
    <col min="15878" max="15886" width="10.7109375" style="410" customWidth="1"/>
    <col min="15887" max="15887" width="11.42578125" style="410" customWidth="1"/>
    <col min="15888" max="15896" width="10.7109375" style="410" customWidth="1"/>
    <col min="15897" max="16129" width="8.85546875" style="410"/>
    <col min="16130" max="16130" width="31.7109375" style="410" bestFit="1" customWidth="1"/>
    <col min="16131" max="16132" width="8.85546875" style="410"/>
    <col min="16133" max="16133" width="11.42578125" style="410" customWidth="1"/>
    <col min="16134" max="16142" width="10.7109375" style="410" customWidth="1"/>
    <col min="16143" max="16143" width="11.42578125" style="410" customWidth="1"/>
    <col min="16144" max="16152" width="10.7109375" style="410" customWidth="1"/>
    <col min="16153" max="16384" width="8.85546875" style="410"/>
  </cols>
  <sheetData>
    <row r="1" spans="1:74" ht="26.25" customHeight="1" x14ac:dyDescent="0.25">
      <c r="A1" s="772" t="s">
        <v>707</v>
      </c>
      <c r="B1" s="755" t="s">
        <v>887</v>
      </c>
      <c r="C1" s="464"/>
      <c r="D1" s="465"/>
      <c r="E1" s="465" t="s">
        <v>933</v>
      </c>
      <c r="F1" s="465" t="s">
        <v>933</v>
      </c>
      <c r="G1" s="465" t="s">
        <v>933</v>
      </c>
      <c r="H1" s="465" t="s">
        <v>933</v>
      </c>
      <c r="I1" s="465" t="s">
        <v>933</v>
      </c>
      <c r="J1" s="465" t="s">
        <v>933</v>
      </c>
      <c r="K1" s="465" t="s">
        <v>933</v>
      </c>
      <c r="L1" s="465" t="s">
        <v>933</v>
      </c>
      <c r="M1" s="465" t="s">
        <v>934</v>
      </c>
      <c r="N1" s="465" t="s">
        <v>934</v>
      </c>
      <c r="O1" s="466" t="s">
        <v>933</v>
      </c>
      <c r="P1" s="465" t="s">
        <v>933</v>
      </c>
      <c r="Q1" s="465" t="s">
        <v>933</v>
      </c>
      <c r="R1" s="465" t="s">
        <v>933</v>
      </c>
      <c r="S1" s="465" t="s">
        <v>933</v>
      </c>
      <c r="T1" s="465" t="s">
        <v>933</v>
      </c>
      <c r="U1" s="465" t="s">
        <v>933</v>
      </c>
      <c r="V1" s="465" t="s">
        <v>934</v>
      </c>
      <c r="W1" s="465" t="s">
        <v>934</v>
      </c>
      <c r="X1" s="467" t="s">
        <v>934</v>
      </c>
      <c r="Y1" s="466" t="s">
        <v>933</v>
      </c>
      <c r="Z1" s="465" t="s">
        <v>933</v>
      </c>
      <c r="AA1" s="465" t="s">
        <v>933</v>
      </c>
      <c r="AB1" s="465" t="s">
        <v>933</v>
      </c>
      <c r="AC1" s="465" t="s">
        <v>933</v>
      </c>
      <c r="AD1" s="465" t="s">
        <v>933</v>
      </c>
      <c r="AE1" s="465" t="s">
        <v>933</v>
      </c>
      <c r="AF1" s="465" t="s">
        <v>934</v>
      </c>
      <c r="AG1" s="465" t="s">
        <v>934</v>
      </c>
      <c r="AH1" s="467" t="s">
        <v>934</v>
      </c>
      <c r="AI1" s="466" t="s">
        <v>935</v>
      </c>
      <c r="AJ1" s="465" t="s">
        <v>935</v>
      </c>
      <c r="AK1" s="465" t="s">
        <v>935</v>
      </c>
      <c r="AL1" s="465" t="s">
        <v>935</v>
      </c>
      <c r="AM1" s="465" t="s">
        <v>935</v>
      </c>
      <c r="AN1" s="465" t="s">
        <v>935</v>
      </c>
      <c r="AO1" s="465" t="s">
        <v>935</v>
      </c>
      <c r="AP1" s="465" t="s">
        <v>935</v>
      </c>
      <c r="AQ1" s="465" t="s">
        <v>935</v>
      </c>
      <c r="AR1" s="467" t="s">
        <v>935</v>
      </c>
      <c r="AS1" s="466" t="s">
        <v>936</v>
      </c>
      <c r="AT1" s="465" t="s">
        <v>936</v>
      </c>
      <c r="AU1" s="465" t="s">
        <v>936</v>
      </c>
      <c r="AV1" s="465" t="s">
        <v>936</v>
      </c>
      <c r="AW1" s="465" t="s">
        <v>936</v>
      </c>
      <c r="AX1" s="465" t="s">
        <v>936</v>
      </c>
      <c r="AY1" s="465" t="s">
        <v>936</v>
      </c>
      <c r="AZ1" s="465" t="s">
        <v>936</v>
      </c>
      <c r="BA1" s="465" t="s">
        <v>936</v>
      </c>
      <c r="BB1" s="467" t="s">
        <v>936</v>
      </c>
    </row>
    <row r="2" spans="1:74" ht="27" thickBot="1" x14ac:dyDescent="0.3">
      <c r="A2" s="773"/>
      <c r="B2" s="775"/>
      <c r="C2" s="469"/>
      <c r="D2" s="470"/>
      <c r="E2" s="470" t="s">
        <v>278</v>
      </c>
      <c r="F2" s="470" t="s">
        <v>279</v>
      </c>
      <c r="G2" s="470" t="s">
        <v>622</v>
      </c>
      <c r="H2" s="470" t="s">
        <v>280</v>
      </c>
      <c r="I2" s="470" t="s">
        <v>281</v>
      </c>
      <c r="J2" s="470" t="s">
        <v>562</v>
      </c>
      <c r="K2" s="470" t="s">
        <v>608</v>
      </c>
      <c r="L2" s="470" t="s">
        <v>609</v>
      </c>
      <c r="M2" s="470" t="s">
        <v>610</v>
      </c>
      <c r="N2" s="470" t="s">
        <v>611</v>
      </c>
      <c r="O2" s="471" t="s">
        <v>278</v>
      </c>
      <c r="P2" s="470" t="s">
        <v>279</v>
      </c>
      <c r="Q2" s="470" t="s">
        <v>622</v>
      </c>
      <c r="R2" s="470" t="s">
        <v>280</v>
      </c>
      <c r="S2" s="470" t="s">
        <v>281</v>
      </c>
      <c r="T2" s="470" t="s">
        <v>562</v>
      </c>
      <c r="U2" s="470" t="s">
        <v>608</v>
      </c>
      <c r="V2" s="470" t="s">
        <v>609</v>
      </c>
      <c r="W2" s="470" t="s">
        <v>610</v>
      </c>
      <c r="X2" s="472" t="s">
        <v>611</v>
      </c>
      <c r="Y2" s="471" t="s">
        <v>278</v>
      </c>
      <c r="Z2" s="470" t="s">
        <v>279</v>
      </c>
      <c r="AA2" s="470" t="s">
        <v>622</v>
      </c>
      <c r="AB2" s="470" t="s">
        <v>280</v>
      </c>
      <c r="AC2" s="470" t="s">
        <v>281</v>
      </c>
      <c r="AD2" s="470" t="s">
        <v>562</v>
      </c>
      <c r="AE2" s="470" t="s">
        <v>608</v>
      </c>
      <c r="AF2" s="470" t="s">
        <v>609</v>
      </c>
      <c r="AG2" s="470" t="s">
        <v>610</v>
      </c>
      <c r="AH2" s="472" t="s">
        <v>611</v>
      </c>
      <c r="AI2" s="473" t="s">
        <v>278</v>
      </c>
      <c r="AJ2" s="474" t="s">
        <v>279</v>
      </c>
      <c r="AK2" s="474" t="s">
        <v>622</v>
      </c>
      <c r="AL2" s="474" t="s">
        <v>280</v>
      </c>
      <c r="AM2" s="474" t="s">
        <v>281</v>
      </c>
      <c r="AN2" s="474" t="s">
        <v>562</v>
      </c>
      <c r="AO2" s="474" t="s">
        <v>608</v>
      </c>
      <c r="AP2" s="474" t="s">
        <v>609</v>
      </c>
      <c r="AQ2" s="474" t="s">
        <v>610</v>
      </c>
      <c r="AR2" s="475" t="s">
        <v>611</v>
      </c>
      <c r="AS2" s="473" t="s">
        <v>278</v>
      </c>
      <c r="AT2" s="474" t="s">
        <v>279</v>
      </c>
      <c r="AU2" s="474" t="s">
        <v>622</v>
      </c>
      <c r="AV2" s="474" t="s">
        <v>280</v>
      </c>
      <c r="AW2" s="474" t="s">
        <v>281</v>
      </c>
      <c r="AX2" s="474" t="s">
        <v>562</v>
      </c>
      <c r="AY2" s="474" t="s">
        <v>608</v>
      </c>
      <c r="AZ2" s="474" t="s">
        <v>609</v>
      </c>
      <c r="BA2" s="474" t="s">
        <v>610</v>
      </c>
      <c r="BB2" s="475" t="s">
        <v>611</v>
      </c>
    </row>
    <row r="3" spans="1:74" ht="15.75" customHeight="1" outlineLevel="1" thickBot="1" x14ac:dyDescent="0.3">
      <c r="A3" s="773"/>
      <c r="B3" s="476" t="s">
        <v>506</v>
      </c>
      <c r="C3" s="476" t="s">
        <v>579</v>
      </c>
      <c r="D3" s="476"/>
      <c r="E3" s="477">
        <v>17.598325800000001</v>
      </c>
      <c r="F3" s="477">
        <v>17.598325800000001</v>
      </c>
      <c r="G3" s="477">
        <v>17.598325800000001</v>
      </c>
      <c r="H3" s="477">
        <v>17.598325800000001</v>
      </c>
      <c r="I3" s="477">
        <v>17.598325800000001</v>
      </c>
      <c r="J3" s="477">
        <v>17.598325800000001</v>
      </c>
      <c r="K3" s="477">
        <v>17.598325800000001</v>
      </c>
      <c r="L3" s="477">
        <v>17.598325800000001</v>
      </c>
      <c r="M3" s="477">
        <v>39.707878647213519</v>
      </c>
      <c r="N3" s="477">
        <v>39.707878647213519</v>
      </c>
      <c r="O3" s="477">
        <v>17.598325800000001</v>
      </c>
      <c r="P3" s="477">
        <v>17.598325800000001</v>
      </c>
      <c r="Q3" s="477">
        <v>17.598325800000001</v>
      </c>
      <c r="R3" s="477">
        <v>17.598325800000001</v>
      </c>
      <c r="S3" s="477">
        <v>17.598325800000001</v>
      </c>
      <c r="T3" s="477">
        <v>17.598325800000001</v>
      </c>
      <c r="U3" s="477">
        <v>17.598325800000001</v>
      </c>
      <c r="V3" s="477">
        <v>39.707878647213519</v>
      </c>
      <c r="W3" s="477">
        <v>39.707878647213519</v>
      </c>
      <c r="X3" s="477">
        <v>39.707878647213519</v>
      </c>
      <c r="Y3" s="477">
        <v>17.598325800000001</v>
      </c>
      <c r="Z3" s="477">
        <v>17.598325800000001</v>
      </c>
      <c r="AA3" s="477">
        <v>17.598325800000001</v>
      </c>
      <c r="AB3" s="477">
        <v>17.598325800000001</v>
      </c>
      <c r="AC3" s="477">
        <v>17.598325800000001</v>
      </c>
      <c r="AD3" s="477">
        <v>17.598325800000001</v>
      </c>
      <c r="AE3" s="477">
        <v>17.598325800000001</v>
      </c>
      <c r="AF3" s="477">
        <v>39.707878647213519</v>
      </c>
      <c r="AG3" s="477">
        <v>39.707878647213519</v>
      </c>
      <c r="AH3" s="477">
        <v>39.707878647213519</v>
      </c>
      <c r="AI3" s="477">
        <v>21.735642404575955</v>
      </c>
      <c r="AJ3" s="477">
        <v>21.735642404575955</v>
      </c>
      <c r="AK3" s="477">
        <v>21.735642404575955</v>
      </c>
      <c r="AL3" s="477">
        <v>21.735642404575955</v>
      </c>
      <c r="AM3" s="477">
        <v>21.735642404575955</v>
      </c>
      <c r="AN3" s="477">
        <v>21.735642404575955</v>
      </c>
      <c r="AO3" s="477">
        <v>21.735642404575955</v>
      </c>
      <c r="AP3" s="477">
        <v>21.735642404575955</v>
      </c>
      <c r="AQ3" s="477">
        <v>21.735642404575955</v>
      </c>
      <c r="AR3" s="477">
        <v>21.735642404575955</v>
      </c>
      <c r="AS3" s="477">
        <v>22.307000311999996</v>
      </c>
      <c r="AT3" s="477">
        <v>22.307000311999996</v>
      </c>
      <c r="AU3" s="477">
        <v>22.307000311999996</v>
      </c>
      <c r="AV3" s="477">
        <v>22.307000311999996</v>
      </c>
      <c r="AW3" s="477">
        <v>22.307000311999996</v>
      </c>
      <c r="AX3" s="477">
        <v>22.307000311999996</v>
      </c>
      <c r="AY3" s="477">
        <v>22.307000311999996</v>
      </c>
      <c r="AZ3" s="477">
        <v>22.307000311999996</v>
      </c>
      <c r="BA3" s="477">
        <v>22.307000311999996</v>
      </c>
      <c r="BB3" s="477">
        <v>22.307000311999996</v>
      </c>
    </row>
    <row r="4" spans="1:74" ht="15.75" customHeight="1" outlineLevel="1" x14ac:dyDescent="0.25">
      <c r="A4" s="773"/>
      <c r="B4" s="478"/>
      <c r="C4" s="375"/>
      <c r="D4" s="479"/>
      <c r="E4" s="479"/>
      <c r="F4" s="479"/>
      <c r="G4" s="479"/>
      <c r="H4" s="479"/>
      <c r="I4" s="479"/>
      <c r="J4" s="479"/>
      <c r="K4" s="479"/>
      <c r="L4" s="479"/>
      <c r="M4" s="479"/>
      <c r="N4" s="479"/>
      <c r="O4" s="480"/>
      <c r="P4" s="479"/>
      <c r="Q4" s="479"/>
      <c r="R4" s="479"/>
      <c r="S4" s="479"/>
      <c r="T4" s="479"/>
      <c r="U4" s="479"/>
      <c r="V4" s="479"/>
      <c r="W4" s="479"/>
      <c r="X4" s="481"/>
      <c r="Y4" s="480"/>
      <c r="Z4" s="479"/>
      <c r="AA4" s="479"/>
      <c r="AB4" s="479"/>
      <c r="AC4" s="479"/>
      <c r="AD4" s="479"/>
      <c r="AE4" s="479"/>
      <c r="AF4" s="479"/>
      <c r="AG4" s="479"/>
      <c r="AH4" s="481"/>
      <c r="AI4" s="480"/>
      <c r="AJ4" s="479"/>
      <c r="AK4" s="479"/>
      <c r="AL4" s="479"/>
      <c r="AM4" s="479"/>
      <c r="AN4" s="479"/>
      <c r="AO4" s="479"/>
      <c r="AP4" s="479"/>
      <c r="AQ4" s="479"/>
      <c r="AR4" s="481"/>
      <c r="AS4" s="480"/>
      <c r="AT4" s="479"/>
      <c r="AU4" s="479"/>
      <c r="AV4" s="479"/>
      <c r="AW4" s="479"/>
      <c r="AX4" s="479"/>
      <c r="AY4" s="479"/>
      <c r="AZ4" s="479"/>
      <c r="BA4" s="479"/>
      <c r="BB4" s="481"/>
    </row>
    <row r="5" spans="1:74" ht="15.75" customHeight="1" outlineLevel="1" x14ac:dyDescent="0.25">
      <c r="A5" s="773"/>
      <c r="B5" s="478" t="s">
        <v>284</v>
      </c>
      <c r="C5" s="375" t="s">
        <v>520</v>
      </c>
      <c r="D5" s="479" t="s">
        <v>171</v>
      </c>
      <c r="E5" s="482">
        <v>12207</v>
      </c>
      <c r="F5" s="482">
        <v>12207</v>
      </c>
      <c r="G5" s="482">
        <v>12207</v>
      </c>
      <c r="H5" s="482">
        <v>12207</v>
      </c>
      <c r="I5" s="482">
        <v>12207</v>
      </c>
      <c r="J5" s="482">
        <v>12207</v>
      </c>
      <c r="K5" s="482">
        <v>12207</v>
      </c>
      <c r="L5" s="482">
        <v>12207</v>
      </c>
      <c r="M5" s="482">
        <v>8686</v>
      </c>
      <c r="N5" s="482">
        <v>8686</v>
      </c>
      <c r="O5" s="483">
        <v>11124</v>
      </c>
      <c r="P5" s="482">
        <v>11124</v>
      </c>
      <c r="Q5" s="482">
        <v>11124</v>
      </c>
      <c r="R5" s="482">
        <v>11124</v>
      </c>
      <c r="S5" s="482">
        <v>11124</v>
      </c>
      <c r="T5" s="482">
        <v>11124</v>
      </c>
      <c r="U5" s="482">
        <v>11124</v>
      </c>
      <c r="V5" s="482">
        <v>11124</v>
      </c>
      <c r="W5" s="482">
        <v>11124</v>
      </c>
      <c r="X5" s="484" t="s">
        <v>277</v>
      </c>
      <c r="Y5" s="483">
        <v>10463</v>
      </c>
      <c r="Z5" s="482">
        <v>10463</v>
      </c>
      <c r="AA5" s="482">
        <v>10463</v>
      </c>
      <c r="AB5" s="482">
        <v>10463</v>
      </c>
      <c r="AC5" s="482">
        <v>10463</v>
      </c>
      <c r="AD5" s="482">
        <v>10463</v>
      </c>
      <c r="AE5" s="482">
        <v>10463</v>
      </c>
      <c r="AF5" s="482">
        <v>9771</v>
      </c>
      <c r="AG5" s="482">
        <v>9771</v>
      </c>
      <c r="AH5" s="484" t="s">
        <v>277</v>
      </c>
      <c r="AI5" s="483">
        <v>14900</v>
      </c>
      <c r="AJ5" s="482">
        <v>14900</v>
      </c>
      <c r="AK5" s="482">
        <v>14900</v>
      </c>
      <c r="AL5" s="482">
        <v>14900</v>
      </c>
      <c r="AM5" s="482">
        <v>14900</v>
      </c>
      <c r="AN5" s="482">
        <v>14900</v>
      </c>
      <c r="AO5" s="482">
        <v>14900</v>
      </c>
      <c r="AP5" s="482">
        <v>14900</v>
      </c>
      <c r="AQ5" s="482">
        <v>14900</v>
      </c>
      <c r="AR5" s="484" t="s">
        <v>277</v>
      </c>
      <c r="AS5" s="483">
        <v>14900</v>
      </c>
      <c r="AT5" s="482">
        <v>14900</v>
      </c>
      <c r="AU5" s="482">
        <v>14900</v>
      </c>
      <c r="AV5" s="482">
        <v>14900</v>
      </c>
      <c r="AW5" s="482">
        <v>14900</v>
      </c>
      <c r="AX5" s="482">
        <v>14900</v>
      </c>
      <c r="AY5" s="482">
        <v>14900</v>
      </c>
      <c r="AZ5" s="482">
        <v>14900</v>
      </c>
      <c r="BA5" s="482">
        <v>14900</v>
      </c>
      <c r="BB5" s="484" t="s">
        <v>277</v>
      </c>
    </row>
    <row r="6" spans="1:74" s="488" customFormat="1" ht="15" customHeight="1" outlineLevel="1" x14ac:dyDescent="0.25">
      <c r="A6" s="773"/>
      <c r="B6" s="485" t="s">
        <v>671</v>
      </c>
      <c r="C6" s="486" t="s">
        <v>95</v>
      </c>
      <c r="D6" s="487" t="s">
        <v>544</v>
      </c>
      <c r="E6" s="487">
        <v>365</v>
      </c>
      <c r="F6" s="487">
        <v>365</v>
      </c>
      <c r="G6" s="487">
        <v>365</v>
      </c>
      <c r="H6" s="487">
        <v>365</v>
      </c>
      <c r="I6" s="487">
        <v>340</v>
      </c>
      <c r="J6" s="487">
        <v>340</v>
      </c>
      <c r="K6" s="487">
        <v>340</v>
      </c>
      <c r="L6" s="487" t="s">
        <v>277</v>
      </c>
      <c r="M6" s="487" t="s">
        <v>277</v>
      </c>
      <c r="N6" s="487" t="s">
        <v>277</v>
      </c>
      <c r="O6" s="487">
        <v>365</v>
      </c>
      <c r="P6" s="487">
        <v>365</v>
      </c>
      <c r="Q6" s="487">
        <v>365</v>
      </c>
      <c r="R6" s="487">
        <v>365</v>
      </c>
      <c r="S6" s="487">
        <v>340</v>
      </c>
      <c r="T6" s="487">
        <v>340</v>
      </c>
      <c r="U6" s="487">
        <v>340</v>
      </c>
      <c r="V6" s="487" t="s">
        <v>277</v>
      </c>
      <c r="W6" s="487" t="s">
        <v>277</v>
      </c>
      <c r="X6" s="487" t="s">
        <v>277</v>
      </c>
      <c r="Y6" s="487">
        <v>365</v>
      </c>
      <c r="Z6" s="487">
        <v>365</v>
      </c>
      <c r="AA6" s="487">
        <v>365</v>
      </c>
      <c r="AB6" s="487">
        <v>365</v>
      </c>
      <c r="AC6" s="487">
        <v>340</v>
      </c>
      <c r="AD6" s="487">
        <v>340</v>
      </c>
      <c r="AE6" s="487">
        <v>340</v>
      </c>
      <c r="AF6" s="487" t="s">
        <v>277</v>
      </c>
      <c r="AG6" s="487" t="s">
        <v>277</v>
      </c>
      <c r="AH6" s="487" t="s">
        <v>277</v>
      </c>
      <c r="AI6" s="487">
        <v>365</v>
      </c>
      <c r="AJ6" s="487">
        <v>365</v>
      </c>
      <c r="AK6" s="487">
        <v>365</v>
      </c>
      <c r="AL6" s="487">
        <v>365</v>
      </c>
      <c r="AM6" s="487">
        <v>340</v>
      </c>
      <c r="AN6" s="487">
        <v>340</v>
      </c>
      <c r="AO6" s="487">
        <v>340</v>
      </c>
      <c r="AP6" s="487" t="s">
        <v>277</v>
      </c>
      <c r="AQ6" s="487" t="s">
        <v>277</v>
      </c>
      <c r="AR6" s="487" t="s">
        <v>277</v>
      </c>
      <c r="AS6" s="487">
        <v>365</v>
      </c>
      <c r="AT6" s="487">
        <v>365</v>
      </c>
      <c r="AU6" s="487">
        <v>365</v>
      </c>
      <c r="AV6" s="487">
        <v>365</v>
      </c>
      <c r="AW6" s="487">
        <v>340</v>
      </c>
      <c r="AX6" s="487">
        <v>340</v>
      </c>
      <c r="AY6" s="487">
        <v>340</v>
      </c>
      <c r="AZ6" s="487" t="s">
        <v>277</v>
      </c>
      <c r="BA6" s="487" t="s">
        <v>277</v>
      </c>
      <c r="BB6" s="487" t="s">
        <v>277</v>
      </c>
      <c r="BC6" s="468"/>
      <c r="BD6" s="468"/>
      <c r="BE6" s="468"/>
      <c r="BF6" s="468"/>
      <c r="BG6" s="468"/>
      <c r="BH6" s="468"/>
      <c r="BI6" s="468"/>
      <c r="BJ6" s="468"/>
      <c r="BK6" s="468"/>
      <c r="BL6" s="468"/>
      <c r="BM6" s="468"/>
      <c r="BN6" s="468"/>
      <c r="BO6" s="468"/>
      <c r="BP6" s="468"/>
      <c r="BQ6" s="468"/>
      <c r="BR6" s="468"/>
      <c r="BS6" s="468"/>
      <c r="BT6" s="468"/>
      <c r="BU6" s="468"/>
      <c r="BV6" s="468"/>
    </row>
    <row r="7" spans="1:74" ht="15.75" customHeight="1" outlineLevel="1" x14ac:dyDescent="0.25">
      <c r="A7" s="773"/>
      <c r="B7" s="478" t="s">
        <v>672</v>
      </c>
      <c r="C7" s="375" t="s">
        <v>673</v>
      </c>
      <c r="D7" s="479" t="s">
        <v>544</v>
      </c>
      <c r="E7" s="479">
        <v>28.5</v>
      </c>
      <c r="F7" s="479"/>
      <c r="G7" s="479"/>
      <c r="H7" s="479"/>
      <c r="I7" s="479"/>
      <c r="J7" s="479"/>
      <c r="K7" s="479"/>
      <c r="L7" s="479"/>
      <c r="M7" s="479"/>
      <c r="N7" s="479"/>
      <c r="O7" s="479">
        <v>28.5</v>
      </c>
      <c r="P7" s="479"/>
      <c r="Q7" s="479"/>
      <c r="R7" s="479"/>
      <c r="S7" s="479"/>
      <c r="T7" s="479"/>
      <c r="U7" s="479"/>
      <c r="V7" s="479"/>
      <c r="W7" s="479"/>
      <c r="X7" s="479"/>
      <c r="Y7" s="479">
        <v>28.5</v>
      </c>
      <c r="Z7" s="479"/>
      <c r="AA7" s="479"/>
      <c r="AB7" s="479"/>
      <c r="AC7" s="479"/>
      <c r="AD7" s="479"/>
      <c r="AE7" s="479"/>
      <c r="AF7" s="479"/>
      <c r="AG7" s="479"/>
      <c r="AH7" s="479"/>
      <c r="AI7" s="479">
        <v>28.5</v>
      </c>
      <c r="AJ7" s="479"/>
      <c r="AK7" s="479"/>
      <c r="AL7" s="479"/>
      <c r="AM7" s="479"/>
      <c r="AN7" s="479"/>
      <c r="AO7" s="479"/>
      <c r="AP7" s="479"/>
      <c r="AQ7" s="479"/>
      <c r="AR7" s="479"/>
      <c r="AS7" s="479">
        <v>28.5</v>
      </c>
      <c r="AT7" s="479"/>
      <c r="AU7" s="479"/>
      <c r="AV7" s="479"/>
      <c r="AW7" s="479"/>
      <c r="AX7" s="479"/>
      <c r="AY7" s="479"/>
      <c r="AZ7" s="479"/>
      <c r="BA7" s="479"/>
      <c r="BB7" s="479"/>
    </row>
    <row r="8" spans="1:74" s="488" customFormat="1" ht="15.75" customHeight="1" outlineLevel="1" thickBot="1" x14ac:dyDescent="0.3">
      <c r="A8" s="773"/>
      <c r="B8" s="485" t="s">
        <v>573</v>
      </c>
      <c r="C8" s="489" t="s">
        <v>674</v>
      </c>
      <c r="D8" s="490" t="s">
        <v>893</v>
      </c>
      <c r="E8" s="487">
        <v>0.87</v>
      </c>
      <c r="F8" s="487"/>
      <c r="G8" s="487"/>
      <c r="H8" s="487"/>
      <c r="I8" s="487"/>
      <c r="J8" s="487"/>
      <c r="K8" s="487"/>
      <c r="L8" s="487"/>
      <c r="M8" s="487"/>
      <c r="N8" s="487"/>
      <c r="O8" s="487">
        <v>0.87</v>
      </c>
      <c r="P8" s="487"/>
      <c r="Q8" s="487"/>
      <c r="R8" s="487"/>
      <c r="S8" s="487"/>
      <c r="T8" s="487"/>
      <c r="U8" s="487"/>
      <c r="V8" s="487"/>
      <c r="W8" s="487"/>
      <c r="X8" s="487"/>
      <c r="Y8" s="487">
        <v>0.87</v>
      </c>
      <c r="Z8" s="487"/>
      <c r="AA8" s="487"/>
      <c r="AB8" s="487"/>
      <c r="AC8" s="487"/>
      <c r="AD8" s="487"/>
      <c r="AE8" s="487"/>
      <c r="AF8" s="487"/>
      <c r="AG8" s="487"/>
      <c r="AH8" s="487"/>
      <c r="AI8" s="487">
        <v>0.87</v>
      </c>
      <c r="AJ8" s="487"/>
      <c r="AK8" s="487"/>
      <c r="AL8" s="487"/>
      <c r="AM8" s="487"/>
      <c r="AN8" s="487"/>
      <c r="AO8" s="487"/>
      <c r="AP8" s="487"/>
      <c r="AQ8" s="487"/>
      <c r="AR8" s="487"/>
      <c r="AS8" s="487">
        <v>0.87</v>
      </c>
      <c r="AT8" s="487"/>
      <c r="AU8" s="487"/>
      <c r="AV8" s="487"/>
      <c r="AW8" s="487"/>
      <c r="AX8" s="487"/>
      <c r="AY8" s="487"/>
      <c r="AZ8" s="487"/>
      <c r="BA8" s="487"/>
      <c r="BB8" s="487"/>
      <c r="BC8" s="468"/>
      <c r="BD8" s="468"/>
      <c r="BE8" s="468"/>
      <c r="BF8" s="468"/>
      <c r="BG8" s="468"/>
      <c r="BH8" s="468"/>
      <c r="BI8" s="468"/>
      <c r="BJ8" s="468"/>
      <c r="BK8" s="468"/>
      <c r="BL8" s="468"/>
      <c r="BM8" s="468"/>
      <c r="BN8" s="468"/>
      <c r="BO8" s="468"/>
      <c r="BP8" s="468"/>
      <c r="BQ8" s="468"/>
      <c r="BR8" s="468"/>
      <c r="BS8" s="468"/>
      <c r="BT8" s="468"/>
      <c r="BU8" s="468"/>
      <c r="BV8" s="468"/>
    </row>
    <row r="9" spans="1:74" s="488" customFormat="1" ht="15.75" customHeight="1" outlineLevel="1" x14ac:dyDescent="0.25">
      <c r="A9" s="773"/>
      <c r="B9" s="761" t="s">
        <v>708</v>
      </c>
      <c r="C9" s="762"/>
      <c r="D9" s="762"/>
      <c r="E9" s="762"/>
      <c r="F9" s="762"/>
      <c r="G9" s="762"/>
      <c r="H9" s="762"/>
      <c r="I9" s="762"/>
      <c r="J9" s="762"/>
      <c r="K9" s="762"/>
      <c r="L9" s="762"/>
      <c r="M9" s="762"/>
      <c r="N9" s="762"/>
      <c r="O9" s="761"/>
      <c r="P9" s="762"/>
      <c r="Q9" s="762"/>
      <c r="R9" s="762"/>
      <c r="S9" s="762"/>
      <c r="T9" s="762"/>
      <c r="U9" s="762"/>
      <c r="V9" s="762"/>
      <c r="W9" s="762"/>
      <c r="X9" s="763"/>
      <c r="Y9" s="761"/>
      <c r="Z9" s="762"/>
      <c r="AA9" s="762"/>
      <c r="AB9" s="762"/>
      <c r="AC9" s="762"/>
      <c r="AD9" s="762"/>
      <c r="AE9" s="762"/>
      <c r="AF9" s="762"/>
      <c r="AG9" s="762"/>
      <c r="AH9" s="763"/>
      <c r="AI9" s="761"/>
      <c r="AJ9" s="762"/>
      <c r="AK9" s="762"/>
      <c r="AL9" s="762"/>
      <c r="AM9" s="762"/>
      <c r="AN9" s="762"/>
      <c r="AO9" s="762"/>
      <c r="AP9" s="762"/>
      <c r="AQ9" s="762"/>
      <c r="AR9" s="763"/>
      <c r="AS9" s="761"/>
      <c r="AT9" s="762"/>
      <c r="AU9" s="762"/>
      <c r="AV9" s="762"/>
      <c r="AW9" s="762"/>
      <c r="AX9" s="762"/>
      <c r="AY9" s="762"/>
      <c r="AZ9" s="762"/>
      <c r="BA9" s="762"/>
      <c r="BB9" s="763"/>
      <c r="BC9" s="468"/>
      <c r="BD9" s="468"/>
      <c r="BE9" s="468"/>
      <c r="BF9" s="468"/>
      <c r="BG9" s="468"/>
      <c r="BH9" s="468"/>
      <c r="BI9" s="468"/>
      <c r="BJ9" s="468"/>
      <c r="BK9" s="468"/>
      <c r="BL9" s="468"/>
      <c r="BM9" s="468"/>
      <c r="BN9" s="468"/>
      <c r="BO9" s="468"/>
      <c r="BP9" s="468"/>
      <c r="BQ9" s="468"/>
      <c r="BR9" s="468"/>
      <c r="BS9" s="468"/>
      <c r="BT9" s="468"/>
      <c r="BU9" s="468"/>
      <c r="BV9" s="468"/>
    </row>
    <row r="10" spans="1:74" s="488" customFormat="1" ht="15.75" customHeight="1" outlineLevel="1" thickBot="1" x14ac:dyDescent="0.3">
      <c r="A10" s="773"/>
      <c r="B10" s="580"/>
      <c r="C10" s="581"/>
      <c r="D10" s="581"/>
      <c r="E10" s="492" t="s">
        <v>937</v>
      </c>
      <c r="F10" s="492" t="s">
        <v>937</v>
      </c>
      <c r="G10" s="492" t="s">
        <v>937</v>
      </c>
      <c r="H10" s="492" t="s">
        <v>937</v>
      </c>
      <c r="I10" s="492" t="s">
        <v>937</v>
      </c>
      <c r="J10" s="492" t="s">
        <v>937</v>
      </c>
      <c r="K10" s="492" t="s">
        <v>937</v>
      </c>
      <c r="L10" s="492" t="s">
        <v>937</v>
      </c>
      <c r="M10" s="492" t="s">
        <v>938</v>
      </c>
      <c r="N10" s="492" t="s">
        <v>938</v>
      </c>
      <c r="O10" s="493" t="s">
        <v>937</v>
      </c>
      <c r="P10" s="492" t="s">
        <v>937</v>
      </c>
      <c r="Q10" s="492" t="s">
        <v>937</v>
      </c>
      <c r="R10" s="492" t="s">
        <v>937</v>
      </c>
      <c r="S10" s="492" t="s">
        <v>937</v>
      </c>
      <c r="T10" s="492" t="s">
        <v>937</v>
      </c>
      <c r="U10" s="492" t="s">
        <v>937</v>
      </c>
      <c r="V10" s="492" t="s">
        <v>938</v>
      </c>
      <c r="W10" s="492" t="s">
        <v>938</v>
      </c>
      <c r="X10" s="494" t="s">
        <v>938</v>
      </c>
      <c r="Y10" s="493" t="s">
        <v>937</v>
      </c>
      <c r="Z10" s="492" t="s">
        <v>937</v>
      </c>
      <c r="AA10" s="492" t="s">
        <v>937</v>
      </c>
      <c r="AB10" s="492" t="s">
        <v>937</v>
      </c>
      <c r="AC10" s="492" t="s">
        <v>937</v>
      </c>
      <c r="AD10" s="492" t="s">
        <v>937</v>
      </c>
      <c r="AE10" s="492" t="s">
        <v>937</v>
      </c>
      <c r="AF10" s="492" t="s">
        <v>938</v>
      </c>
      <c r="AG10" s="492" t="s">
        <v>938</v>
      </c>
      <c r="AH10" s="494" t="s">
        <v>938</v>
      </c>
      <c r="AI10" s="493" t="s">
        <v>939</v>
      </c>
      <c r="AJ10" s="492" t="s">
        <v>939</v>
      </c>
      <c r="AK10" s="492" t="s">
        <v>939</v>
      </c>
      <c r="AL10" s="492" t="s">
        <v>939</v>
      </c>
      <c r="AM10" s="492" t="s">
        <v>939</v>
      </c>
      <c r="AN10" s="492" t="s">
        <v>939</v>
      </c>
      <c r="AO10" s="492" t="s">
        <v>939</v>
      </c>
      <c r="AP10" s="492" t="s">
        <v>939</v>
      </c>
      <c r="AQ10" s="492" t="s">
        <v>939</v>
      </c>
      <c r="AR10" s="494" t="s">
        <v>939</v>
      </c>
      <c r="AS10" s="493" t="s">
        <v>940</v>
      </c>
      <c r="AT10" s="492" t="s">
        <v>940</v>
      </c>
      <c r="AU10" s="492" t="s">
        <v>940</v>
      </c>
      <c r="AV10" s="492" t="s">
        <v>940</v>
      </c>
      <c r="AW10" s="492" t="s">
        <v>940</v>
      </c>
      <c r="AX10" s="492" t="s">
        <v>940</v>
      </c>
      <c r="AY10" s="492" t="s">
        <v>940</v>
      </c>
      <c r="AZ10" s="492" t="s">
        <v>940</v>
      </c>
      <c r="BA10" s="492" t="s">
        <v>940</v>
      </c>
      <c r="BB10" s="494" t="s">
        <v>940</v>
      </c>
      <c r="BC10" s="468"/>
      <c r="BD10" s="468"/>
      <c r="BE10" s="468"/>
      <c r="BF10" s="468"/>
      <c r="BG10" s="468"/>
      <c r="BH10" s="468"/>
      <c r="BI10" s="468"/>
      <c r="BJ10" s="468"/>
      <c r="BK10" s="468"/>
      <c r="BL10" s="468"/>
      <c r="BM10" s="468"/>
      <c r="BN10" s="468"/>
      <c r="BO10" s="468"/>
      <c r="BP10" s="468"/>
      <c r="BQ10" s="468"/>
      <c r="BR10" s="468"/>
      <c r="BS10" s="468"/>
      <c r="BT10" s="468"/>
      <c r="BU10" s="468"/>
      <c r="BV10" s="468"/>
    </row>
    <row r="11" spans="1:74" s="488" customFormat="1" ht="15.75" customHeight="1" outlineLevel="1" x14ac:dyDescent="0.25">
      <c r="A11" s="773"/>
      <c r="B11" s="495"/>
      <c r="C11" s="496"/>
      <c r="D11" s="402" t="s">
        <v>97</v>
      </c>
      <c r="E11" s="402" t="s">
        <v>669</v>
      </c>
      <c r="F11" s="402" t="s">
        <v>669</v>
      </c>
      <c r="G11" s="402" t="s">
        <v>669</v>
      </c>
      <c r="H11" s="402" t="s">
        <v>669</v>
      </c>
      <c r="I11" s="402" t="s">
        <v>669</v>
      </c>
      <c r="J11" s="402" t="s">
        <v>669</v>
      </c>
      <c r="K11" s="402" t="s">
        <v>669</v>
      </c>
      <c r="L11" s="402" t="s">
        <v>669</v>
      </c>
      <c r="M11" s="402" t="s">
        <v>669</v>
      </c>
      <c r="N11" s="402" t="s">
        <v>669</v>
      </c>
      <c r="O11" s="497" t="s">
        <v>669</v>
      </c>
      <c r="P11" s="402" t="s">
        <v>669</v>
      </c>
      <c r="Q11" s="402" t="s">
        <v>669</v>
      </c>
      <c r="R11" s="402" t="s">
        <v>669</v>
      </c>
      <c r="S11" s="402" t="s">
        <v>669</v>
      </c>
      <c r="T11" s="402" t="s">
        <v>669</v>
      </c>
      <c r="U11" s="402" t="s">
        <v>669</v>
      </c>
      <c r="V11" s="402" t="s">
        <v>669</v>
      </c>
      <c r="W11" s="402" t="s">
        <v>669</v>
      </c>
      <c r="X11" s="403" t="s">
        <v>669</v>
      </c>
      <c r="Y11" s="497" t="s">
        <v>669</v>
      </c>
      <c r="Z11" s="402" t="s">
        <v>669</v>
      </c>
      <c r="AA11" s="402" t="s">
        <v>669</v>
      </c>
      <c r="AB11" s="402" t="s">
        <v>669</v>
      </c>
      <c r="AC11" s="402" t="s">
        <v>669</v>
      </c>
      <c r="AD11" s="402" t="s">
        <v>669</v>
      </c>
      <c r="AE11" s="402" t="s">
        <v>669</v>
      </c>
      <c r="AF11" s="402" t="s">
        <v>669</v>
      </c>
      <c r="AG11" s="402" t="s">
        <v>669</v>
      </c>
      <c r="AH11" s="403" t="s">
        <v>669</v>
      </c>
      <c r="AI11" s="402" t="s">
        <v>669</v>
      </c>
      <c r="AJ11" s="402" t="s">
        <v>669</v>
      </c>
      <c r="AK11" s="402" t="s">
        <v>669</v>
      </c>
      <c r="AL11" s="402" t="s">
        <v>669</v>
      </c>
      <c r="AM11" s="402" t="s">
        <v>669</v>
      </c>
      <c r="AN11" s="402" t="s">
        <v>669</v>
      </c>
      <c r="AO11" s="402" t="s">
        <v>669</v>
      </c>
      <c r="AP11" s="402" t="s">
        <v>669</v>
      </c>
      <c r="AQ11" s="402" t="s">
        <v>669</v>
      </c>
      <c r="AR11" s="402" t="s">
        <v>669</v>
      </c>
      <c r="AS11" s="497" t="s">
        <v>669</v>
      </c>
      <c r="AT11" s="402" t="s">
        <v>669</v>
      </c>
      <c r="AU11" s="402" t="s">
        <v>669</v>
      </c>
      <c r="AV11" s="402" t="s">
        <v>669</v>
      </c>
      <c r="AW11" s="402" t="s">
        <v>669</v>
      </c>
      <c r="AX11" s="402" t="s">
        <v>669</v>
      </c>
      <c r="AY11" s="402" t="s">
        <v>669</v>
      </c>
      <c r="AZ11" s="402" t="s">
        <v>669</v>
      </c>
      <c r="BA11" s="402" t="s">
        <v>669</v>
      </c>
      <c r="BB11" s="403" t="s">
        <v>669</v>
      </c>
      <c r="BC11" s="468"/>
      <c r="BD11" s="468"/>
      <c r="BE11" s="468"/>
      <c r="BF11" s="468"/>
      <c r="BG11" s="468"/>
      <c r="BH11" s="468"/>
      <c r="BI11" s="468"/>
      <c r="BJ11" s="468"/>
      <c r="BK11" s="468"/>
      <c r="BL11" s="468"/>
      <c r="BM11" s="468"/>
      <c r="BN11" s="468"/>
      <c r="BO11" s="468"/>
      <c r="BP11" s="468"/>
      <c r="BQ11" s="468"/>
      <c r="BR11" s="468"/>
      <c r="BS11" s="468"/>
      <c r="BT11" s="468"/>
      <c r="BU11" s="468"/>
      <c r="BV11" s="468"/>
    </row>
    <row r="12" spans="1:74" s="488" customFormat="1" ht="15.75" customHeight="1" outlineLevel="1" x14ac:dyDescent="0.25">
      <c r="A12" s="773"/>
      <c r="B12" s="495" t="s">
        <v>344</v>
      </c>
      <c r="C12" s="498"/>
      <c r="D12" s="404">
        <v>16.0428</v>
      </c>
      <c r="E12" s="404">
        <v>0.92110000000000003</v>
      </c>
      <c r="F12" s="404">
        <v>0.92110000000000003</v>
      </c>
      <c r="G12" s="404">
        <v>0.92110000000000003</v>
      </c>
      <c r="H12" s="404">
        <v>0.92110000000000003</v>
      </c>
      <c r="I12" s="404">
        <v>0.92110000000000003</v>
      </c>
      <c r="J12" s="404">
        <v>0.92110000000000003</v>
      </c>
      <c r="K12" s="404">
        <v>0.92110000000000003</v>
      </c>
      <c r="L12" s="404">
        <v>0.92110000000000003</v>
      </c>
      <c r="M12" s="404">
        <v>0.14979000000000001</v>
      </c>
      <c r="N12" s="404">
        <v>0.14979000000000001</v>
      </c>
      <c r="O12" s="495">
        <v>0.92110000000000003</v>
      </c>
      <c r="P12" s="404">
        <v>0.92110000000000003</v>
      </c>
      <c r="Q12" s="404">
        <v>0.92110000000000003</v>
      </c>
      <c r="R12" s="404">
        <v>0.92110000000000003</v>
      </c>
      <c r="S12" s="404">
        <v>0.92110000000000003</v>
      </c>
      <c r="T12" s="404">
        <v>0.92110000000000003</v>
      </c>
      <c r="U12" s="404">
        <v>0.92110000000000003</v>
      </c>
      <c r="V12" s="404">
        <v>0.14979000000000001</v>
      </c>
      <c r="W12" s="404">
        <v>0.14979000000000001</v>
      </c>
      <c r="X12" s="461">
        <v>0.14979000000000001</v>
      </c>
      <c r="Y12" s="495">
        <v>0.92110000000000003</v>
      </c>
      <c r="Z12" s="404">
        <v>0.92110000000000003</v>
      </c>
      <c r="AA12" s="404">
        <v>0.92110000000000003</v>
      </c>
      <c r="AB12" s="404">
        <v>0.92110000000000003</v>
      </c>
      <c r="AC12" s="404">
        <v>0.92110000000000003</v>
      </c>
      <c r="AD12" s="404">
        <v>0.92110000000000003</v>
      </c>
      <c r="AE12" s="404">
        <v>0.92110000000000003</v>
      </c>
      <c r="AF12" s="404">
        <v>0.14979000000000001</v>
      </c>
      <c r="AG12" s="404">
        <v>0.14979000000000001</v>
      </c>
      <c r="AH12" s="461">
        <v>0.14979000000000001</v>
      </c>
      <c r="AI12" s="404">
        <v>0.76024999999999998</v>
      </c>
      <c r="AJ12" s="404">
        <v>0.76024999999999998</v>
      </c>
      <c r="AK12" s="404">
        <v>0.76024999999999998</v>
      </c>
      <c r="AL12" s="404">
        <v>0.76024999999999998</v>
      </c>
      <c r="AM12" s="404">
        <v>0.76024999999999998</v>
      </c>
      <c r="AN12" s="404">
        <v>0.76024999999999998</v>
      </c>
      <c r="AO12" s="404">
        <v>0.76024999999999998</v>
      </c>
      <c r="AP12" s="404">
        <v>0.76024999999999998</v>
      </c>
      <c r="AQ12" s="404">
        <v>0.76024999999999998</v>
      </c>
      <c r="AR12" s="404">
        <v>0.76024999999999998</v>
      </c>
      <c r="AS12" s="495">
        <v>0.73660000000000003</v>
      </c>
      <c r="AT12" s="404">
        <v>0.73660000000000003</v>
      </c>
      <c r="AU12" s="404">
        <v>0.73660000000000003</v>
      </c>
      <c r="AV12" s="404">
        <v>0.73660000000000003</v>
      </c>
      <c r="AW12" s="404">
        <v>0.73660000000000003</v>
      </c>
      <c r="AX12" s="404">
        <v>0.73660000000000003</v>
      </c>
      <c r="AY12" s="404">
        <v>0.73660000000000003</v>
      </c>
      <c r="AZ12" s="404">
        <v>0.73660000000000003</v>
      </c>
      <c r="BA12" s="404">
        <v>0.73660000000000003</v>
      </c>
      <c r="BB12" s="461">
        <v>0.73660000000000003</v>
      </c>
      <c r="BC12" s="468"/>
      <c r="BD12" s="468"/>
      <c r="BE12" s="468"/>
      <c r="BF12" s="468"/>
      <c r="BG12" s="468"/>
      <c r="BH12" s="468"/>
      <c r="BI12" s="468"/>
      <c r="BJ12" s="468"/>
      <c r="BK12" s="468"/>
      <c r="BL12" s="468"/>
      <c r="BM12" s="468"/>
      <c r="BN12" s="468"/>
      <c r="BO12" s="468"/>
      <c r="BP12" s="468"/>
      <c r="BQ12" s="468"/>
      <c r="BR12" s="468"/>
      <c r="BS12" s="468"/>
      <c r="BT12" s="468"/>
      <c r="BU12" s="468"/>
      <c r="BV12" s="468"/>
    </row>
    <row r="13" spans="1:74" s="488" customFormat="1" ht="15.75" customHeight="1" outlineLevel="1" x14ac:dyDescent="0.25">
      <c r="A13" s="773"/>
      <c r="B13" s="495" t="s">
        <v>323</v>
      </c>
      <c r="C13" s="498"/>
      <c r="D13" s="404">
        <v>30.069040000000001</v>
      </c>
      <c r="E13" s="404">
        <v>4.9399999999999999E-2</v>
      </c>
      <c r="F13" s="404">
        <v>4.9399999999999999E-2</v>
      </c>
      <c r="G13" s="404">
        <v>4.9399999999999999E-2</v>
      </c>
      <c r="H13" s="404">
        <v>4.9399999999999999E-2</v>
      </c>
      <c r="I13" s="404">
        <v>4.9399999999999999E-2</v>
      </c>
      <c r="J13" s="404">
        <v>4.9399999999999999E-2</v>
      </c>
      <c r="K13" s="404">
        <v>4.9399999999999999E-2</v>
      </c>
      <c r="L13" s="404">
        <v>4.9399999999999999E-2</v>
      </c>
      <c r="M13" s="404">
        <v>7.1999999999999998E-3</v>
      </c>
      <c r="N13" s="404">
        <v>7.1999999999999998E-3</v>
      </c>
      <c r="O13" s="495">
        <v>4.9399999999999999E-2</v>
      </c>
      <c r="P13" s="404">
        <v>4.9399999999999999E-2</v>
      </c>
      <c r="Q13" s="404">
        <v>4.9399999999999999E-2</v>
      </c>
      <c r="R13" s="404">
        <v>4.9399999999999999E-2</v>
      </c>
      <c r="S13" s="404">
        <v>4.9399999999999999E-2</v>
      </c>
      <c r="T13" s="404">
        <v>4.9399999999999999E-2</v>
      </c>
      <c r="U13" s="404">
        <v>4.9399999999999999E-2</v>
      </c>
      <c r="V13" s="404">
        <v>7.1999999999999998E-3</v>
      </c>
      <c r="W13" s="404">
        <v>7.1999999999999998E-3</v>
      </c>
      <c r="X13" s="461">
        <v>7.1999999999999998E-3</v>
      </c>
      <c r="Y13" s="495">
        <v>4.9399999999999999E-2</v>
      </c>
      <c r="Z13" s="404">
        <v>4.9399999999999999E-2</v>
      </c>
      <c r="AA13" s="404">
        <v>4.9399999999999999E-2</v>
      </c>
      <c r="AB13" s="404">
        <v>4.9399999999999999E-2</v>
      </c>
      <c r="AC13" s="404">
        <v>4.9399999999999999E-2</v>
      </c>
      <c r="AD13" s="404">
        <v>4.9399999999999999E-2</v>
      </c>
      <c r="AE13" s="404">
        <v>4.9399999999999999E-2</v>
      </c>
      <c r="AF13" s="404">
        <v>7.1999999999999998E-3</v>
      </c>
      <c r="AG13" s="404">
        <v>7.1999999999999998E-3</v>
      </c>
      <c r="AH13" s="461">
        <v>7.1999999999999998E-3</v>
      </c>
      <c r="AI13" s="404">
        <v>0.10628</v>
      </c>
      <c r="AJ13" s="404">
        <v>0.10628</v>
      </c>
      <c r="AK13" s="404">
        <v>0.10628</v>
      </c>
      <c r="AL13" s="404">
        <v>0.10628</v>
      </c>
      <c r="AM13" s="404">
        <v>0.10628</v>
      </c>
      <c r="AN13" s="404">
        <v>0.10628</v>
      </c>
      <c r="AO13" s="404">
        <v>0.10628</v>
      </c>
      <c r="AP13" s="404">
        <v>0.10628</v>
      </c>
      <c r="AQ13" s="404">
        <v>0.10628</v>
      </c>
      <c r="AR13" s="404">
        <v>0.10628</v>
      </c>
      <c r="AS13" s="495">
        <v>0.11527</v>
      </c>
      <c r="AT13" s="404">
        <v>0.11527</v>
      </c>
      <c r="AU13" s="404">
        <v>0.11527</v>
      </c>
      <c r="AV13" s="404">
        <v>0.11527</v>
      </c>
      <c r="AW13" s="404">
        <v>0.11527</v>
      </c>
      <c r="AX13" s="404">
        <v>0.11527</v>
      </c>
      <c r="AY13" s="404">
        <v>0.11527</v>
      </c>
      <c r="AZ13" s="404">
        <v>0.11527</v>
      </c>
      <c r="BA13" s="404">
        <v>0.11527</v>
      </c>
      <c r="BB13" s="461">
        <v>0.11527</v>
      </c>
      <c r="BC13" s="468"/>
      <c r="BD13" s="468"/>
      <c r="BE13" s="468"/>
      <c r="BF13" s="468"/>
      <c r="BG13" s="468"/>
      <c r="BH13" s="468"/>
      <c r="BI13" s="468"/>
      <c r="BJ13" s="468"/>
      <c r="BK13" s="468"/>
      <c r="BL13" s="468"/>
      <c r="BM13" s="468"/>
      <c r="BN13" s="468"/>
      <c r="BO13" s="468"/>
      <c r="BP13" s="468"/>
      <c r="BQ13" s="468"/>
      <c r="BR13" s="468"/>
      <c r="BS13" s="468"/>
      <c r="BT13" s="468"/>
      <c r="BU13" s="468"/>
      <c r="BV13" s="468"/>
    </row>
    <row r="14" spans="1:74" s="488" customFormat="1" ht="15.75" customHeight="1" outlineLevel="1" x14ac:dyDescent="0.25">
      <c r="A14" s="773"/>
      <c r="B14" s="495" t="s">
        <v>369</v>
      </c>
      <c r="C14" s="498"/>
      <c r="D14" s="404">
        <v>44.095619999999997</v>
      </c>
      <c r="E14" s="404">
        <v>1.7100000000000001E-2</v>
      </c>
      <c r="F14" s="404">
        <v>1.7100000000000001E-2</v>
      </c>
      <c r="G14" s="404">
        <v>1.7100000000000001E-2</v>
      </c>
      <c r="H14" s="404">
        <v>1.7100000000000001E-2</v>
      </c>
      <c r="I14" s="404">
        <v>1.7100000000000001E-2</v>
      </c>
      <c r="J14" s="404">
        <v>1.7100000000000001E-2</v>
      </c>
      <c r="K14" s="404">
        <v>1.7100000000000001E-2</v>
      </c>
      <c r="L14" s="404">
        <v>1.7100000000000001E-2</v>
      </c>
      <c r="M14" s="404">
        <v>1.4E-3</v>
      </c>
      <c r="N14" s="404">
        <v>1.4E-3</v>
      </c>
      <c r="O14" s="495">
        <v>1.7100000000000001E-2</v>
      </c>
      <c r="P14" s="404">
        <v>1.7100000000000001E-2</v>
      </c>
      <c r="Q14" s="404">
        <v>1.7100000000000001E-2</v>
      </c>
      <c r="R14" s="404">
        <v>1.7100000000000001E-2</v>
      </c>
      <c r="S14" s="404">
        <v>1.7100000000000001E-2</v>
      </c>
      <c r="T14" s="404">
        <v>1.7100000000000001E-2</v>
      </c>
      <c r="U14" s="404">
        <v>1.7100000000000001E-2</v>
      </c>
      <c r="V14" s="404">
        <v>1.4E-3</v>
      </c>
      <c r="W14" s="404">
        <v>1.4E-3</v>
      </c>
      <c r="X14" s="461">
        <v>1.4E-3</v>
      </c>
      <c r="Y14" s="495">
        <v>1.7100000000000001E-2</v>
      </c>
      <c r="Z14" s="404">
        <v>1.7100000000000001E-2</v>
      </c>
      <c r="AA14" s="404">
        <v>1.7100000000000001E-2</v>
      </c>
      <c r="AB14" s="404">
        <v>1.7100000000000001E-2</v>
      </c>
      <c r="AC14" s="404">
        <v>1.7100000000000001E-2</v>
      </c>
      <c r="AD14" s="404">
        <v>1.7100000000000001E-2</v>
      </c>
      <c r="AE14" s="404">
        <v>1.7100000000000001E-2</v>
      </c>
      <c r="AF14" s="404">
        <v>1.4E-3</v>
      </c>
      <c r="AG14" s="404">
        <v>1.4E-3</v>
      </c>
      <c r="AH14" s="461">
        <v>1.4E-3</v>
      </c>
      <c r="AI14" s="404">
        <v>6.2990000000000004E-2</v>
      </c>
      <c r="AJ14" s="404">
        <v>6.2990000000000004E-2</v>
      </c>
      <c r="AK14" s="404">
        <v>6.2990000000000004E-2</v>
      </c>
      <c r="AL14" s="404">
        <v>6.2990000000000004E-2</v>
      </c>
      <c r="AM14" s="404">
        <v>6.2990000000000004E-2</v>
      </c>
      <c r="AN14" s="404">
        <v>6.2990000000000004E-2</v>
      </c>
      <c r="AO14" s="404">
        <v>6.2990000000000004E-2</v>
      </c>
      <c r="AP14" s="404">
        <v>6.2990000000000004E-2</v>
      </c>
      <c r="AQ14" s="404">
        <v>6.2990000000000004E-2</v>
      </c>
      <c r="AR14" s="404">
        <v>6.2990000000000004E-2</v>
      </c>
      <c r="AS14" s="495">
        <v>7.3779999999999998E-2</v>
      </c>
      <c r="AT14" s="404">
        <v>7.3779999999999998E-2</v>
      </c>
      <c r="AU14" s="404">
        <v>7.3779999999999998E-2</v>
      </c>
      <c r="AV14" s="404">
        <v>7.3779999999999998E-2</v>
      </c>
      <c r="AW14" s="404">
        <v>7.3779999999999998E-2</v>
      </c>
      <c r="AX14" s="404">
        <v>7.3779999999999998E-2</v>
      </c>
      <c r="AY14" s="404">
        <v>7.3779999999999998E-2</v>
      </c>
      <c r="AZ14" s="404">
        <v>7.3779999999999998E-2</v>
      </c>
      <c r="BA14" s="404">
        <v>7.3779999999999998E-2</v>
      </c>
      <c r="BB14" s="461">
        <v>7.3779999999999998E-2</v>
      </c>
      <c r="BC14" s="468"/>
      <c r="BD14" s="468"/>
      <c r="BE14" s="468"/>
      <c r="BF14" s="468"/>
      <c r="BG14" s="468"/>
      <c r="BH14" s="468"/>
      <c r="BI14" s="468"/>
      <c r="BJ14" s="468"/>
      <c r="BK14" s="468"/>
      <c r="BL14" s="468"/>
      <c r="BM14" s="468"/>
      <c r="BN14" s="468"/>
      <c r="BO14" s="468"/>
      <c r="BP14" s="468"/>
      <c r="BQ14" s="468"/>
      <c r="BR14" s="468"/>
      <c r="BS14" s="468"/>
      <c r="BT14" s="468"/>
      <c r="BU14" s="468"/>
      <c r="BV14" s="468"/>
    </row>
    <row r="15" spans="1:74" s="488" customFormat="1" ht="15.75" customHeight="1" outlineLevel="1" x14ac:dyDescent="0.25">
      <c r="A15" s="773"/>
      <c r="B15" s="495" t="s">
        <v>335</v>
      </c>
      <c r="C15" s="498"/>
      <c r="D15" s="404">
        <v>58.122199999999999</v>
      </c>
      <c r="E15" s="404">
        <v>2.3999999999999998E-3</v>
      </c>
      <c r="F15" s="404">
        <v>2.3999999999999998E-3</v>
      </c>
      <c r="G15" s="404">
        <v>2.3999999999999998E-3</v>
      </c>
      <c r="H15" s="404">
        <v>2.3999999999999998E-3</v>
      </c>
      <c r="I15" s="404">
        <v>2.3999999999999998E-3</v>
      </c>
      <c r="J15" s="404">
        <v>2.3999999999999998E-3</v>
      </c>
      <c r="K15" s="404">
        <v>2.3999999999999998E-3</v>
      </c>
      <c r="L15" s="404">
        <v>2.3999999999999998E-3</v>
      </c>
      <c r="M15" s="404">
        <v>2.0000000000000001E-4</v>
      </c>
      <c r="N15" s="404">
        <v>2.0000000000000001E-4</v>
      </c>
      <c r="O15" s="495">
        <v>2.3999999999999998E-3</v>
      </c>
      <c r="P15" s="404">
        <v>2.3999999999999998E-3</v>
      </c>
      <c r="Q15" s="404">
        <v>2.3999999999999998E-3</v>
      </c>
      <c r="R15" s="404">
        <v>2.3999999999999998E-3</v>
      </c>
      <c r="S15" s="404">
        <v>2.3999999999999998E-3</v>
      </c>
      <c r="T15" s="404">
        <v>2.3999999999999998E-3</v>
      </c>
      <c r="U15" s="404">
        <v>2.3999999999999998E-3</v>
      </c>
      <c r="V15" s="404">
        <v>2.0000000000000001E-4</v>
      </c>
      <c r="W15" s="404">
        <v>2.0000000000000001E-4</v>
      </c>
      <c r="X15" s="461">
        <v>2.0000000000000001E-4</v>
      </c>
      <c r="Y15" s="495">
        <v>2.3999999999999998E-3</v>
      </c>
      <c r="Z15" s="404">
        <v>2.3999999999999998E-3</v>
      </c>
      <c r="AA15" s="404">
        <v>2.3999999999999998E-3</v>
      </c>
      <c r="AB15" s="404">
        <v>2.3999999999999998E-3</v>
      </c>
      <c r="AC15" s="404">
        <v>2.3999999999999998E-3</v>
      </c>
      <c r="AD15" s="404">
        <v>2.3999999999999998E-3</v>
      </c>
      <c r="AE15" s="404">
        <v>2.3999999999999998E-3</v>
      </c>
      <c r="AF15" s="404">
        <v>2.0000000000000001E-4</v>
      </c>
      <c r="AG15" s="404">
        <v>2.0000000000000001E-4</v>
      </c>
      <c r="AH15" s="461">
        <v>2.0000000000000001E-4</v>
      </c>
      <c r="AI15" s="404">
        <v>1.7600000000000001E-2</v>
      </c>
      <c r="AJ15" s="404">
        <v>1.7600000000000001E-2</v>
      </c>
      <c r="AK15" s="404">
        <v>1.7600000000000001E-2</v>
      </c>
      <c r="AL15" s="404">
        <v>1.7600000000000001E-2</v>
      </c>
      <c r="AM15" s="404">
        <v>1.7600000000000001E-2</v>
      </c>
      <c r="AN15" s="404">
        <v>1.7600000000000001E-2</v>
      </c>
      <c r="AO15" s="404">
        <v>1.7600000000000001E-2</v>
      </c>
      <c r="AP15" s="404">
        <v>1.7600000000000001E-2</v>
      </c>
      <c r="AQ15" s="404">
        <v>1.7600000000000001E-2</v>
      </c>
      <c r="AR15" s="404">
        <v>1.7600000000000001E-2</v>
      </c>
      <c r="AS15" s="495">
        <v>1.8689999999999998E-2</v>
      </c>
      <c r="AT15" s="404">
        <v>1.8689999999999998E-2</v>
      </c>
      <c r="AU15" s="404">
        <v>1.8689999999999998E-2</v>
      </c>
      <c r="AV15" s="404">
        <v>1.8689999999999998E-2</v>
      </c>
      <c r="AW15" s="404">
        <v>1.8689999999999998E-2</v>
      </c>
      <c r="AX15" s="404">
        <v>1.8689999999999998E-2</v>
      </c>
      <c r="AY15" s="404">
        <v>1.8689999999999998E-2</v>
      </c>
      <c r="AZ15" s="404">
        <v>1.8689999999999998E-2</v>
      </c>
      <c r="BA15" s="404">
        <v>1.8689999999999998E-2</v>
      </c>
      <c r="BB15" s="461">
        <v>1.8689999999999998E-2</v>
      </c>
      <c r="BC15" s="468"/>
      <c r="BD15" s="468"/>
      <c r="BE15" s="468"/>
      <c r="BF15" s="468"/>
      <c r="BG15" s="468"/>
      <c r="BH15" s="468"/>
      <c r="BI15" s="468"/>
      <c r="BJ15" s="468"/>
      <c r="BK15" s="468"/>
      <c r="BL15" s="468"/>
      <c r="BM15" s="468"/>
      <c r="BN15" s="468"/>
      <c r="BO15" s="468"/>
      <c r="BP15" s="468"/>
      <c r="BQ15" s="468"/>
      <c r="BR15" s="468"/>
      <c r="BS15" s="468"/>
      <c r="BT15" s="468"/>
      <c r="BU15" s="468"/>
      <c r="BV15" s="468"/>
    </row>
    <row r="16" spans="1:74" s="488" customFormat="1" ht="15.75" customHeight="1" outlineLevel="1" x14ac:dyDescent="0.25">
      <c r="A16" s="773"/>
      <c r="B16" s="495" t="s">
        <v>304</v>
      </c>
      <c r="C16" s="498"/>
      <c r="D16" s="404">
        <v>58.122199999999999</v>
      </c>
      <c r="E16" s="404">
        <v>3.0000000000000001E-3</v>
      </c>
      <c r="F16" s="404">
        <v>3.0000000000000001E-3</v>
      </c>
      <c r="G16" s="404">
        <v>3.0000000000000001E-3</v>
      </c>
      <c r="H16" s="404">
        <v>3.0000000000000001E-3</v>
      </c>
      <c r="I16" s="404">
        <v>3.0000000000000001E-3</v>
      </c>
      <c r="J16" s="404">
        <v>3.0000000000000001E-3</v>
      </c>
      <c r="K16" s="404">
        <v>3.0000000000000001E-3</v>
      </c>
      <c r="L16" s="404">
        <v>3.0000000000000001E-3</v>
      </c>
      <c r="M16" s="404">
        <v>1E-4</v>
      </c>
      <c r="N16" s="404">
        <v>1E-4</v>
      </c>
      <c r="O16" s="495">
        <v>3.0000000000000001E-3</v>
      </c>
      <c r="P16" s="404">
        <v>3.0000000000000001E-3</v>
      </c>
      <c r="Q16" s="404">
        <v>3.0000000000000001E-3</v>
      </c>
      <c r="R16" s="404">
        <v>3.0000000000000001E-3</v>
      </c>
      <c r="S16" s="404">
        <v>3.0000000000000001E-3</v>
      </c>
      <c r="T16" s="404">
        <v>3.0000000000000001E-3</v>
      </c>
      <c r="U16" s="404">
        <v>3.0000000000000001E-3</v>
      </c>
      <c r="V16" s="404">
        <v>1E-4</v>
      </c>
      <c r="W16" s="404">
        <v>1E-4</v>
      </c>
      <c r="X16" s="461">
        <v>1E-4</v>
      </c>
      <c r="Y16" s="495">
        <v>3.0000000000000001E-3</v>
      </c>
      <c r="Z16" s="404">
        <v>3.0000000000000001E-3</v>
      </c>
      <c r="AA16" s="404">
        <v>3.0000000000000001E-3</v>
      </c>
      <c r="AB16" s="404">
        <v>3.0000000000000001E-3</v>
      </c>
      <c r="AC16" s="404">
        <v>3.0000000000000001E-3</v>
      </c>
      <c r="AD16" s="404">
        <v>3.0000000000000001E-3</v>
      </c>
      <c r="AE16" s="404">
        <v>3.0000000000000001E-3</v>
      </c>
      <c r="AF16" s="404">
        <v>1E-4</v>
      </c>
      <c r="AG16" s="404">
        <v>1E-4</v>
      </c>
      <c r="AH16" s="461">
        <v>1E-4</v>
      </c>
      <c r="AI16" s="404">
        <v>8.3000000000000001E-3</v>
      </c>
      <c r="AJ16" s="404">
        <v>8.3000000000000001E-3</v>
      </c>
      <c r="AK16" s="404">
        <v>8.3000000000000001E-3</v>
      </c>
      <c r="AL16" s="404">
        <v>8.3000000000000001E-3</v>
      </c>
      <c r="AM16" s="404">
        <v>8.3000000000000001E-3</v>
      </c>
      <c r="AN16" s="404">
        <v>8.3000000000000001E-3</v>
      </c>
      <c r="AO16" s="404">
        <v>8.3000000000000001E-3</v>
      </c>
      <c r="AP16" s="404">
        <v>8.3000000000000001E-3</v>
      </c>
      <c r="AQ16" s="404">
        <v>8.3000000000000001E-3</v>
      </c>
      <c r="AR16" s="404">
        <v>8.3000000000000001E-3</v>
      </c>
      <c r="AS16" s="495">
        <v>1.0999999999999999E-2</v>
      </c>
      <c r="AT16" s="404">
        <v>1.0999999999999999E-2</v>
      </c>
      <c r="AU16" s="404">
        <v>1.0999999999999999E-2</v>
      </c>
      <c r="AV16" s="404">
        <v>1.0999999999999999E-2</v>
      </c>
      <c r="AW16" s="404">
        <v>1.0999999999999999E-2</v>
      </c>
      <c r="AX16" s="404">
        <v>1.0999999999999999E-2</v>
      </c>
      <c r="AY16" s="404">
        <v>1.0999999999999999E-2</v>
      </c>
      <c r="AZ16" s="404">
        <v>1.0999999999999999E-2</v>
      </c>
      <c r="BA16" s="404">
        <v>1.0999999999999999E-2</v>
      </c>
      <c r="BB16" s="461">
        <v>1.0999999999999999E-2</v>
      </c>
      <c r="BC16" s="468"/>
      <c r="BD16" s="468"/>
      <c r="BE16" s="468"/>
      <c r="BF16" s="468"/>
      <c r="BG16" s="468"/>
      <c r="BH16" s="468"/>
      <c r="BI16" s="468"/>
      <c r="BJ16" s="468"/>
      <c r="BK16" s="468"/>
      <c r="BL16" s="468"/>
      <c r="BM16" s="468"/>
      <c r="BN16" s="468"/>
      <c r="BO16" s="468"/>
      <c r="BP16" s="468"/>
      <c r="BQ16" s="468"/>
      <c r="BR16" s="468"/>
      <c r="BS16" s="468"/>
      <c r="BT16" s="468"/>
      <c r="BU16" s="468"/>
      <c r="BV16" s="468"/>
    </row>
    <row r="17" spans="1:74" s="488" customFormat="1" ht="15.75" customHeight="1" outlineLevel="1" x14ac:dyDescent="0.25">
      <c r="A17" s="773"/>
      <c r="B17" s="495" t="s">
        <v>338</v>
      </c>
      <c r="C17" s="498"/>
      <c r="D17" s="404">
        <v>72.148780000000002</v>
      </c>
      <c r="E17" s="404">
        <v>4.0000000000000002E-4</v>
      </c>
      <c r="F17" s="404">
        <v>4.0000000000000002E-4</v>
      </c>
      <c r="G17" s="404">
        <v>4.0000000000000002E-4</v>
      </c>
      <c r="H17" s="404">
        <v>4.0000000000000002E-4</v>
      </c>
      <c r="I17" s="404">
        <v>4.0000000000000002E-4</v>
      </c>
      <c r="J17" s="404">
        <v>4.0000000000000002E-4</v>
      </c>
      <c r="K17" s="404">
        <v>4.0000000000000002E-4</v>
      </c>
      <c r="L17" s="404">
        <v>4.0000000000000002E-4</v>
      </c>
      <c r="M17" s="404">
        <v>1E-4</v>
      </c>
      <c r="N17" s="404">
        <v>1E-4</v>
      </c>
      <c r="O17" s="495">
        <v>4.0000000000000002E-4</v>
      </c>
      <c r="P17" s="404">
        <v>4.0000000000000002E-4</v>
      </c>
      <c r="Q17" s="404">
        <v>4.0000000000000002E-4</v>
      </c>
      <c r="R17" s="404">
        <v>4.0000000000000002E-4</v>
      </c>
      <c r="S17" s="404">
        <v>4.0000000000000002E-4</v>
      </c>
      <c r="T17" s="404">
        <v>4.0000000000000002E-4</v>
      </c>
      <c r="U17" s="404">
        <v>4.0000000000000002E-4</v>
      </c>
      <c r="V17" s="404">
        <v>1E-4</v>
      </c>
      <c r="W17" s="404">
        <v>1E-4</v>
      </c>
      <c r="X17" s="461">
        <v>1E-4</v>
      </c>
      <c r="Y17" s="495">
        <v>4.0000000000000002E-4</v>
      </c>
      <c r="Z17" s="404">
        <v>4.0000000000000002E-4</v>
      </c>
      <c r="AA17" s="404">
        <v>4.0000000000000002E-4</v>
      </c>
      <c r="AB17" s="404">
        <v>4.0000000000000002E-4</v>
      </c>
      <c r="AC17" s="404">
        <v>4.0000000000000002E-4</v>
      </c>
      <c r="AD17" s="404">
        <v>4.0000000000000002E-4</v>
      </c>
      <c r="AE17" s="404">
        <v>4.0000000000000002E-4</v>
      </c>
      <c r="AF17" s="404">
        <v>1E-4</v>
      </c>
      <c r="AG17" s="404">
        <v>1E-4</v>
      </c>
      <c r="AH17" s="461">
        <v>1E-4</v>
      </c>
      <c r="AI17" s="404">
        <v>4.8999999999999998E-3</v>
      </c>
      <c r="AJ17" s="404">
        <v>4.8999999999999998E-3</v>
      </c>
      <c r="AK17" s="404">
        <v>4.8999999999999998E-3</v>
      </c>
      <c r="AL17" s="404">
        <v>4.8999999999999998E-3</v>
      </c>
      <c r="AM17" s="404">
        <v>4.8999999999999998E-3</v>
      </c>
      <c r="AN17" s="404">
        <v>4.8999999999999998E-3</v>
      </c>
      <c r="AO17" s="404">
        <v>4.8999999999999998E-3</v>
      </c>
      <c r="AP17" s="404">
        <v>4.8999999999999998E-3</v>
      </c>
      <c r="AQ17" s="404">
        <v>4.8999999999999998E-3</v>
      </c>
      <c r="AR17" s="404">
        <v>4.8999999999999998E-3</v>
      </c>
      <c r="AS17" s="495">
        <v>3.3E-3</v>
      </c>
      <c r="AT17" s="404">
        <v>3.3E-3</v>
      </c>
      <c r="AU17" s="404">
        <v>3.3E-3</v>
      </c>
      <c r="AV17" s="404">
        <v>3.3E-3</v>
      </c>
      <c r="AW17" s="404">
        <v>3.3E-3</v>
      </c>
      <c r="AX17" s="404">
        <v>3.3E-3</v>
      </c>
      <c r="AY17" s="404">
        <v>3.3E-3</v>
      </c>
      <c r="AZ17" s="404">
        <v>3.3E-3</v>
      </c>
      <c r="BA17" s="404">
        <v>3.3E-3</v>
      </c>
      <c r="BB17" s="461">
        <v>3.3E-3</v>
      </c>
      <c r="BC17" s="468"/>
      <c r="BD17" s="468"/>
      <c r="BE17" s="468"/>
      <c r="BF17" s="468"/>
      <c r="BG17" s="468"/>
      <c r="BH17" s="468"/>
      <c r="BI17" s="468"/>
      <c r="BJ17" s="468"/>
      <c r="BK17" s="468"/>
      <c r="BL17" s="468"/>
      <c r="BM17" s="468"/>
      <c r="BN17" s="468"/>
      <c r="BO17" s="468"/>
      <c r="BP17" s="468"/>
      <c r="BQ17" s="468"/>
      <c r="BR17" s="468"/>
      <c r="BS17" s="468"/>
      <c r="BT17" s="468"/>
      <c r="BU17" s="468"/>
      <c r="BV17" s="468"/>
    </row>
    <row r="18" spans="1:74" s="488" customFormat="1" ht="15.75" customHeight="1" outlineLevel="1" x14ac:dyDescent="0.25">
      <c r="A18" s="773"/>
      <c r="B18" s="495" t="s">
        <v>366</v>
      </c>
      <c r="C18" s="498"/>
      <c r="D18" s="404">
        <v>72.148780000000002</v>
      </c>
      <c r="E18" s="404">
        <v>2.9999999999999997E-4</v>
      </c>
      <c r="F18" s="404">
        <v>2.9999999999999997E-4</v>
      </c>
      <c r="G18" s="404">
        <v>2.9999999999999997E-4</v>
      </c>
      <c r="H18" s="404">
        <v>2.9999999999999997E-4</v>
      </c>
      <c r="I18" s="404">
        <v>2.9999999999999997E-4</v>
      </c>
      <c r="J18" s="404">
        <v>2.9999999999999997E-4</v>
      </c>
      <c r="K18" s="404">
        <v>2.9999999999999997E-4</v>
      </c>
      <c r="L18" s="404">
        <v>2.9999999999999997E-4</v>
      </c>
      <c r="M18" s="404">
        <v>0</v>
      </c>
      <c r="N18" s="404">
        <v>0</v>
      </c>
      <c r="O18" s="495">
        <v>2.9999999999999997E-4</v>
      </c>
      <c r="P18" s="404">
        <v>2.9999999999999997E-4</v>
      </c>
      <c r="Q18" s="404">
        <v>2.9999999999999997E-4</v>
      </c>
      <c r="R18" s="404">
        <v>2.9999999999999997E-4</v>
      </c>
      <c r="S18" s="404">
        <v>2.9999999999999997E-4</v>
      </c>
      <c r="T18" s="404">
        <v>2.9999999999999997E-4</v>
      </c>
      <c r="U18" s="404">
        <v>2.9999999999999997E-4</v>
      </c>
      <c r="V18" s="404">
        <v>0</v>
      </c>
      <c r="W18" s="404">
        <v>0</v>
      </c>
      <c r="X18" s="461">
        <v>0</v>
      </c>
      <c r="Y18" s="495">
        <v>2.9999999999999997E-4</v>
      </c>
      <c r="Z18" s="404">
        <v>2.9999999999999997E-4</v>
      </c>
      <c r="AA18" s="404">
        <v>2.9999999999999997E-4</v>
      </c>
      <c r="AB18" s="404">
        <v>2.9999999999999997E-4</v>
      </c>
      <c r="AC18" s="404">
        <v>2.9999999999999997E-4</v>
      </c>
      <c r="AD18" s="404">
        <v>2.9999999999999997E-4</v>
      </c>
      <c r="AE18" s="404">
        <v>2.9999999999999997E-4</v>
      </c>
      <c r="AF18" s="404">
        <v>0</v>
      </c>
      <c r="AG18" s="404">
        <v>0</v>
      </c>
      <c r="AH18" s="461">
        <v>0</v>
      </c>
      <c r="AI18" s="404">
        <v>2.3E-3</v>
      </c>
      <c r="AJ18" s="404">
        <v>2.3E-3</v>
      </c>
      <c r="AK18" s="404">
        <v>2.3E-3</v>
      </c>
      <c r="AL18" s="404">
        <v>2.3E-3</v>
      </c>
      <c r="AM18" s="404">
        <v>2.3E-3</v>
      </c>
      <c r="AN18" s="404">
        <v>2.3E-3</v>
      </c>
      <c r="AO18" s="404">
        <v>2.3E-3</v>
      </c>
      <c r="AP18" s="404">
        <v>2.3E-3</v>
      </c>
      <c r="AQ18" s="404">
        <v>2.3E-3</v>
      </c>
      <c r="AR18" s="404">
        <v>2.3E-3</v>
      </c>
      <c r="AS18" s="495">
        <v>3.0000000000000001E-3</v>
      </c>
      <c r="AT18" s="404">
        <v>3.0000000000000001E-3</v>
      </c>
      <c r="AU18" s="404">
        <v>3.0000000000000001E-3</v>
      </c>
      <c r="AV18" s="404">
        <v>3.0000000000000001E-3</v>
      </c>
      <c r="AW18" s="404">
        <v>3.0000000000000001E-3</v>
      </c>
      <c r="AX18" s="404">
        <v>3.0000000000000001E-3</v>
      </c>
      <c r="AY18" s="404">
        <v>3.0000000000000001E-3</v>
      </c>
      <c r="AZ18" s="404">
        <v>3.0000000000000001E-3</v>
      </c>
      <c r="BA18" s="404">
        <v>3.0000000000000001E-3</v>
      </c>
      <c r="BB18" s="461">
        <v>3.0000000000000001E-3</v>
      </c>
      <c r="BC18" s="468"/>
      <c r="BD18" s="468"/>
      <c r="BE18" s="468"/>
      <c r="BF18" s="468"/>
      <c r="BG18" s="468"/>
      <c r="BH18" s="468"/>
      <c r="BI18" s="468"/>
      <c r="BJ18" s="468"/>
      <c r="BK18" s="468"/>
      <c r="BL18" s="468"/>
      <c r="BM18" s="468"/>
      <c r="BN18" s="468"/>
      <c r="BO18" s="468"/>
      <c r="BP18" s="468"/>
      <c r="BQ18" s="468"/>
      <c r="BR18" s="468"/>
      <c r="BS18" s="468"/>
      <c r="BT18" s="468"/>
      <c r="BU18" s="468"/>
      <c r="BV18" s="468"/>
    </row>
    <row r="19" spans="1:74" s="488" customFormat="1" ht="15.75" customHeight="1" outlineLevel="1" x14ac:dyDescent="0.25">
      <c r="A19" s="773"/>
      <c r="B19" s="495" t="s">
        <v>331</v>
      </c>
      <c r="C19" s="498"/>
      <c r="D19" s="404">
        <v>86.175359999999998</v>
      </c>
      <c r="E19" s="404">
        <v>1E-4</v>
      </c>
      <c r="F19" s="404">
        <v>1E-4</v>
      </c>
      <c r="G19" s="404">
        <v>1E-4</v>
      </c>
      <c r="H19" s="404">
        <v>1E-4</v>
      </c>
      <c r="I19" s="404">
        <v>1E-4</v>
      </c>
      <c r="J19" s="404">
        <v>1E-4</v>
      </c>
      <c r="K19" s="404">
        <v>1E-4</v>
      </c>
      <c r="L19" s="404">
        <v>1E-4</v>
      </c>
      <c r="M19" s="404">
        <v>0</v>
      </c>
      <c r="N19" s="404">
        <v>0</v>
      </c>
      <c r="O19" s="495">
        <v>1E-4</v>
      </c>
      <c r="P19" s="404">
        <v>1E-4</v>
      </c>
      <c r="Q19" s="404">
        <v>1E-4</v>
      </c>
      <c r="R19" s="404">
        <v>1E-4</v>
      </c>
      <c r="S19" s="404">
        <v>1E-4</v>
      </c>
      <c r="T19" s="404">
        <v>1E-4</v>
      </c>
      <c r="U19" s="404">
        <v>1E-4</v>
      </c>
      <c r="V19" s="404">
        <v>0</v>
      </c>
      <c r="W19" s="404">
        <v>0</v>
      </c>
      <c r="X19" s="461">
        <v>0</v>
      </c>
      <c r="Y19" s="495">
        <v>1E-4</v>
      </c>
      <c r="Z19" s="404">
        <v>1E-4</v>
      </c>
      <c r="AA19" s="404">
        <v>1E-4</v>
      </c>
      <c r="AB19" s="404">
        <v>1E-4</v>
      </c>
      <c r="AC19" s="404">
        <v>1E-4</v>
      </c>
      <c r="AD19" s="404">
        <v>1E-4</v>
      </c>
      <c r="AE19" s="404">
        <v>1E-4</v>
      </c>
      <c r="AF19" s="404">
        <v>0</v>
      </c>
      <c r="AG19" s="404">
        <v>0</v>
      </c>
      <c r="AH19" s="461">
        <v>0</v>
      </c>
      <c r="AI19" s="404">
        <v>0</v>
      </c>
      <c r="AJ19" s="404">
        <v>0</v>
      </c>
      <c r="AK19" s="404">
        <v>0</v>
      </c>
      <c r="AL19" s="404">
        <v>0</v>
      </c>
      <c r="AM19" s="404">
        <v>0</v>
      </c>
      <c r="AN19" s="404">
        <v>0</v>
      </c>
      <c r="AO19" s="404">
        <v>0</v>
      </c>
      <c r="AP19" s="404">
        <v>0</v>
      </c>
      <c r="AQ19" s="404">
        <v>0</v>
      </c>
      <c r="AR19" s="404">
        <v>0</v>
      </c>
      <c r="AS19" s="495">
        <v>5.9999999999999995E-4</v>
      </c>
      <c r="AT19" s="404">
        <v>5.9999999999999995E-4</v>
      </c>
      <c r="AU19" s="404">
        <v>5.9999999999999995E-4</v>
      </c>
      <c r="AV19" s="404">
        <v>5.9999999999999995E-4</v>
      </c>
      <c r="AW19" s="404">
        <v>5.9999999999999995E-4</v>
      </c>
      <c r="AX19" s="404">
        <v>5.9999999999999995E-4</v>
      </c>
      <c r="AY19" s="404">
        <v>5.9999999999999995E-4</v>
      </c>
      <c r="AZ19" s="404">
        <v>5.9999999999999995E-4</v>
      </c>
      <c r="BA19" s="404">
        <v>5.9999999999999995E-4</v>
      </c>
      <c r="BB19" s="461">
        <v>5.9999999999999995E-4</v>
      </c>
      <c r="BC19" s="468"/>
      <c r="BD19" s="468"/>
      <c r="BE19" s="468"/>
      <c r="BF19" s="468"/>
      <c r="BG19" s="468"/>
      <c r="BH19" s="468"/>
      <c r="BI19" s="468"/>
      <c r="BJ19" s="468"/>
      <c r="BK19" s="468"/>
      <c r="BL19" s="468"/>
      <c r="BM19" s="468"/>
      <c r="BN19" s="468"/>
      <c r="BO19" s="468"/>
      <c r="BP19" s="468"/>
      <c r="BQ19" s="468"/>
      <c r="BR19" s="468"/>
      <c r="BS19" s="468"/>
      <c r="BT19" s="468"/>
      <c r="BU19" s="468"/>
      <c r="BV19" s="468"/>
    </row>
    <row r="20" spans="1:74" s="488" customFormat="1" ht="15.75" customHeight="1" outlineLevel="1" x14ac:dyDescent="0.25">
      <c r="A20" s="773"/>
      <c r="B20" s="495" t="s">
        <v>330</v>
      </c>
      <c r="C20" s="498"/>
      <c r="D20" s="404">
        <v>100.202</v>
      </c>
      <c r="E20" s="404">
        <v>0</v>
      </c>
      <c r="F20" s="404">
        <v>0</v>
      </c>
      <c r="G20" s="404">
        <v>0</v>
      </c>
      <c r="H20" s="404">
        <v>0</v>
      </c>
      <c r="I20" s="404">
        <v>0</v>
      </c>
      <c r="J20" s="404">
        <v>0</v>
      </c>
      <c r="K20" s="404">
        <v>0</v>
      </c>
      <c r="L20" s="404">
        <v>0</v>
      </c>
      <c r="M20" s="404">
        <v>0</v>
      </c>
      <c r="N20" s="404">
        <v>0</v>
      </c>
      <c r="O20" s="495">
        <v>0</v>
      </c>
      <c r="P20" s="404">
        <v>0</v>
      </c>
      <c r="Q20" s="404">
        <v>0</v>
      </c>
      <c r="R20" s="404">
        <v>0</v>
      </c>
      <c r="S20" s="404">
        <v>0</v>
      </c>
      <c r="T20" s="404">
        <v>0</v>
      </c>
      <c r="U20" s="404">
        <v>0</v>
      </c>
      <c r="V20" s="404">
        <v>0</v>
      </c>
      <c r="W20" s="404">
        <v>0</v>
      </c>
      <c r="X20" s="461">
        <v>0</v>
      </c>
      <c r="Y20" s="495">
        <v>0</v>
      </c>
      <c r="Z20" s="404">
        <v>0</v>
      </c>
      <c r="AA20" s="404">
        <v>0</v>
      </c>
      <c r="AB20" s="404">
        <v>0</v>
      </c>
      <c r="AC20" s="404">
        <v>0</v>
      </c>
      <c r="AD20" s="404">
        <v>0</v>
      </c>
      <c r="AE20" s="404">
        <v>0</v>
      </c>
      <c r="AF20" s="404">
        <v>0</v>
      </c>
      <c r="AG20" s="404">
        <v>0</v>
      </c>
      <c r="AH20" s="461">
        <v>0</v>
      </c>
      <c r="AI20" s="404">
        <v>0</v>
      </c>
      <c r="AJ20" s="404">
        <v>0</v>
      </c>
      <c r="AK20" s="404">
        <v>0</v>
      </c>
      <c r="AL20" s="404">
        <v>0</v>
      </c>
      <c r="AM20" s="404">
        <v>0</v>
      </c>
      <c r="AN20" s="404">
        <v>0</v>
      </c>
      <c r="AO20" s="404">
        <v>0</v>
      </c>
      <c r="AP20" s="404">
        <v>0</v>
      </c>
      <c r="AQ20" s="404">
        <v>0</v>
      </c>
      <c r="AR20" s="404">
        <v>0</v>
      </c>
      <c r="AS20" s="495">
        <v>0</v>
      </c>
      <c r="AT20" s="404">
        <v>0</v>
      </c>
      <c r="AU20" s="404">
        <v>0</v>
      </c>
      <c r="AV20" s="404">
        <v>0</v>
      </c>
      <c r="AW20" s="404">
        <v>0</v>
      </c>
      <c r="AX20" s="404">
        <v>0</v>
      </c>
      <c r="AY20" s="404">
        <v>0</v>
      </c>
      <c r="AZ20" s="404">
        <v>0</v>
      </c>
      <c r="BA20" s="404">
        <v>0</v>
      </c>
      <c r="BB20" s="461">
        <v>0</v>
      </c>
      <c r="BC20" s="468"/>
      <c r="BD20" s="468"/>
      <c r="BE20" s="468"/>
      <c r="BF20" s="468"/>
      <c r="BG20" s="468"/>
      <c r="BH20" s="468"/>
      <c r="BI20" s="468"/>
      <c r="BJ20" s="468"/>
      <c r="BK20" s="468"/>
      <c r="BL20" s="468"/>
      <c r="BM20" s="468"/>
      <c r="BN20" s="468"/>
      <c r="BO20" s="468"/>
      <c r="BP20" s="468"/>
      <c r="BQ20" s="468"/>
      <c r="BR20" s="468"/>
      <c r="BS20" s="468"/>
      <c r="BT20" s="468"/>
      <c r="BU20" s="468"/>
      <c r="BV20" s="468"/>
    </row>
    <row r="21" spans="1:74" s="488" customFormat="1" ht="15.75" customHeight="1" outlineLevel="1" x14ac:dyDescent="0.25">
      <c r="A21" s="773"/>
      <c r="B21" s="495" t="s">
        <v>361</v>
      </c>
      <c r="C21" s="498"/>
      <c r="D21" s="404">
        <v>114.229</v>
      </c>
      <c r="E21" s="404">
        <v>0</v>
      </c>
      <c r="F21" s="404">
        <v>0</v>
      </c>
      <c r="G21" s="404">
        <v>0</v>
      </c>
      <c r="H21" s="404">
        <v>0</v>
      </c>
      <c r="I21" s="404">
        <v>0</v>
      </c>
      <c r="J21" s="404">
        <v>0</v>
      </c>
      <c r="K21" s="404">
        <v>0</v>
      </c>
      <c r="L21" s="404">
        <v>0</v>
      </c>
      <c r="M21" s="404">
        <v>0</v>
      </c>
      <c r="N21" s="404">
        <v>0</v>
      </c>
      <c r="O21" s="495">
        <v>0</v>
      </c>
      <c r="P21" s="404">
        <v>0</v>
      </c>
      <c r="Q21" s="404">
        <v>0</v>
      </c>
      <c r="R21" s="404">
        <v>0</v>
      </c>
      <c r="S21" s="404">
        <v>0</v>
      </c>
      <c r="T21" s="404">
        <v>0</v>
      </c>
      <c r="U21" s="404">
        <v>0</v>
      </c>
      <c r="V21" s="404">
        <v>0</v>
      </c>
      <c r="W21" s="404">
        <v>0</v>
      </c>
      <c r="X21" s="461">
        <v>0</v>
      </c>
      <c r="Y21" s="495">
        <v>0</v>
      </c>
      <c r="Z21" s="404">
        <v>0</v>
      </c>
      <c r="AA21" s="404">
        <v>0</v>
      </c>
      <c r="AB21" s="404">
        <v>0</v>
      </c>
      <c r="AC21" s="404">
        <v>0</v>
      </c>
      <c r="AD21" s="404">
        <v>0</v>
      </c>
      <c r="AE21" s="404">
        <v>0</v>
      </c>
      <c r="AF21" s="404">
        <v>0</v>
      </c>
      <c r="AG21" s="404">
        <v>0</v>
      </c>
      <c r="AH21" s="461">
        <v>0</v>
      </c>
      <c r="AI21" s="404">
        <v>0</v>
      </c>
      <c r="AJ21" s="404">
        <v>0</v>
      </c>
      <c r="AK21" s="404">
        <v>0</v>
      </c>
      <c r="AL21" s="404">
        <v>0</v>
      </c>
      <c r="AM21" s="404">
        <v>0</v>
      </c>
      <c r="AN21" s="404">
        <v>0</v>
      </c>
      <c r="AO21" s="404">
        <v>0</v>
      </c>
      <c r="AP21" s="404">
        <v>0</v>
      </c>
      <c r="AQ21" s="404">
        <v>0</v>
      </c>
      <c r="AR21" s="404">
        <v>0</v>
      </c>
      <c r="AS21" s="495">
        <v>0</v>
      </c>
      <c r="AT21" s="404">
        <v>0</v>
      </c>
      <c r="AU21" s="404">
        <v>0</v>
      </c>
      <c r="AV21" s="404">
        <v>0</v>
      </c>
      <c r="AW21" s="404">
        <v>0</v>
      </c>
      <c r="AX21" s="404">
        <v>0</v>
      </c>
      <c r="AY21" s="404">
        <v>0</v>
      </c>
      <c r="AZ21" s="404">
        <v>0</v>
      </c>
      <c r="BA21" s="404">
        <v>0</v>
      </c>
      <c r="BB21" s="461">
        <v>0</v>
      </c>
      <c r="BC21" s="468"/>
      <c r="BD21" s="468"/>
      <c r="BE21" s="468"/>
      <c r="BF21" s="468"/>
      <c r="BG21" s="468"/>
      <c r="BH21" s="468"/>
      <c r="BI21" s="468"/>
      <c r="BJ21" s="468"/>
      <c r="BK21" s="468"/>
      <c r="BL21" s="468"/>
      <c r="BM21" s="468"/>
      <c r="BN21" s="468"/>
      <c r="BO21" s="468"/>
      <c r="BP21" s="468"/>
      <c r="BQ21" s="468"/>
      <c r="BR21" s="468"/>
      <c r="BS21" s="468"/>
      <c r="BT21" s="468"/>
      <c r="BU21" s="468"/>
      <c r="BV21" s="468"/>
    </row>
    <row r="22" spans="1:74" s="488" customFormat="1" ht="15.75" customHeight="1" outlineLevel="1" x14ac:dyDescent="0.25">
      <c r="A22" s="773"/>
      <c r="B22" s="495" t="s">
        <v>359</v>
      </c>
      <c r="C22" s="498"/>
      <c r="D22" s="404">
        <v>128.2551</v>
      </c>
      <c r="E22" s="404">
        <v>0</v>
      </c>
      <c r="F22" s="404">
        <v>0</v>
      </c>
      <c r="G22" s="404">
        <v>0</v>
      </c>
      <c r="H22" s="404">
        <v>0</v>
      </c>
      <c r="I22" s="404">
        <v>0</v>
      </c>
      <c r="J22" s="404">
        <v>0</v>
      </c>
      <c r="K22" s="404">
        <v>0</v>
      </c>
      <c r="L22" s="404">
        <v>0</v>
      </c>
      <c r="M22" s="404">
        <v>0</v>
      </c>
      <c r="N22" s="404">
        <v>0</v>
      </c>
      <c r="O22" s="495">
        <v>0</v>
      </c>
      <c r="P22" s="404">
        <v>0</v>
      </c>
      <c r="Q22" s="404">
        <v>0</v>
      </c>
      <c r="R22" s="404">
        <v>0</v>
      </c>
      <c r="S22" s="404">
        <v>0</v>
      </c>
      <c r="T22" s="404">
        <v>0</v>
      </c>
      <c r="U22" s="404">
        <v>0</v>
      </c>
      <c r="V22" s="404">
        <v>0</v>
      </c>
      <c r="W22" s="404">
        <v>0</v>
      </c>
      <c r="X22" s="461">
        <v>0</v>
      </c>
      <c r="Y22" s="495">
        <v>0</v>
      </c>
      <c r="Z22" s="404">
        <v>0</v>
      </c>
      <c r="AA22" s="404">
        <v>0</v>
      </c>
      <c r="AB22" s="404">
        <v>0</v>
      </c>
      <c r="AC22" s="404">
        <v>0</v>
      </c>
      <c r="AD22" s="404">
        <v>0</v>
      </c>
      <c r="AE22" s="404">
        <v>0</v>
      </c>
      <c r="AF22" s="404">
        <v>0</v>
      </c>
      <c r="AG22" s="404">
        <v>0</v>
      </c>
      <c r="AH22" s="461">
        <v>0</v>
      </c>
      <c r="AI22" s="404">
        <v>0</v>
      </c>
      <c r="AJ22" s="404">
        <v>0</v>
      </c>
      <c r="AK22" s="404">
        <v>0</v>
      </c>
      <c r="AL22" s="404">
        <v>0</v>
      </c>
      <c r="AM22" s="404">
        <v>0</v>
      </c>
      <c r="AN22" s="404">
        <v>0</v>
      </c>
      <c r="AO22" s="404">
        <v>0</v>
      </c>
      <c r="AP22" s="404">
        <v>0</v>
      </c>
      <c r="AQ22" s="404">
        <v>0</v>
      </c>
      <c r="AR22" s="404">
        <v>0</v>
      </c>
      <c r="AS22" s="495">
        <v>0</v>
      </c>
      <c r="AT22" s="404">
        <v>0</v>
      </c>
      <c r="AU22" s="404">
        <v>0</v>
      </c>
      <c r="AV22" s="404">
        <v>0</v>
      </c>
      <c r="AW22" s="404">
        <v>0</v>
      </c>
      <c r="AX22" s="404">
        <v>0</v>
      </c>
      <c r="AY22" s="404">
        <v>0</v>
      </c>
      <c r="AZ22" s="404">
        <v>0</v>
      </c>
      <c r="BA22" s="404">
        <v>0</v>
      </c>
      <c r="BB22" s="461">
        <v>0</v>
      </c>
      <c r="BC22" s="468"/>
      <c r="BD22" s="468"/>
      <c r="BE22" s="468"/>
      <c r="BF22" s="468"/>
      <c r="BG22" s="468"/>
      <c r="BH22" s="468"/>
      <c r="BI22" s="468"/>
      <c r="BJ22" s="468"/>
      <c r="BK22" s="468"/>
      <c r="BL22" s="468"/>
      <c r="BM22" s="468"/>
      <c r="BN22" s="468"/>
      <c r="BO22" s="468"/>
      <c r="BP22" s="468"/>
      <c r="BQ22" s="468"/>
      <c r="BR22" s="468"/>
      <c r="BS22" s="468"/>
      <c r="BT22" s="468"/>
      <c r="BU22" s="468"/>
      <c r="BV22" s="468"/>
    </row>
    <row r="23" spans="1:74" s="488" customFormat="1" ht="15.75" customHeight="1" outlineLevel="1" x14ac:dyDescent="0.25">
      <c r="A23" s="773"/>
      <c r="B23" s="495" t="s">
        <v>316</v>
      </c>
      <c r="C23" s="498"/>
      <c r="D23" s="404">
        <v>142.28167999999999</v>
      </c>
      <c r="E23" s="404">
        <v>0</v>
      </c>
      <c r="F23" s="404">
        <v>0</v>
      </c>
      <c r="G23" s="404">
        <v>0</v>
      </c>
      <c r="H23" s="404">
        <v>0</v>
      </c>
      <c r="I23" s="404">
        <v>0</v>
      </c>
      <c r="J23" s="404">
        <v>0</v>
      </c>
      <c r="K23" s="404">
        <v>0</v>
      </c>
      <c r="L23" s="404">
        <v>0</v>
      </c>
      <c r="M23" s="404">
        <v>0</v>
      </c>
      <c r="N23" s="404">
        <v>0</v>
      </c>
      <c r="O23" s="495">
        <v>0</v>
      </c>
      <c r="P23" s="404">
        <v>0</v>
      </c>
      <c r="Q23" s="404">
        <v>0</v>
      </c>
      <c r="R23" s="404">
        <v>0</v>
      </c>
      <c r="S23" s="404">
        <v>0</v>
      </c>
      <c r="T23" s="404">
        <v>0</v>
      </c>
      <c r="U23" s="404">
        <v>0</v>
      </c>
      <c r="V23" s="404">
        <v>0</v>
      </c>
      <c r="W23" s="404">
        <v>0</v>
      </c>
      <c r="X23" s="461">
        <v>0</v>
      </c>
      <c r="Y23" s="495">
        <v>0</v>
      </c>
      <c r="Z23" s="404">
        <v>0</v>
      </c>
      <c r="AA23" s="404">
        <v>0</v>
      </c>
      <c r="AB23" s="404">
        <v>0</v>
      </c>
      <c r="AC23" s="404">
        <v>0</v>
      </c>
      <c r="AD23" s="404">
        <v>0</v>
      </c>
      <c r="AE23" s="404">
        <v>0</v>
      </c>
      <c r="AF23" s="404">
        <v>0</v>
      </c>
      <c r="AG23" s="404">
        <v>0</v>
      </c>
      <c r="AH23" s="461">
        <v>0</v>
      </c>
      <c r="AI23" s="404">
        <v>0</v>
      </c>
      <c r="AJ23" s="404">
        <v>0</v>
      </c>
      <c r="AK23" s="404">
        <v>0</v>
      </c>
      <c r="AL23" s="404">
        <v>0</v>
      </c>
      <c r="AM23" s="404">
        <v>0</v>
      </c>
      <c r="AN23" s="404">
        <v>0</v>
      </c>
      <c r="AO23" s="404">
        <v>0</v>
      </c>
      <c r="AP23" s="404">
        <v>0</v>
      </c>
      <c r="AQ23" s="404">
        <v>0</v>
      </c>
      <c r="AR23" s="404">
        <v>0</v>
      </c>
      <c r="AS23" s="495">
        <v>0</v>
      </c>
      <c r="AT23" s="404">
        <v>0</v>
      </c>
      <c r="AU23" s="404">
        <v>0</v>
      </c>
      <c r="AV23" s="404">
        <v>0</v>
      </c>
      <c r="AW23" s="404">
        <v>0</v>
      </c>
      <c r="AX23" s="404">
        <v>0</v>
      </c>
      <c r="AY23" s="404">
        <v>0</v>
      </c>
      <c r="AZ23" s="404">
        <v>0</v>
      </c>
      <c r="BA23" s="404">
        <v>0</v>
      </c>
      <c r="BB23" s="461">
        <v>0</v>
      </c>
      <c r="BC23" s="468"/>
      <c r="BD23" s="468"/>
      <c r="BE23" s="468"/>
      <c r="BF23" s="468"/>
      <c r="BG23" s="468"/>
      <c r="BH23" s="468"/>
      <c r="BI23" s="468"/>
      <c r="BJ23" s="468"/>
      <c r="BK23" s="468"/>
      <c r="BL23" s="468"/>
      <c r="BM23" s="468"/>
      <c r="BN23" s="468"/>
      <c r="BO23" s="468"/>
      <c r="BP23" s="468"/>
      <c r="BQ23" s="468"/>
      <c r="BR23" s="468"/>
      <c r="BS23" s="468"/>
      <c r="BT23" s="468"/>
      <c r="BU23" s="468"/>
      <c r="BV23" s="468"/>
    </row>
    <row r="24" spans="1:74" s="488" customFormat="1" ht="15.75" customHeight="1" outlineLevel="1" x14ac:dyDescent="0.25">
      <c r="A24" s="773"/>
      <c r="B24" s="495" t="s">
        <v>418</v>
      </c>
      <c r="C24" s="498"/>
      <c r="D24" s="404">
        <v>156.30825999999999</v>
      </c>
      <c r="E24" s="404">
        <v>0</v>
      </c>
      <c r="F24" s="404">
        <v>0</v>
      </c>
      <c r="G24" s="404">
        <v>0</v>
      </c>
      <c r="H24" s="404">
        <v>0</v>
      </c>
      <c r="I24" s="404">
        <v>0</v>
      </c>
      <c r="J24" s="404">
        <v>0</v>
      </c>
      <c r="K24" s="404">
        <v>0</v>
      </c>
      <c r="L24" s="404">
        <v>0</v>
      </c>
      <c r="M24" s="404">
        <v>0</v>
      </c>
      <c r="N24" s="404">
        <v>0</v>
      </c>
      <c r="O24" s="495">
        <v>0</v>
      </c>
      <c r="P24" s="404">
        <v>0</v>
      </c>
      <c r="Q24" s="404">
        <v>0</v>
      </c>
      <c r="R24" s="404">
        <v>0</v>
      </c>
      <c r="S24" s="404">
        <v>0</v>
      </c>
      <c r="T24" s="404">
        <v>0</v>
      </c>
      <c r="U24" s="404">
        <v>0</v>
      </c>
      <c r="V24" s="404">
        <v>0</v>
      </c>
      <c r="W24" s="404">
        <v>0</v>
      </c>
      <c r="X24" s="461">
        <v>0</v>
      </c>
      <c r="Y24" s="495">
        <v>0</v>
      </c>
      <c r="Z24" s="404">
        <v>0</v>
      </c>
      <c r="AA24" s="404">
        <v>0</v>
      </c>
      <c r="AB24" s="404">
        <v>0</v>
      </c>
      <c r="AC24" s="404">
        <v>0</v>
      </c>
      <c r="AD24" s="404">
        <v>0</v>
      </c>
      <c r="AE24" s="404">
        <v>0</v>
      </c>
      <c r="AF24" s="404">
        <v>0</v>
      </c>
      <c r="AG24" s="404">
        <v>0</v>
      </c>
      <c r="AH24" s="461">
        <v>0</v>
      </c>
      <c r="AI24" s="404">
        <v>0</v>
      </c>
      <c r="AJ24" s="404">
        <v>0</v>
      </c>
      <c r="AK24" s="404">
        <v>0</v>
      </c>
      <c r="AL24" s="404">
        <v>0</v>
      </c>
      <c r="AM24" s="404">
        <v>0</v>
      </c>
      <c r="AN24" s="404">
        <v>0</v>
      </c>
      <c r="AO24" s="404">
        <v>0</v>
      </c>
      <c r="AP24" s="404">
        <v>0</v>
      </c>
      <c r="AQ24" s="404">
        <v>0</v>
      </c>
      <c r="AR24" s="404">
        <v>0</v>
      </c>
      <c r="AS24" s="495">
        <v>0</v>
      </c>
      <c r="AT24" s="404">
        <v>0</v>
      </c>
      <c r="AU24" s="404">
        <v>0</v>
      </c>
      <c r="AV24" s="404">
        <v>0</v>
      </c>
      <c r="AW24" s="404">
        <v>0</v>
      </c>
      <c r="AX24" s="404">
        <v>0</v>
      </c>
      <c r="AY24" s="404">
        <v>0</v>
      </c>
      <c r="AZ24" s="404">
        <v>0</v>
      </c>
      <c r="BA24" s="404">
        <v>0</v>
      </c>
      <c r="BB24" s="461">
        <v>0</v>
      </c>
      <c r="BC24" s="468"/>
      <c r="BD24" s="468"/>
      <c r="BE24" s="468"/>
      <c r="BF24" s="468"/>
      <c r="BG24" s="468"/>
      <c r="BH24" s="468"/>
      <c r="BI24" s="468"/>
      <c r="BJ24" s="468"/>
      <c r="BK24" s="468"/>
      <c r="BL24" s="468"/>
      <c r="BM24" s="468"/>
      <c r="BN24" s="468"/>
      <c r="BO24" s="468"/>
      <c r="BP24" s="468"/>
      <c r="BQ24" s="468"/>
      <c r="BR24" s="468"/>
      <c r="BS24" s="468"/>
      <c r="BT24" s="468"/>
      <c r="BU24" s="468"/>
      <c r="BV24" s="468"/>
    </row>
    <row r="25" spans="1:74" s="488" customFormat="1" ht="15.75" customHeight="1" outlineLevel="1" x14ac:dyDescent="0.25">
      <c r="A25" s="773"/>
      <c r="B25" s="495" t="s">
        <v>321</v>
      </c>
      <c r="C25" s="498"/>
      <c r="D25" s="404">
        <v>170.33484000000001</v>
      </c>
      <c r="E25" s="404">
        <v>0</v>
      </c>
      <c r="F25" s="404">
        <v>0</v>
      </c>
      <c r="G25" s="404">
        <v>0</v>
      </c>
      <c r="H25" s="404">
        <v>0</v>
      </c>
      <c r="I25" s="404">
        <v>0</v>
      </c>
      <c r="J25" s="404">
        <v>0</v>
      </c>
      <c r="K25" s="404">
        <v>0</v>
      </c>
      <c r="L25" s="404">
        <v>0</v>
      </c>
      <c r="M25" s="404">
        <v>0</v>
      </c>
      <c r="N25" s="404">
        <v>0</v>
      </c>
      <c r="O25" s="495">
        <v>0</v>
      </c>
      <c r="P25" s="404">
        <v>0</v>
      </c>
      <c r="Q25" s="404">
        <v>0</v>
      </c>
      <c r="R25" s="404">
        <v>0</v>
      </c>
      <c r="S25" s="404">
        <v>0</v>
      </c>
      <c r="T25" s="404">
        <v>0</v>
      </c>
      <c r="U25" s="404">
        <v>0</v>
      </c>
      <c r="V25" s="404">
        <v>0</v>
      </c>
      <c r="W25" s="404">
        <v>0</v>
      </c>
      <c r="X25" s="461">
        <v>0</v>
      </c>
      <c r="Y25" s="495">
        <v>0</v>
      </c>
      <c r="Z25" s="404">
        <v>0</v>
      </c>
      <c r="AA25" s="404">
        <v>0</v>
      </c>
      <c r="AB25" s="404">
        <v>0</v>
      </c>
      <c r="AC25" s="404">
        <v>0</v>
      </c>
      <c r="AD25" s="404">
        <v>0</v>
      </c>
      <c r="AE25" s="404">
        <v>0</v>
      </c>
      <c r="AF25" s="404">
        <v>0</v>
      </c>
      <c r="AG25" s="404">
        <v>0</v>
      </c>
      <c r="AH25" s="461">
        <v>0</v>
      </c>
      <c r="AI25" s="404">
        <v>0</v>
      </c>
      <c r="AJ25" s="404">
        <v>0</v>
      </c>
      <c r="AK25" s="404">
        <v>0</v>
      </c>
      <c r="AL25" s="404">
        <v>0</v>
      </c>
      <c r="AM25" s="404">
        <v>0</v>
      </c>
      <c r="AN25" s="404">
        <v>0</v>
      </c>
      <c r="AO25" s="404">
        <v>0</v>
      </c>
      <c r="AP25" s="404">
        <v>0</v>
      </c>
      <c r="AQ25" s="404">
        <v>0</v>
      </c>
      <c r="AR25" s="404">
        <v>0</v>
      </c>
      <c r="AS25" s="495">
        <v>0</v>
      </c>
      <c r="AT25" s="404">
        <v>0</v>
      </c>
      <c r="AU25" s="404">
        <v>0</v>
      </c>
      <c r="AV25" s="404">
        <v>0</v>
      </c>
      <c r="AW25" s="404">
        <v>0</v>
      </c>
      <c r="AX25" s="404">
        <v>0</v>
      </c>
      <c r="AY25" s="404">
        <v>0</v>
      </c>
      <c r="AZ25" s="404">
        <v>0</v>
      </c>
      <c r="BA25" s="404">
        <v>0</v>
      </c>
      <c r="BB25" s="461">
        <v>0</v>
      </c>
      <c r="BC25" s="468"/>
      <c r="BD25" s="468"/>
      <c r="BE25" s="468"/>
      <c r="BF25" s="468"/>
      <c r="BG25" s="468"/>
      <c r="BH25" s="468"/>
      <c r="BI25" s="468"/>
      <c r="BJ25" s="468"/>
      <c r="BK25" s="468"/>
      <c r="BL25" s="468"/>
      <c r="BM25" s="468"/>
      <c r="BN25" s="468"/>
      <c r="BO25" s="468"/>
      <c r="BP25" s="468"/>
      <c r="BQ25" s="468"/>
      <c r="BR25" s="468"/>
      <c r="BS25" s="468"/>
      <c r="BT25" s="468"/>
      <c r="BU25" s="468"/>
      <c r="BV25" s="468"/>
    </row>
    <row r="26" spans="1:74" s="488" customFormat="1" ht="15.75" customHeight="1" outlineLevel="1" x14ac:dyDescent="0.25">
      <c r="A26" s="773"/>
      <c r="B26" s="495" t="s">
        <v>356</v>
      </c>
      <c r="C26" s="498"/>
      <c r="D26" s="404">
        <v>28.013480000000001</v>
      </c>
      <c r="E26" s="404">
        <v>4.0000000000000001E-3</v>
      </c>
      <c r="F26" s="404">
        <v>4.0000000000000001E-3</v>
      </c>
      <c r="G26" s="404">
        <v>4.0000000000000001E-3</v>
      </c>
      <c r="H26" s="404">
        <v>4.0000000000000001E-3</v>
      </c>
      <c r="I26" s="404">
        <v>4.0000000000000001E-3</v>
      </c>
      <c r="J26" s="404">
        <v>4.0000000000000001E-3</v>
      </c>
      <c r="K26" s="404">
        <v>4.0000000000000001E-3</v>
      </c>
      <c r="L26" s="404">
        <v>4.0000000000000001E-3</v>
      </c>
      <c r="M26" s="404">
        <v>1.1000000000000001E-3</v>
      </c>
      <c r="N26" s="404">
        <v>1.1000000000000001E-3</v>
      </c>
      <c r="O26" s="495">
        <v>4.0000000000000001E-3</v>
      </c>
      <c r="P26" s="404">
        <v>4.0000000000000001E-3</v>
      </c>
      <c r="Q26" s="404">
        <v>4.0000000000000001E-3</v>
      </c>
      <c r="R26" s="404">
        <v>4.0000000000000001E-3</v>
      </c>
      <c r="S26" s="404">
        <v>4.0000000000000001E-3</v>
      </c>
      <c r="T26" s="404">
        <v>4.0000000000000001E-3</v>
      </c>
      <c r="U26" s="404">
        <v>4.0000000000000001E-3</v>
      </c>
      <c r="V26" s="404">
        <v>1.1000000000000001E-3</v>
      </c>
      <c r="W26" s="404">
        <v>1.1000000000000001E-3</v>
      </c>
      <c r="X26" s="461">
        <v>1.1000000000000001E-3</v>
      </c>
      <c r="Y26" s="495">
        <v>4.0000000000000001E-3</v>
      </c>
      <c r="Z26" s="404">
        <v>4.0000000000000001E-3</v>
      </c>
      <c r="AA26" s="404">
        <v>4.0000000000000001E-3</v>
      </c>
      <c r="AB26" s="404">
        <v>4.0000000000000001E-3</v>
      </c>
      <c r="AC26" s="404">
        <v>4.0000000000000001E-3</v>
      </c>
      <c r="AD26" s="404">
        <v>4.0000000000000001E-3</v>
      </c>
      <c r="AE26" s="404">
        <v>4.0000000000000001E-3</v>
      </c>
      <c r="AF26" s="404">
        <v>1.1000000000000001E-3</v>
      </c>
      <c r="AG26" s="404">
        <v>1.1000000000000001E-3</v>
      </c>
      <c r="AH26" s="461">
        <v>1.1000000000000001E-3</v>
      </c>
      <c r="AI26" s="404">
        <v>6.4000000000000003E-3</v>
      </c>
      <c r="AJ26" s="404">
        <v>6.4000000000000003E-3</v>
      </c>
      <c r="AK26" s="404">
        <v>6.4000000000000003E-3</v>
      </c>
      <c r="AL26" s="404">
        <v>6.4000000000000003E-3</v>
      </c>
      <c r="AM26" s="404">
        <v>6.4000000000000003E-3</v>
      </c>
      <c r="AN26" s="404">
        <v>6.4000000000000003E-3</v>
      </c>
      <c r="AO26" s="404">
        <v>6.4000000000000003E-3</v>
      </c>
      <c r="AP26" s="404">
        <v>6.4000000000000003E-3</v>
      </c>
      <c r="AQ26" s="404">
        <v>6.4000000000000003E-3</v>
      </c>
      <c r="AR26" s="404">
        <v>6.4000000000000003E-3</v>
      </c>
      <c r="AS26" s="495">
        <v>7.6E-3</v>
      </c>
      <c r="AT26" s="404">
        <v>7.6E-3</v>
      </c>
      <c r="AU26" s="404">
        <v>7.6E-3</v>
      </c>
      <c r="AV26" s="404">
        <v>7.6E-3</v>
      </c>
      <c r="AW26" s="404">
        <v>7.6E-3</v>
      </c>
      <c r="AX26" s="404">
        <v>7.6E-3</v>
      </c>
      <c r="AY26" s="404">
        <v>7.6E-3</v>
      </c>
      <c r="AZ26" s="404">
        <v>7.6E-3</v>
      </c>
      <c r="BA26" s="404">
        <v>7.6E-3</v>
      </c>
      <c r="BB26" s="461">
        <v>7.6E-3</v>
      </c>
      <c r="BC26" s="468"/>
      <c r="BD26" s="468"/>
      <c r="BE26" s="468"/>
      <c r="BF26" s="468"/>
      <c r="BG26" s="468"/>
      <c r="BH26" s="468"/>
      <c r="BI26" s="468"/>
      <c r="BJ26" s="468"/>
      <c r="BK26" s="468"/>
      <c r="BL26" s="468"/>
      <c r="BM26" s="468"/>
      <c r="BN26" s="468"/>
      <c r="BO26" s="468"/>
      <c r="BP26" s="468"/>
      <c r="BQ26" s="468"/>
      <c r="BR26" s="468"/>
      <c r="BS26" s="468"/>
      <c r="BT26" s="468"/>
      <c r="BU26" s="468"/>
      <c r="BV26" s="468"/>
    </row>
    <row r="27" spans="1:74" s="488" customFormat="1" ht="15.75" customHeight="1" outlineLevel="1" x14ac:dyDescent="0.25">
      <c r="A27" s="773"/>
      <c r="B27" s="495" t="s">
        <v>333</v>
      </c>
      <c r="C27" s="498"/>
      <c r="D27" s="404">
        <v>34.080880000000001</v>
      </c>
      <c r="E27" s="404">
        <v>0</v>
      </c>
      <c r="F27" s="404">
        <v>0</v>
      </c>
      <c r="G27" s="404">
        <v>0</v>
      </c>
      <c r="H27" s="404">
        <v>0</v>
      </c>
      <c r="I27" s="404">
        <v>0</v>
      </c>
      <c r="J27" s="404">
        <v>0</v>
      </c>
      <c r="K27" s="404">
        <v>0</v>
      </c>
      <c r="L27" s="404">
        <v>0</v>
      </c>
      <c r="M27" s="404">
        <v>2.0000000000000001E-4</v>
      </c>
      <c r="N27" s="404">
        <v>2.0000000000000001E-4</v>
      </c>
      <c r="O27" s="495">
        <v>0</v>
      </c>
      <c r="P27" s="404">
        <v>0</v>
      </c>
      <c r="Q27" s="404">
        <v>0</v>
      </c>
      <c r="R27" s="404">
        <v>0</v>
      </c>
      <c r="S27" s="404">
        <v>0</v>
      </c>
      <c r="T27" s="404">
        <v>0</v>
      </c>
      <c r="U27" s="404">
        <v>0</v>
      </c>
      <c r="V27" s="404">
        <v>2.0000000000000001E-4</v>
      </c>
      <c r="W27" s="404">
        <v>2.0000000000000001E-4</v>
      </c>
      <c r="X27" s="461">
        <v>2.0000000000000001E-4</v>
      </c>
      <c r="Y27" s="495">
        <v>0</v>
      </c>
      <c r="Z27" s="404">
        <v>0</v>
      </c>
      <c r="AA27" s="404">
        <v>0</v>
      </c>
      <c r="AB27" s="404">
        <v>0</v>
      </c>
      <c r="AC27" s="404">
        <v>0</v>
      </c>
      <c r="AD27" s="404">
        <v>0</v>
      </c>
      <c r="AE27" s="404">
        <v>0</v>
      </c>
      <c r="AF27" s="404">
        <v>2.0000000000000001E-4</v>
      </c>
      <c r="AG27" s="404">
        <v>2.0000000000000001E-4</v>
      </c>
      <c r="AH27" s="461">
        <v>2.0000000000000001E-4</v>
      </c>
      <c r="AI27" s="404">
        <v>2.0000000000000001E-4</v>
      </c>
      <c r="AJ27" s="404">
        <v>2.0000000000000001E-4</v>
      </c>
      <c r="AK27" s="404">
        <v>2.0000000000000001E-4</v>
      </c>
      <c r="AL27" s="404">
        <v>2.0000000000000001E-4</v>
      </c>
      <c r="AM27" s="404">
        <v>2.0000000000000001E-4</v>
      </c>
      <c r="AN27" s="404">
        <v>2.0000000000000001E-4</v>
      </c>
      <c r="AO27" s="404">
        <v>2.0000000000000001E-4</v>
      </c>
      <c r="AP27" s="404">
        <v>2.0000000000000001E-4</v>
      </c>
      <c r="AQ27" s="404">
        <v>2.0000000000000001E-4</v>
      </c>
      <c r="AR27" s="404">
        <v>2.0000000000000001E-4</v>
      </c>
      <c r="AS27" s="495">
        <v>1.7000000000000001E-4</v>
      </c>
      <c r="AT27" s="404">
        <v>1.7000000000000001E-4</v>
      </c>
      <c r="AU27" s="404">
        <v>1.7000000000000001E-4</v>
      </c>
      <c r="AV27" s="404">
        <v>1.7000000000000001E-4</v>
      </c>
      <c r="AW27" s="404">
        <v>1.7000000000000001E-4</v>
      </c>
      <c r="AX27" s="404">
        <v>1.7000000000000001E-4</v>
      </c>
      <c r="AY27" s="404">
        <v>1.7000000000000001E-4</v>
      </c>
      <c r="AZ27" s="404">
        <v>1.7000000000000001E-4</v>
      </c>
      <c r="BA27" s="404">
        <v>1.7000000000000001E-4</v>
      </c>
      <c r="BB27" s="461">
        <v>1.7000000000000001E-4</v>
      </c>
      <c r="BC27" s="468"/>
      <c r="BD27" s="468"/>
      <c r="BE27" s="468"/>
      <c r="BF27" s="468"/>
      <c r="BG27" s="468"/>
      <c r="BH27" s="468"/>
      <c r="BI27" s="468"/>
      <c r="BJ27" s="468"/>
      <c r="BK27" s="468"/>
      <c r="BL27" s="468"/>
      <c r="BM27" s="468"/>
      <c r="BN27" s="468"/>
      <c r="BO27" s="468"/>
      <c r="BP27" s="468"/>
      <c r="BQ27" s="468"/>
      <c r="BR27" s="468"/>
      <c r="BS27" s="468"/>
      <c r="BT27" s="468"/>
      <c r="BU27" s="468"/>
      <c r="BV27" s="468"/>
    </row>
    <row r="28" spans="1:74" s="488" customFormat="1" ht="15.75" customHeight="1" outlineLevel="1" x14ac:dyDescent="0.25">
      <c r="A28" s="773"/>
      <c r="B28" s="495" t="s">
        <v>306</v>
      </c>
      <c r="C28" s="498"/>
      <c r="D28" s="404">
        <v>44.009799999999998</v>
      </c>
      <c r="E28" s="404">
        <v>2.2000000000000001E-3</v>
      </c>
      <c r="F28" s="404">
        <v>2.2000000000000001E-3</v>
      </c>
      <c r="G28" s="404">
        <v>2.2000000000000001E-3</v>
      </c>
      <c r="H28" s="404">
        <v>2.2000000000000001E-3</v>
      </c>
      <c r="I28" s="404">
        <v>2.2000000000000001E-3</v>
      </c>
      <c r="J28" s="404">
        <v>2.2000000000000001E-3</v>
      </c>
      <c r="K28" s="404">
        <v>2.2000000000000001E-3</v>
      </c>
      <c r="L28" s="404">
        <v>2.2000000000000001E-3</v>
      </c>
      <c r="M28" s="404">
        <v>0.83992</v>
      </c>
      <c r="N28" s="404">
        <v>0.83992</v>
      </c>
      <c r="O28" s="495">
        <v>2.2000000000000001E-3</v>
      </c>
      <c r="P28" s="404">
        <v>2.2000000000000001E-3</v>
      </c>
      <c r="Q28" s="404">
        <v>2.2000000000000001E-3</v>
      </c>
      <c r="R28" s="404">
        <v>2.2000000000000001E-3</v>
      </c>
      <c r="S28" s="404">
        <v>2.2000000000000001E-3</v>
      </c>
      <c r="T28" s="404">
        <v>2.2000000000000001E-3</v>
      </c>
      <c r="U28" s="404">
        <v>2.2000000000000001E-3</v>
      </c>
      <c r="V28" s="404">
        <v>0.83992</v>
      </c>
      <c r="W28" s="404">
        <v>0.83992</v>
      </c>
      <c r="X28" s="461">
        <v>0.83992</v>
      </c>
      <c r="Y28" s="495">
        <v>2.2000000000000001E-3</v>
      </c>
      <c r="Z28" s="404">
        <v>2.2000000000000001E-3</v>
      </c>
      <c r="AA28" s="404">
        <v>2.2000000000000001E-3</v>
      </c>
      <c r="AB28" s="404">
        <v>2.2000000000000001E-3</v>
      </c>
      <c r="AC28" s="404">
        <v>2.2000000000000001E-3</v>
      </c>
      <c r="AD28" s="404">
        <v>2.2000000000000001E-3</v>
      </c>
      <c r="AE28" s="404">
        <v>2.2000000000000001E-3</v>
      </c>
      <c r="AF28" s="404">
        <v>0.83992</v>
      </c>
      <c r="AG28" s="404">
        <v>0.83992</v>
      </c>
      <c r="AH28" s="461">
        <v>0.83992</v>
      </c>
      <c r="AI28" s="404">
        <v>3.0790000000000001E-2</v>
      </c>
      <c r="AJ28" s="404">
        <v>3.0790000000000001E-2</v>
      </c>
      <c r="AK28" s="404">
        <v>3.0790000000000001E-2</v>
      </c>
      <c r="AL28" s="404">
        <v>3.0790000000000001E-2</v>
      </c>
      <c r="AM28" s="404">
        <v>3.0790000000000001E-2</v>
      </c>
      <c r="AN28" s="404">
        <v>3.0790000000000001E-2</v>
      </c>
      <c r="AO28" s="404">
        <v>3.0790000000000001E-2</v>
      </c>
      <c r="AP28" s="404">
        <v>3.0790000000000001E-2</v>
      </c>
      <c r="AQ28" s="404">
        <v>3.0790000000000001E-2</v>
      </c>
      <c r="AR28" s="404">
        <v>3.0790000000000001E-2</v>
      </c>
      <c r="AS28" s="495">
        <v>2.9989999999999999E-2</v>
      </c>
      <c r="AT28" s="404">
        <v>2.9989999999999999E-2</v>
      </c>
      <c r="AU28" s="404">
        <v>2.9989999999999999E-2</v>
      </c>
      <c r="AV28" s="404">
        <v>2.9989999999999999E-2</v>
      </c>
      <c r="AW28" s="404">
        <v>2.9989999999999999E-2</v>
      </c>
      <c r="AX28" s="404">
        <v>2.9989999999999999E-2</v>
      </c>
      <c r="AY28" s="404">
        <v>2.9989999999999999E-2</v>
      </c>
      <c r="AZ28" s="404">
        <v>2.9989999999999999E-2</v>
      </c>
      <c r="BA28" s="404">
        <v>2.9989999999999999E-2</v>
      </c>
      <c r="BB28" s="461">
        <v>2.9989999999999999E-2</v>
      </c>
      <c r="BC28" s="468"/>
      <c r="BD28" s="468"/>
      <c r="BE28" s="468"/>
      <c r="BF28" s="468"/>
      <c r="BG28" s="468"/>
      <c r="BH28" s="468"/>
      <c r="BI28" s="468"/>
      <c r="BJ28" s="468"/>
      <c r="BK28" s="468"/>
      <c r="BL28" s="468"/>
      <c r="BM28" s="468"/>
      <c r="BN28" s="468"/>
      <c r="BO28" s="468"/>
      <c r="BP28" s="468"/>
      <c r="BQ28" s="468"/>
      <c r="BR28" s="468"/>
      <c r="BS28" s="468"/>
      <c r="BT28" s="468"/>
      <c r="BU28" s="468"/>
      <c r="BV28" s="468"/>
    </row>
    <row r="29" spans="1:74" s="488" customFormat="1" ht="15.75" customHeight="1" outlineLevel="1" x14ac:dyDescent="0.25">
      <c r="A29" s="773"/>
      <c r="B29" s="495" t="s">
        <v>419</v>
      </c>
      <c r="C29" s="498"/>
      <c r="D29" s="404">
        <v>18.015267999999999</v>
      </c>
      <c r="E29" s="404">
        <v>0</v>
      </c>
      <c r="F29" s="404">
        <v>0</v>
      </c>
      <c r="G29" s="404">
        <v>0</v>
      </c>
      <c r="H29" s="404">
        <v>0</v>
      </c>
      <c r="I29" s="404">
        <v>0</v>
      </c>
      <c r="J29" s="404">
        <v>0</v>
      </c>
      <c r="K29" s="404">
        <v>0</v>
      </c>
      <c r="L29" s="404">
        <v>0</v>
      </c>
      <c r="M29" s="404">
        <v>0</v>
      </c>
      <c r="N29" s="404">
        <v>0</v>
      </c>
      <c r="O29" s="495">
        <v>0</v>
      </c>
      <c r="P29" s="404">
        <v>0</v>
      </c>
      <c r="Q29" s="404">
        <v>0</v>
      </c>
      <c r="R29" s="404">
        <v>0</v>
      </c>
      <c r="S29" s="404">
        <v>0</v>
      </c>
      <c r="T29" s="404">
        <v>0</v>
      </c>
      <c r="U29" s="404">
        <v>0</v>
      </c>
      <c r="V29" s="404">
        <v>0</v>
      </c>
      <c r="W29" s="404">
        <v>0</v>
      </c>
      <c r="X29" s="461">
        <v>0</v>
      </c>
      <c r="Y29" s="495">
        <v>0</v>
      </c>
      <c r="Z29" s="404">
        <v>0</v>
      </c>
      <c r="AA29" s="404">
        <v>0</v>
      </c>
      <c r="AB29" s="404">
        <v>0</v>
      </c>
      <c r="AC29" s="404">
        <v>0</v>
      </c>
      <c r="AD29" s="404">
        <v>0</v>
      </c>
      <c r="AE29" s="404">
        <v>0</v>
      </c>
      <c r="AF29" s="404">
        <v>0</v>
      </c>
      <c r="AG29" s="404">
        <v>0</v>
      </c>
      <c r="AH29" s="461">
        <v>0</v>
      </c>
      <c r="AI29" s="404">
        <v>0</v>
      </c>
      <c r="AJ29" s="404">
        <v>0</v>
      </c>
      <c r="AK29" s="404">
        <v>0</v>
      </c>
      <c r="AL29" s="404">
        <v>0</v>
      </c>
      <c r="AM29" s="404">
        <v>0</v>
      </c>
      <c r="AN29" s="404">
        <v>0</v>
      </c>
      <c r="AO29" s="404">
        <v>0</v>
      </c>
      <c r="AP29" s="404">
        <v>0</v>
      </c>
      <c r="AQ29" s="404">
        <v>0</v>
      </c>
      <c r="AR29" s="404">
        <v>0</v>
      </c>
      <c r="AS29" s="495">
        <v>0</v>
      </c>
      <c r="AT29" s="404">
        <v>0</v>
      </c>
      <c r="AU29" s="404">
        <v>0</v>
      </c>
      <c r="AV29" s="404">
        <v>0</v>
      </c>
      <c r="AW29" s="404">
        <v>0</v>
      </c>
      <c r="AX29" s="404">
        <v>0</v>
      </c>
      <c r="AY29" s="404">
        <v>0</v>
      </c>
      <c r="AZ29" s="404">
        <v>0</v>
      </c>
      <c r="BA29" s="404">
        <v>0</v>
      </c>
      <c r="BB29" s="461">
        <v>0</v>
      </c>
      <c r="BC29" s="468"/>
      <c r="BD29" s="468"/>
      <c r="BE29" s="468"/>
      <c r="BF29" s="468"/>
      <c r="BG29" s="468"/>
      <c r="BH29" s="468"/>
      <c r="BI29" s="468"/>
      <c r="BJ29" s="468"/>
      <c r="BK29" s="468"/>
      <c r="BL29" s="468"/>
      <c r="BM29" s="468"/>
      <c r="BN29" s="468"/>
      <c r="BO29" s="468"/>
      <c r="BP29" s="468"/>
      <c r="BQ29" s="468"/>
      <c r="BR29" s="468"/>
      <c r="BS29" s="468"/>
      <c r="BT29" s="468"/>
      <c r="BU29" s="468"/>
      <c r="BV29" s="468"/>
    </row>
    <row r="30" spans="1:74" s="488" customFormat="1" ht="15.75" customHeight="1" outlineLevel="1" thickBot="1" x14ac:dyDescent="0.3">
      <c r="A30" s="773"/>
      <c r="B30" s="495"/>
      <c r="C30" s="498"/>
      <c r="D30" s="404">
        <v>156.30825999999999</v>
      </c>
      <c r="E30" s="404">
        <v>0</v>
      </c>
      <c r="F30" s="404">
        <v>0</v>
      </c>
      <c r="G30" s="404">
        <v>0</v>
      </c>
      <c r="H30" s="404">
        <v>0</v>
      </c>
      <c r="I30" s="404">
        <v>0</v>
      </c>
      <c r="J30" s="404">
        <v>0</v>
      </c>
      <c r="K30" s="404">
        <v>0</v>
      </c>
      <c r="L30" s="404">
        <v>0</v>
      </c>
      <c r="M30" s="404">
        <v>0</v>
      </c>
      <c r="N30" s="404">
        <v>0</v>
      </c>
      <c r="O30" s="499">
        <v>0</v>
      </c>
      <c r="P30" s="407">
        <v>0</v>
      </c>
      <c r="Q30" s="407">
        <v>0</v>
      </c>
      <c r="R30" s="407">
        <v>0</v>
      </c>
      <c r="S30" s="407">
        <v>0</v>
      </c>
      <c r="T30" s="407">
        <v>0</v>
      </c>
      <c r="U30" s="407">
        <v>0</v>
      </c>
      <c r="V30" s="407">
        <v>0</v>
      </c>
      <c r="W30" s="407">
        <v>0</v>
      </c>
      <c r="X30" s="462">
        <v>0</v>
      </c>
      <c r="Y30" s="499">
        <v>0</v>
      </c>
      <c r="Z30" s="407">
        <v>0</v>
      </c>
      <c r="AA30" s="407">
        <v>0</v>
      </c>
      <c r="AB30" s="407">
        <v>0</v>
      </c>
      <c r="AC30" s="407">
        <v>0</v>
      </c>
      <c r="AD30" s="407">
        <v>0</v>
      </c>
      <c r="AE30" s="407">
        <v>0</v>
      </c>
      <c r="AF30" s="407">
        <v>0</v>
      </c>
      <c r="AG30" s="407">
        <v>0</v>
      </c>
      <c r="AH30" s="462">
        <v>0</v>
      </c>
      <c r="AI30" s="404">
        <v>0</v>
      </c>
      <c r="AJ30" s="404">
        <v>0</v>
      </c>
      <c r="AK30" s="404">
        <v>0</v>
      </c>
      <c r="AL30" s="404">
        <v>0</v>
      </c>
      <c r="AM30" s="404">
        <v>0</v>
      </c>
      <c r="AN30" s="404">
        <v>0</v>
      </c>
      <c r="AO30" s="404">
        <v>0</v>
      </c>
      <c r="AP30" s="404">
        <v>0</v>
      </c>
      <c r="AQ30" s="404">
        <v>0</v>
      </c>
      <c r="AR30" s="404">
        <v>0</v>
      </c>
      <c r="AS30" s="499">
        <v>0</v>
      </c>
      <c r="AT30" s="407">
        <v>0</v>
      </c>
      <c r="AU30" s="407">
        <v>0</v>
      </c>
      <c r="AV30" s="407">
        <v>0</v>
      </c>
      <c r="AW30" s="407">
        <v>0</v>
      </c>
      <c r="AX30" s="407">
        <v>0</v>
      </c>
      <c r="AY30" s="407">
        <v>0</v>
      </c>
      <c r="AZ30" s="407">
        <v>0</v>
      </c>
      <c r="BA30" s="407">
        <v>0</v>
      </c>
      <c r="BB30" s="462">
        <v>0</v>
      </c>
      <c r="BC30" s="468"/>
      <c r="BD30" s="468"/>
      <c r="BE30" s="468"/>
      <c r="BF30" s="468"/>
      <c r="BG30" s="468"/>
      <c r="BH30" s="468"/>
      <c r="BI30" s="468"/>
      <c r="BJ30" s="468"/>
      <c r="BK30" s="468"/>
      <c r="BL30" s="468"/>
      <c r="BM30" s="468"/>
      <c r="BN30" s="468"/>
      <c r="BO30" s="468"/>
      <c r="BP30" s="468"/>
      <c r="BQ30" s="468"/>
      <c r="BR30" s="468"/>
      <c r="BS30" s="468"/>
      <c r="BT30" s="468"/>
      <c r="BU30" s="468"/>
      <c r="BV30" s="468"/>
    </row>
    <row r="31" spans="1:74" ht="15.75" customHeight="1" x14ac:dyDescent="0.25">
      <c r="A31" s="773"/>
      <c r="B31" s="761" t="s">
        <v>623</v>
      </c>
      <c r="C31" s="379"/>
      <c r="D31" s="578"/>
      <c r="E31" s="379"/>
      <c r="F31" s="379"/>
      <c r="G31" s="379"/>
      <c r="H31" s="379"/>
      <c r="I31" s="379"/>
      <c r="J31" s="379"/>
      <c r="K31" s="379"/>
      <c r="L31" s="379"/>
      <c r="M31" s="379"/>
      <c r="N31" s="379"/>
      <c r="O31" s="500"/>
      <c r="P31" s="379"/>
      <c r="Q31" s="379"/>
      <c r="R31" s="379"/>
      <c r="S31" s="379"/>
      <c r="T31" s="379"/>
      <c r="U31" s="379"/>
      <c r="V31" s="379"/>
      <c r="W31" s="379"/>
      <c r="X31" s="380"/>
      <c r="Y31" s="500"/>
      <c r="Z31" s="379"/>
      <c r="AA31" s="379"/>
      <c r="AB31" s="379"/>
      <c r="AC31" s="379"/>
      <c r="AD31" s="379"/>
      <c r="AE31" s="379"/>
      <c r="AF31" s="379"/>
      <c r="AG31" s="379"/>
      <c r="AH31" s="380"/>
      <c r="AI31" s="500"/>
      <c r="AJ31" s="379"/>
      <c r="AK31" s="379"/>
      <c r="AL31" s="379"/>
      <c r="AM31" s="379"/>
      <c r="AN31" s="379"/>
      <c r="AO31" s="379"/>
      <c r="AP31" s="379"/>
      <c r="AQ31" s="379"/>
      <c r="AR31" s="380"/>
      <c r="AS31" s="500"/>
      <c r="AT31" s="379"/>
      <c r="AU31" s="379"/>
      <c r="AV31" s="379"/>
      <c r="AW31" s="379"/>
      <c r="AX31" s="379"/>
      <c r="AY31" s="379"/>
      <c r="AZ31" s="379"/>
      <c r="BA31" s="379"/>
      <c r="BB31" s="380"/>
    </row>
    <row r="32" spans="1:74" ht="15.75" customHeight="1" thickBot="1" x14ac:dyDescent="0.3">
      <c r="A32" s="773"/>
      <c r="B32" s="771"/>
      <c r="C32" s="381"/>
      <c r="D32" s="581"/>
      <c r="E32" s="381"/>
      <c r="F32" s="381"/>
      <c r="G32" s="381"/>
      <c r="H32" s="381"/>
      <c r="I32" s="381"/>
      <c r="J32" s="381"/>
      <c r="K32" s="381"/>
      <c r="L32" s="381"/>
      <c r="M32" s="381"/>
      <c r="N32" s="381"/>
      <c r="O32" s="501"/>
      <c r="P32" s="381"/>
      <c r="Q32" s="381"/>
      <c r="R32" s="381"/>
      <c r="S32" s="381"/>
      <c r="T32" s="381"/>
      <c r="U32" s="381"/>
      <c r="V32" s="381"/>
      <c r="W32" s="381"/>
      <c r="X32" s="382"/>
      <c r="Y32" s="501"/>
      <c r="Z32" s="381"/>
      <c r="AA32" s="381"/>
      <c r="AB32" s="381"/>
      <c r="AC32" s="381"/>
      <c r="AD32" s="381"/>
      <c r="AE32" s="381"/>
      <c r="AF32" s="381"/>
      <c r="AG32" s="381"/>
      <c r="AH32" s="382"/>
      <c r="AI32" s="501"/>
      <c r="AJ32" s="381"/>
      <c r="AK32" s="381"/>
      <c r="AL32" s="381"/>
      <c r="AM32" s="381"/>
      <c r="AN32" s="381"/>
      <c r="AO32" s="381"/>
      <c r="AP32" s="381"/>
      <c r="AQ32" s="381"/>
      <c r="AR32" s="382"/>
      <c r="AS32" s="501"/>
      <c r="AT32" s="381"/>
      <c r="AU32" s="381"/>
      <c r="AV32" s="381"/>
      <c r="AW32" s="381"/>
      <c r="AX32" s="381"/>
      <c r="AY32" s="381"/>
      <c r="AZ32" s="381"/>
      <c r="BA32" s="381"/>
      <c r="BB32" s="382"/>
    </row>
    <row r="33" spans="1:74" ht="15.75" customHeight="1" x14ac:dyDescent="0.25">
      <c r="A33" s="773"/>
      <c r="B33" s="500" t="s">
        <v>624</v>
      </c>
      <c r="C33" s="379"/>
      <c r="D33" s="578"/>
      <c r="E33" s="379"/>
      <c r="F33" s="379"/>
      <c r="G33" s="379"/>
      <c r="H33" s="379"/>
      <c r="I33" s="379"/>
      <c r="J33" s="379"/>
      <c r="K33" s="379"/>
      <c r="L33" s="379"/>
      <c r="M33" s="379"/>
      <c r="N33" s="379"/>
      <c r="O33" s="500"/>
      <c r="P33" s="379"/>
      <c r="Q33" s="379"/>
      <c r="R33" s="379"/>
      <c r="S33" s="379"/>
      <c r="T33" s="379"/>
      <c r="U33" s="379"/>
      <c r="V33" s="379"/>
      <c r="W33" s="379"/>
      <c r="X33" s="380"/>
      <c r="Y33" s="500"/>
      <c r="Z33" s="379"/>
      <c r="AA33" s="379"/>
      <c r="AB33" s="379"/>
      <c r="AC33" s="379"/>
      <c r="AD33" s="379"/>
      <c r="AE33" s="379"/>
      <c r="AF33" s="379"/>
      <c r="AG33" s="379"/>
      <c r="AH33" s="380"/>
      <c r="AI33" s="500"/>
      <c r="AJ33" s="379"/>
      <c r="AK33" s="379"/>
      <c r="AL33" s="379"/>
      <c r="AM33" s="379"/>
      <c r="AN33" s="379"/>
      <c r="AO33" s="379"/>
      <c r="AP33" s="379"/>
      <c r="AQ33" s="379"/>
      <c r="AR33" s="380"/>
      <c r="AS33" s="500"/>
      <c r="AT33" s="379"/>
      <c r="AU33" s="379"/>
      <c r="AV33" s="379"/>
      <c r="AW33" s="379"/>
      <c r="AX33" s="379"/>
      <c r="AY33" s="379"/>
      <c r="AZ33" s="379"/>
      <c r="BA33" s="379"/>
      <c r="BB33" s="380"/>
    </row>
    <row r="34" spans="1:74" ht="15.75" customHeight="1" outlineLevel="1" x14ac:dyDescent="0.25">
      <c r="A34" s="773"/>
      <c r="B34" s="478" t="s">
        <v>282</v>
      </c>
      <c r="C34" s="375" t="s">
        <v>709</v>
      </c>
      <c r="D34" s="479" t="s">
        <v>283</v>
      </c>
      <c r="E34" s="479">
        <v>100796</v>
      </c>
      <c r="F34" s="479">
        <v>119666</v>
      </c>
      <c r="G34" s="479">
        <v>139795</v>
      </c>
      <c r="H34" s="479">
        <v>160103</v>
      </c>
      <c r="I34" s="479">
        <v>180231</v>
      </c>
      <c r="J34" s="479">
        <v>191194</v>
      </c>
      <c r="K34" s="479" t="s">
        <v>563</v>
      </c>
      <c r="L34" s="479" t="s">
        <v>563</v>
      </c>
      <c r="M34" s="479" t="s">
        <v>563</v>
      </c>
      <c r="N34" s="479" t="s">
        <v>563</v>
      </c>
      <c r="O34" s="480">
        <v>91756.179128440373</v>
      </c>
      <c r="P34" s="479">
        <v>107389.90934633027</v>
      </c>
      <c r="Q34" s="479">
        <v>127518.72305045872</v>
      </c>
      <c r="R34" s="479">
        <v>147603.16800458715</v>
      </c>
      <c r="S34" s="479">
        <v>167842.94552752294</v>
      </c>
      <c r="T34" s="479"/>
      <c r="U34" s="479"/>
      <c r="V34" s="479"/>
      <c r="W34" s="479"/>
      <c r="X34" s="481"/>
      <c r="Y34" s="480">
        <v>86238.8</v>
      </c>
      <c r="Z34" s="479">
        <v>99897.3</v>
      </c>
      <c r="AA34" s="479">
        <v>120026</v>
      </c>
      <c r="AB34" s="479">
        <v>139974</v>
      </c>
      <c r="AC34" s="479">
        <v>160282</v>
      </c>
      <c r="AD34" s="479" t="s">
        <v>563</v>
      </c>
      <c r="AE34" s="479" t="s">
        <v>563</v>
      </c>
      <c r="AF34" s="479" t="s">
        <v>563</v>
      </c>
      <c r="AG34" s="479" t="s">
        <v>563</v>
      </c>
      <c r="AH34" s="481" t="s">
        <v>563</v>
      </c>
      <c r="AI34" s="480" t="s">
        <v>563</v>
      </c>
      <c r="AJ34" s="479" t="s">
        <v>563</v>
      </c>
      <c r="AK34" s="479" t="s">
        <v>563</v>
      </c>
      <c r="AL34" s="479" t="s">
        <v>563</v>
      </c>
      <c r="AM34" s="479" t="s">
        <v>563</v>
      </c>
      <c r="AN34" s="479" t="s">
        <v>563</v>
      </c>
      <c r="AO34" s="479" t="s">
        <v>563</v>
      </c>
      <c r="AP34" s="479" t="s">
        <v>563</v>
      </c>
      <c r="AQ34" s="479" t="s">
        <v>563</v>
      </c>
      <c r="AR34" s="481" t="s">
        <v>563</v>
      </c>
      <c r="AS34" s="480" t="s">
        <v>563</v>
      </c>
      <c r="AT34" s="479" t="s">
        <v>563</v>
      </c>
      <c r="AU34" s="479" t="s">
        <v>563</v>
      </c>
      <c r="AV34" s="479" t="s">
        <v>563</v>
      </c>
      <c r="AW34" s="479" t="s">
        <v>563</v>
      </c>
      <c r="AX34" s="479" t="s">
        <v>563</v>
      </c>
      <c r="AY34" s="479" t="s">
        <v>563</v>
      </c>
      <c r="AZ34" s="479" t="s">
        <v>563</v>
      </c>
      <c r="BA34" s="479" t="s">
        <v>563</v>
      </c>
      <c r="BB34" s="481" t="s">
        <v>563</v>
      </c>
    </row>
    <row r="35" spans="1:74" ht="15.75" customHeight="1" outlineLevel="1" x14ac:dyDescent="0.25">
      <c r="A35" s="773"/>
      <c r="B35" s="478" t="s">
        <v>676</v>
      </c>
      <c r="C35" s="375" t="s">
        <v>710</v>
      </c>
      <c r="D35" s="479" t="s">
        <v>555</v>
      </c>
      <c r="E35" s="482">
        <v>3152.5101837282077</v>
      </c>
      <c r="F35" s="482">
        <v>3742.6910159730514</v>
      </c>
      <c r="G35" s="482">
        <v>4372.2485131779513</v>
      </c>
      <c r="H35" s="482">
        <v>5007.4044401110887</v>
      </c>
      <c r="I35" s="482">
        <v>5636.930661172255</v>
      </c>
      <c r="J35" s="482">
        <v>5979.8110249189549</v>
      </c>
      <c r="K35" s="482"/>
      <c r="L35" s="482"/>
      <c r="M35" s="482"/>
      <c r="N35" s="482"/>
      <c r="O35" s="480">
        <v>2869.7794468272341</v>
      </c>
      <c r="P35" s="479">
        <v>3358.7422402075003</v>
      </c>
      <c r="Q35" s="479">
        <v>3988.2939107959446</v>
      </c>
      <c r="R35" s="479">
        <v>4616.4578979821281</v>
      </c>
      <c r="S35" s="479">
        <v>5249.4800889167718</v>
      </c>
      <c r="T35" s="479"/>
      <c r="U35" s="479"/>
      <c r="V35" s="479"/>
      <c r="W35" s="479"/>
      <c r="X35" s="481"/>
      <c r="Y35" s="483">
        <v>2697.2171041757629</v>
      </c>
      <c r="Z35" s="482">
        <v>3124.4023133552114</v>
      </c>
      <c r="AA35" s="482">
        <v>3753.9504277169913</v>
      </c>
      <c r="AB35" s="482">
        <v>4377.8469429061879</v>
      </c>
      <c r="AC35" s="482">
        <v>5013.0028698393253</v>
      </c>
      <c r="AD35" s="482"/>
      <c r="AE35" s="482"/>
      <c r="AF35" s="482"/>
      <c r="AG35" s="482"/>
      <c r="AH35" s="484"/>
      <c r="AI35" s="483"/>
      <c r="AJ35" s="482"/>
      <c r="AK35" s="482"/>
      <c r="AL35" s="482"/>
      <c r="AM35" s="482"/>
      <c r="AN35" s="482"/>
      <c r="AO35" s="482"/>
      <c r="AP35" s="482"/>
      <c r="AQ35" s="482"/>
      <c r="AR35" s="484"/>
      <c r="AS35" s="483"/>
      <c r="AT35" s="482"/>
      <c r="AU35" s="482"/>
      <c r="AV35" s="482"/>
      <c r="AW35" s="482"/>
      <c r="AX35" s="482"/>
      <c r="AY35" s="482"/>
      <c r="AZ35" s="482"/>
      <c r="BA35" s="482"/>
      <c r="BB35" s="484"/>
    </row>
    <row r="36" spans="1:74" s="488" customFormat="1" ht="15.75" customHeight="1" outlineLevel="1" x14ac:dyDescent="0.25">
      <c r="A36" s="773"/>
      <c r="B36" s="485" t="s">
        <v>509</v>
      </c>
      <c r="C36" s="486" t="s">
        <v>711</v>
      </c>
      <c r="D36" s="487" t="s">
        <v>290</v>
      </c>
      <c r="E36" s="482">
        <v>284.14999999999998</v>
      </c>
      <c r="F36" s="482">
        <v>284.14999999999998</v>
      </c>
      <c r="G36" s="482">
        <v>284.14999999999998</v>
      </c>
      <c r="H36" s="482">
        <v>284.14999999999998</v>
      </c>
      <c r="I36" s="482">
        <v>284.14999999999998</v>
      </c>
      <c r="J36" s="482">
        <v>284.14999999999998</v>
      </c>
      <c r="K36" s="482"/>
      <c r="L36" s="482"/>
      <c r="M36" s="482"/>
      <c r="N36" s="482"/>
      <c r="O36" s="502">
        <v>284.14999999999998</v>
      </c>
      <c r="P36" s="487">
        <v>284.14999999999998</v>
      </c>
      <c r="Q36" s="487">
        <v>284.14999999999998</v>
      </c>
      <c r="R36" s="487">
        <v>284.14999999999998</v>
      </c>
      <c r="S36" s="487">
        <v>284.14999999999998</v>
      </c>
      <c r="T36" s="487"/>
      <c r="U36" s="487"/>
      <c r="V36" s="487"/>
      <c r="W36" s="487"/>
      <c r="X36" s="503"/>
      <c r="Y36" s="482">
        <v>284.14999999999998</v>
      </c>
      <c r="Z36" s="482">
        <v>284.14999999999998</v>
      </c>
      <c r="AA36" s="482">
        <v>284.14999999999998</v>
      </c>
      <c r="AB36" s="482">
        <v>284.14999999999998</v>
      </c>
      <c r="AC36" s="482">
        <v>284.14999999999998</v>
      </c>
      <c r="AD36" s="482"/>
      <c r="AE36" s="482"/>
      <c r="AF36" s="482"/>
      <c r="AG36" s="482"/>
      <c r="AH36" s="484"/>
      <c r="AI36" s="483"/>
      <c r="AJ36" s="482"/>
      <c r="AK36" s="482"/>
      <c r="AL36" s="482"/>
      <c r="AM36" s="482"/>
      <c r="AN36" s="482"/>
      <c r="AO36" s="482"/>
      <c r="AP36" s="482"/>
      <c r="AQ36" s="482"/>
      <c r="AR36" s="484"/>
      <c r="AS36" s="483"/>
      <c r="AT36" s="482"/>
      <c r="AU36" s="482"/>
      <c r="AV36" s="482"/>
      <c r="AW36" s="482"/>
      <c r="AX36" s="482"/>
      <c r="AY36" s="482"/>
      <c r="AZ36" s="482"/>
      <c r="BA36" s="482"/>
      <c r="BB36" s="484"/>
      <c r="BC36" s="468"/>
      <c r="BD36" s="468"/>
      <c r="BE36" s="468"/>
      <c r="BF36" s="468"/>
      <c r="BG36" s="468"/>
      <c r="BH36" s="468"/>
      <c r="BI36" s="468"/>
      <c r="BJ36" s="468"/>
      <c r="BK36" s="468"/>
      <c r="BL36" s="468"/>
      <c r="BM36" s="468"/>
      <c r="BN36" s="468"/>
      <c r="BO36" s="468"/>
      <c r="BP36" s="468"/>
      <c r="BQ36" s="468"/>
      <c r="BR36" s="468"/>
      <c r="BS36" s="468"/>
      <c r="BT36" s="468"/>
      <c r="BU36" s="468"/>
      <c r="BV36" s="468"/>
    </row>
    <row r="37" spans="1:74" ht="15.75" customHeight="1" outlineLevel="1" x14ac:dyDescent="0.25">
      <c r="A37" s="773"/>
      <c r="B37" s="478" t="s">
        <v>510</v>
      </c>
      <c r="C37" s="375" t="s">
        <v>712</v>
      </c>
      <c r="D37" s="479" t="s">
        <v>505</v>
      </c>
      <c r="E37" s="482">
        <v>3.8759999999999999</v>
      </c>
      <c r="F37" s="482">
        <v>3.8759999999999999</v>
      </c>
      <c r="G37" s="482">
        <v>3.8759999999999999</v>
      </c>
      <c r="H37" s="482">
        <v>3.8759999999999999</v>
      </c>
      <c r="I37" s="482">
        <v>3.8759999999999999</v>
      </c>
      <c r="J37" s="482">
        <v>3.8759999999999999</v>
      </c>
      <c r="K37" s="482"/>
      <c r="L37" s="482"/>
      <c r="M37" s="482"/>
      <c r="N37" s="482"/>
      <c r="O37" s="480">
        <v>3.8759999999999999</v>
      </c>
      <c r="P37" s="479">
        <v>3.8759999999999999</v>
      </c>
      <c r="Q37" s="479">
        <v>3.8759999999999999</v>
      </c>
      <c r="R37" s="479">
        <v>3.8759999999999999</v>
      </c>
      <c r="S37" s="479">
        <v>3.8759999999999999</v>
      </c>
      <c r="T37" s="479"/>
      <c r="U37" s="479"/>
      <c r="V37" s="479"/>
      <c r="W37" s="479"/>
      <c r="X37" s="481"/>
      <c r="Y37" s="482">
        <v>3.8759999999999999</v>
      </c>
      <c r="Z37" s="482">
        <v>3.8759999999999999</v>
      </c>
      <c r="AA37" s="482">
        <v>3.8759999999999999</v>
      </c>
      <c r="AB37" s="482">
        <v>3.8759999999999999</v>
      </c>
      <c r="AC37" s="482">
        <v>3.8759999999999999</v>
      </c>
      <c r="AD37" s="482"/>
      <c r="AE37" s="482"/>
      <c r="AF37" s="482"/>
      <c r="AG37" s="482"/>
      <c r="AH37" s="484"/>
      <c r="AI37" s="483"/>
      <c r="AJ37" s="482"/>
      <c r="AK37" s="482"/>
      <c r="AL37" s="482"/>
      <c r="AM37" s="482"/>
      <c r="AN37" s="482"/>
      <c r="AO37" s="482"/>
      <c r="AP37" s="482"/>
      <c r="AQ37" s="482"/>
      <c r="AR37" s="484"/>
      <c r="AS37" s="483"/>
      <c r="AT37" s="482"/>
      <c r="AU37" s="482"/>
      <c r="AV37" s="482"/>
      <c r="AW37" s="482"/>
      <c r="AX37" s="482"/>
      <c r="AY37" s="482"/>
      <c r="AZ37" s="482"/>
      <c r="BA37" s="482"/>
      <c r="BB37" s="484"/>
    </row>
    <row r="38" spans="1:74" s="488" customFormat="1" ht="15.75" customHeight="1" outlineLevel="1" x14ac:dyDescent="0.25">
      <c r="A38" s="773"/>
      <c r="B38" s="485" t="s">
        <v>511</v>
      </c>
      <c r="C38" s="486" t="s">
        <v>713</v>
      </c>
      <c r="D38" s="487" t="s">
        <v>507</v>
      </c>
      <c r="E38" s="487">
        <v>3.1276143733166076E-2</v>
      </c>
      <c r="F38" s="487">
        <v>3.1276143733166076E-2</v>
      </c>
      <c r="G38" s="487">
        <v>3.1276143733166076E-2</v>
      </c>
      <c r="H38" s="487">
        <v>3.1276143733166076E-2</v>
      </c>
      <c r="I38" s="487">
        <v>3.1276143733166076E-2</v>
      </c>
      <c r="J38" s="487">
        <v>3.1276143733166076E-2</v>
      </c>
      <c r="K38" s="487" t="s">
        <v>563</v>
      </c>
      <c r="L38" s="487" t="s">
        <v>563</v>
      </c>
      <c r="M38" s="487" t="s">
        <v>563</v>
      </c>
      <c r="N38" s="487" t="s">
        <v>563</v>
      </c>
      <c r="O38" s="502">
        <v>3.1276143733166076E-2</v>
      </c>
      <c r="P38" s="487">
        <v>3.1276143733166076E-2</v>
      </c>
      <c r="Q38" s="487">
        <v>3.1276143733166076E-2</v>
      </c>
      <c r="R38" s="487">
        <v>3.1276143733166076E-2</v>
      </c>
      <c r="S38" s="487">
        <v>3.1276143733166076E-2</v>
      </c>
      <c r="T38" s="487"/>
      <c r="U38" s="487"/>
      <c r="V38" s="487"/>
      <c r="W38" s="487"/>
      <c r="X38" s="503"/>
      <c r="Y38" s="502">
        <v>3.1276143733166076E-2</v>
      </c>
      <c r="Z38" s="487">
        <v>3.1276143733166076E-2</v>
      </c>
      <c r="AA38" s="487">
        <v>3.1276143733166076E-2</v>
      </c>
      <c r="AB38" s="487">
        <v>3.1276143733166076E-2</v>
      </c>
      <c r="AC38" s="487">
        <v>3.1276143733166076E-2</v>
      </c>
      <c r="AD38" s="487" t="s">
        <v>563</v>
      </c>
      <c r="AE38" s="487" t="s">
        <v>563</v>
      </c>
      <c r="AF38" s="487" t="s">
        <v>563</v>
      </c>
      <c r="AG38" s="487" t="s">
        <v>563</v>
      </c>
      <c r="AH38" s="503" t="s">
        <v>563</v>
      </c>
      <c r="AI38" s="502" t="s">
        <v>563</v>
      </c>
      <c r="AJ38" s="487" t="s">
        <v>563</v>
      </c>
      <c r="AK38" s="487" t="s">
        <v>563</v>
      </c>
      <c r="AL38" s="487" t="s">
        <v>563</v>
      </c>
      <c r="AM38" s="487" t="s">
        <v>563</v>
      </c>
      <c r="AN38" s="487" t="s">
        <v>563</v>
      </c>
      <c r="AO38" s="487" t="s">
        <v>563</v>
      </c>
      <c r="AP38" s="487" t="s">
        <v>563</v>
      </c>
      <c r="AQ38" s="487" t="s">
        <v>563</v>
      </c>
      <c r="AR38" s="503" t="s">
        <v>563</v>
      </c>
      <c r="AS38" s="502" t="s">
        <v>563</v>
      </c>
      <c r="AT38" s="487" t="s">
        <v>563</v>
      </c>
      <c r="AU38" s="487" t="s">
        <v>563</v>
      </c>
      <c r="AV38" s="487" t="s">
        <v>563</v>
      </c>
      <c r="AW38" s="487" t="s">
        <v>563</v>
      </c>
      <c r="AX38" s="487" t="s">
        <v>563</v>
      </c>
      <c r="AY38" s="487" t="s">
        <v>563</v>
      </c>
      <c r="AZ38" s="487" t="s">
        <v>563</v>
      </c>
      <c r="BA38" s="487" t="s">
        <v>563</v>
      </c>
      <c r="BB38" s="503" t="s">
        <v>563</v>
      </c>
      <c r="BC38" s="468"/>
      <c r="BD38" s="468"/>
      <c r="BE38" s="468"/>
      <c r="BF38" s="468"/>
      <c r="BG38" s="468"/>
      <c r="BH38" s="468"/>
      <c r="BI38" s="468"/>
      <c r="BJ38" s="468"/>
      <c r="BK38" s="468"/>
      <c r="BL38" s="468"/>
      <c r="BM38" s="468"/>
      <c r="BN38" s="468"/>
      <c r="BO38" s="468"/>
      <c r="BP38" s="468"/>
      <c r="BQ38" s="468"/>
      <c r="BR38" s="468"/>
      <c r="BS38" s="468"/>
      <c r="BT38" s="468"/>
      <c r="BU38" s="468"/>
      <c r="BV38" s="468"/>
    </row>
    <row r="39" spans="1:74" ht="15.75" customHeight="1" outlineLevel="1" x14ac:dyDescent="0.25">
      <c r="A39" s="773"/>
      <c r="B39" s="478" t="s">
        <v>515</v>
      </c>
      <c r="C39" s="375" t="s">
        <v>714</v>
      </c>
      <c r="D39" s="479" t="s">
        <v>277</v>
      </c>
      <c r="E39" s="504"/>
      <c r="F39" s="504"/>
      <c r="G39" s="504"/>
      <c r="H39" s="504"/>
      <c r="I39" s="504"/>
      <c r="J39" s="504"/>
      <c r="K39" s="504"/>
      <c r="L39" s="504"/>
      <c r="M39" s="504"/>
      <c r="N39" s="504"/>
      <c r="O39" s="480"/>
      <c r="P39" s="479"/>
      <c r="Q39" s="479"/>
      <c r="R39" s="479"/>
      <c r="S39" s="479"/>
      <c r="T39" s="479"/>
      <c r="U39" s="479"/>
      <c r="V39" s="479"/>
      <c r="W39" s="479"/>
      <c r="X39" s="481"/>
      <c r="Y39" s="505"/>
      <c r="Z39" s="504"/>
      <c r="AA39" s="504"/>
      <c r="AB39" s="504"/>
      <c r="AC39" s="504"/>
      <c r="AD39" s="504"/>
      <c r="AE39" s="504"/>
      <c r="AF39" s="504"/>
      <c r="AG39" s="504"/>
      <c r="AH39" s="506"/>
      <c r="AI39" s="505"/>
      <c r="AJ39" s="504"/>
      <c r="AK39" s="504"/>
      <c r="AL39" s="504"/>
      <c r="AM39" s="504"/>
      <c r="AN39" s="504"/>
      <c r="AO39" s="504"/>
      <c r="AP39" s="504"/>
      <c r="AQ39" s="504"/>
      <c r="AR39" s="506"/>
      <c r="AS39" s="505"/>
      <c r="AT39" s="504"/>
      <c r="AU39" s="504"/>
      <c r="AV39" s="504"/>
      <c r="AW39" s="504"/>
      <c r="AX39" s="504"/>
      <c r="AY39" s="504"/>
      <c r="AZ39" s="504"/>
      <c r="BA39" s="504"/>
      <c r="BB39" s="506"/>
    </row>
    <row r="40" spans="1:74" s="488" customFormat="1" ht="15.75" customHeight="1" outlineLevel="1" x14ac:dyDescent="0.25">
      <c r="A40" s="773"/>
      <c r="B40" s="485" t="s">
        <v>514</v>
      </c>
      <c r="C40" s="486" t="s">
        <v>715</v>
      </c>
      <c r="D40" s="487" t="s">
        <v>517</v>
      </c>
      <c r="E40" s="487"/>
      <c r="F40" s="487"/>
      <c r="G40" s="487"/>
      <c r="H40" s="487"/>
      <c r="I40" s="487"/>
      <c r="J40" s="487"/>
      <c r="K40" s="487"/>
      <c r="L40" s="487"/>
      <c r="M40" s="487"/>
      <c r="N40" s="487"/>
      <c r="O40" s="502"/>
      <c r="P40" s="487"/>
      <c r="Q40" s="487"/>
      <c r="R40" s="487"/>
      <c r="S40" s="487"/>
      <c r="T40" s="487"/>
      <c r="U40" s="487"/>
      <c r="V40" s="487"/>
      <c r="W40" s="487"/>
      <c r="X40" s="503"/>
      <c r="Y40" s="502"/>
      <c r="Z40" s="487"/>
      <c r="AA40" s="487"/>
      <c r="AB40" s="487"/>
      <c r="AC40" s="487"/>
      <c r="AD40" s="487"/>
      <c r="AE40" s="487"/>
      <c r="AF40" s="487"/>
      <c r="AG40" s="487"/>
      <c r="AH40" s="503"/>
      <c r="AI40" s="502"/>
      <c r="AJ40" s="487"/>
      <c r="AK40" s="487"/>
      <c r="AL40" s="487"/>
      <c r="AM40" s="487"/>
      <c r="AN40" s="487"/>
      <c r="AO40" s="487"/>
      <c r="AP40" s="487"/>
      <c r="AQ40" s="487"/>
      <c r="AR40" s="503"/>
      <c r="AS40" s="502"/>
      <c r="AT40" s="487"/>
      <c r="AU40" s="487"/>
      <c r="AV40" s="487"/>
      <c r="AW40" s="487"/>
      <c r="AX40" s="487"/>
      <c r="AY40" s="487"/>
      <c r="AZ40" s="487"/>
      <c r="BA40" s="487"/>
      <c r="BB40" s="503"/>
      <c r="BC40" s="468"/>
      <c r="BD40" s="468"/>
      <c r="BE40" s="468"/>
      <c r="BF40" s="468"/>
      <c r="BG40" s="468"/>
      <c r="BH40" s="468"/>
      <c r="BI40" s="468"/>
      <c r="BJ40" s="468"/>
      <c r="BK40" s="468"/>
      <c r="BL40" s="468"/>
      <c r="BM40" s="468"/>
      <c r="BN40" s="468"/>
      <c r="BO40" s="468"/>
      <c r="BP40" s="468"/>
      <c r="BQ40" s="468"/>
      <c r="BR40" s="468"/>
      <c r="BS40" s="468"/>
      <c r="BT40" s="468"/>
      <c r="BU40" s="468"/>
      <c r="BV40" s="468"/>
    </row>
    <row r="41" spans="1:74" ht="15.75" customHeight="1" outlineLevel="1" x14ac:dyDescent="0.25">
      <c r="A41" s="773"/>
      <c r="B41" s="478" t="s">
        <v>516</v>
      </c>
      <c r="C41" s="375" t="s">
        <v>716</v>
      </c>
      <c r="D41" s="479" t="s">
        <v>518</v>
      </c>
      <c r="E41" s="479"/>
      <c r="F41" s="479"/>
      <c r="G41" s="479"/>
      <c r="H41" s="479"/>
      <c r="I41" s="479"/>
      <c r="J41" s="479"/>
      <c r="K41" s="479"/>
      <c r="L41" s="479"/>
      <c r="M41" s="479"/>
      <c r="N41" s="479"/>
      <c r="O41" s="480"/>
      <c r="P41" s="479"/>
      <c r="Q41" s="479"/>
      <c r="R41" s="479"/>
      <c r="S41" s="479"/>
      <c r="T41" s="479"/>
      <c r="U41" s="479"/>
      <c r="V41" s="479"/>
      <c r="W41" s="479"/>
      <c r="X41" s="481"/>
      <c r="Y41" s="480"/>
      <c r="Z41" s="479"/>
      <c r="AA41" s="479"/>
      <c r="AB41" s="479"/>
      <c r="AC41" s="479"/>
      <c r="AD41" s="479"/>
      <c r="AE41" s="479"/>
      <c r="AF41" s="479"/>
      <c r="AG41" s="479"/>
      <c r="AH41" s="481"/>
      <c r="AI41" s="480"/>
      <c r="AJ41" s="479"/>
      <c r="AK41" s="479"/>
      <c r="AL41" s="479"/>
      <c r="AM41" s="479"/>
      <c r="AN41" s="479"/>
      <c r="AO41" s="479"/>
      <c r="AP41" s="479"/>
      <c r="AQ41" s="479"/>
      <c r="AR41" s="481"/>
      <c r="AS41" s="480"/>
      <c r="AT41" s="479"/>
      <c r="AU41" s="479"/>
      <c r="AV41" s="479"/>
      <c r="AW41" s="479"/>
      <c r="AX41" s="479"/>
      <c r="AY41" s="479"/>
      <c r="AZ41" s="479"/>
      <c r="BA41" s="479"/>
      <c r="BB41" s="481"/>
    </row>
    <row r="42" spans="1:74" s="488" customFormat="1" ht="15.75" customHeight="1" outlineLevel="1" x14ac:dyDescent="0.25">
      <c r="A42" s="773"/>
      <c r="B42" s="485" t="s">
        <v>540</v>
      </c>
      <c r="C42" s="486" t="s">
        <v>717</v>
      </c>
      <c r="D42" s="487" t="s">
        <v>542</v>
      </c>
      <c r="E42" s="486">
        <v>398.93319774226268</v>
      </c>
      <c r="F42" s="486">
        <v>398.93319774226268</v>
      </c>
      <c r="G42" s="486">
        <v>398.93319774226268</v>
      </c>
      <c r="H42" s="486">
        <v>398.93319774226268</v>
      </c>
      <c r="I42" s="486">
        <v>398.93319774226268</v>
      </c>
      <c r="J42" s="486">
        <v>398.93319774226268</v>
      </c>
      <c r="K42" s="486" t="s">
        <v>563</v>
      </c>
      <c r="L42" s="486" t="s">
        <v>563</v>
      </c>
      <c r="M42" s="486" t="s">
        <v>563</v>
      </c>
      <c r="N42" s="486" t="s">
        <v>563</v>
      </c>
      <c r="O42" s="502">
        <v>398.93319774226268</v>
      </c>
      <c r="P42" s="487">
        <v>398.93319774226268</v>
      </c>
      <c r="Q42" s="487">
        <v>398.93319774226268</v>
      </c>
      <c r="R42" s="487">
        <v>398.93319774226268</v>
      </c>
      <c r="S42" s="487">
        <v>398.93319774226268</v>
      </c>
      <c r="T42" s="487"/>
      <c r="U42" s="487"/>
      <c r="V42" s="487"/>
      <c r="W42" s="487"/>
      <c r="X42" s="503"/>
      <c r="Y42" s="507">
        <v>398.93319774226268</v>
      </c>
      <c r="Z42" s="486">
        <v>398.93319774226268</v>
      </c>
      <c r="AA42" s="486">
        <v>398.93319774226268</v>
      </c>
      <c r="AB42" s="486">
        <v>398.93319774226268</v>
      </c>
      <c r="AC42" s="486">
        <v>398.93319774226268</v>
      </c>
      <c r="AD42" s="486" t="s">
        <v>563</v>
      </c>
      <c r="AE42" s="486" t="s">
        <v>563</v>
      </c>
      <c r="AF42" s="486" t="s">
        <v>563</v>
      </c>
      <c r="AG42" s="486" t="s">
        <v>563</v>
      </c>
      <c r="AH42" s="508" t="s">
        <v>563</v>
      </c>
      <c r="AI42" s="507" t="s">
        <v>563</v>
      </c>
      <c r="AJ42" s="486" t="s">
        <v>563</v>
      </c>
      <c r="AK42" s="486" t="s">
        <v>563</v>
      </c>
      <c r="AL42" s="486" t="s">
        <v>563</v>
      </c>
      <c r="AM42" s="486" t="s">
        <v>563</v>
      </c>
      <c r="AN42" s="486" t="s">
        <v>563</v>
      </c>
      <c r="AO42" s="486" t="s">
        <v>563</v>
      </c>
      <c r="AP42" s="486" t="s">
        <v>563</v>
      </c>
      <c r="AQ42" s="486" t="s">
        <v>563</v>
      </c>
      <c r="AR42" s="508" t="s">
        <v>563</v>
      </c>
      <c r="AS42" s="507" t="s">
        <v>563</v>
      </c>
      <c r="AT42" s="486" t="s">
        <v>563</v>
      </c>
      <c r="AU42" s="486" t="s">
        <v>563</v>
      </c>
      <c r="AV42" s="486" t="s">
        <v>563</v>
      </c>
      <c r="AW42" s="486" t="s">
        <v>563</v>
      </c>
      <c r="AX42" s="486" t="s">
        <v>563</v>
      </c>
      <c r="AY42" s="486" t="s">
        <v>563</v>
      </c>
      <c r="AZ42" s="486" t="s">
        <v>563</v>
      </c>
      <c r="BA42" s="486" t="s">
        <v>563</v>
      </c>
      <c r="BB42" s="508" t="s">
        <v>563</v>
      </c>
      <c r="BC42" s="468"/>
      <c r="BD42" s="468"/>
      <c r="BE42" s="468"/>
      <c r="BF42" s="468"/>
      <c r="BG42" s="468"/>
      <c r="BH42" s="468"/>
      <c r="BI42" s="468"/>
      <c r="BJ42" s="468"/>
      <c r="BK42" s="468"/>
      <c r="BL42" s="468"/>
      <c r="BM42" s="468"/>
      <c r="BN42" s="468"/>
      <c r="BO42" s="468"/>
      <c r="BP42" s="468"/>
      <c r="BQ42" s="468"/>
      <c r="BR42" s="468"/>
      <c r="BS42" s="468"/>
      <c r="BT42" s="468"/>
      <c r="BU42" s="468"/>
      <c r="BV42" s="468"/>
    </row>
    <row r="43" spans="1:74" ht="15.75" customHeight="1" outlineLevel="1" x14ac:dyDescent="0.25">
      <c r="A43" s="773"/>
      <c r="B43" s="478" t="s">
        <v>677</v>
      </c>
      <c r="C43" s="509" t="s">
        <v>718</v>
      </c>
      <c r="D43" s="479" t="s">
        <v>543</v>
      </c>
      <c r="E43" s="375"/>
      <c r="F43" s="375"/>
      <c r="G43" s="375"/>
      <c r="H43" s="375"/>
      <c r="I43" s="375"/>
      <c r="J43" s="375"/>
      <c r="K43" s="375"/>
      <c r="L43" s="375"/>
      <c r="M43" s="375"/>
      <c r="N43" s="375"/>
      <c r="O43" s="480"/>
      <c r="P43" s="479"/>
      <c r="Q43" s="479"/>
      <c r="R43" s="479"/>
      <c r="S43" s="479"/>
      <c r="T43" s="479"/>
      <c r="U43" s="479"/>
      <c r="V43" s="479"/>
      <c r="W43" s="479"/>
      <c r="X43" s="481"/>
      <c r="Y43" s="510"/>
      <c r="Z43" s="375"/>
      <c r="AA43" s="375"/>
      <c r="AB43" s="375"/>
      <c r="AC43" s="375"/>
      <c r="AD43" s="375"/>
      <c r="AE43" s="375"/>
      <c r="AF43" s="375"/>
      <c r="AG43" s="375"/>
      <c r="AH43" s="511"/>
      <c r="AI43" s="510"/>
      <c r="AJ43" s="375"/>
      <c r="AK43" s="375"/>
      <c r="AL43" s="375"/>
      <c r="AM43" s="375"/>
      <c r="AN43" s="375"/>
      <c r="AO43" s="375"/>
      <c r="AP43" s="375"/>
      <c r="AQ43" s="375"/>
      <c r="AR43" s="511"/>
      <c r="AS43" s="510"/>
      <c r="AT43" s="375"/>
      <c r="AU43" s="375"/>
      <c r="AV43" s="375"/>
      <c r="AW43" s="375"/>
      <c r="AX43" s="375"/>
      <c r="AY43" s="375"/>
      <c r="AZ43" s="375"/>
      <c r="BA43" s="375"/>
      <c r="BB43" s="511"/>
    </row>
    <row r="44" spans="1:74" s="488" customFormat="1" ht="15.75" customHeight="1" outlineLevel="1" x14ac:dyDescent="0.25">
      <c r="A44" s="773"/>
      <c r="B44" s="485" t="s">
        <v>534</v>
      </c>
      <c r="C44" s="489" t="s">
        <v>719</v>
      </c>
      <c r="D44" s="486" t="s">
        <v>277</v>
      </c>
      <c r="E44" s="486">
        <v>24.34341930190466</v>
      </c>
      <c r="F44" s="486">
        <v>28.900746202048918</v>
      </c>
      <c r="G44" s="486">
        <v>33.762136407295543</v>
      </c>
      <c r="H44" s="486">
        <v>38.666757217477304</v>
      </c>
      <c r="I44" s="486">
        <v>43.527905910964506</v>
      </c>
      <c r="J44" s="486">
        <v>46.175599329421402</v>
      </c>
      <c r="K44" s="486" t="s">
        <v>563</v>
      </c>
      <c r="L44" s="486" t="s">
        <v>563</v>
      </c>
      <c r="M44" s="486" t="s">
        <v>563</v>
      </c>
      <c r="N44" s="486" t="s">
        <v>563</v>
      </c>
      <c r="O44" s="502">
        <v>24.316019838291691</v>
      </c>
      <c r="P44" s="487">
        <v>28.433188839400909</v>
      </c>
      <c r="Q44" s="487">
        <v>33.797717376586775</v>
      </c>
      <c r="R44" s="487">
        <v>39.147013145697777</v>
      </c>
      <c r="S44" s="487">
        <v>44.542822945571466</v>
      </c>
      <c r="T44" s="487"/>
      <c r="U44" s="487"/>
      <c r="V44" s="487"/>
      <c r="W44" s="487"/>
      <c r="X44" s="503"/>
      <c r="Y44" s="507">
        <v>24.299296804636867</v>
      </c>
      <c r="Z44" s="486">
        <v>28.147819110213156</v>
      </c>
      <c r="AA44" s="486">
        <v>33.819433923864253</v>
      </c>
      <c r="AB44" s="486">
        <v>39.440133338268161</v>
      </c>
      <c r="AC44" s="486">
        <v>45.162269076573494</v>
      </c>
      <c r="AD44" s="486" t="s">
        <v>563</v>
      </c>
      <c r="AE44" s="486" t="s">
        <v>563</v>
      </c>
      <c r="AF44" s="486" t="s">
        <v>563</v>
      </c>
      <c r="AG44" s="486" t="s">
        <v>563</v>
      </c>
      <c r="AH44" s="508" t="s">
        <v>563</v>
      </c>
      <c r="AI44" s="507" t="s">
        <v>563</v>
      </c>
      <c r="AJ44" s="486" t="s">
        <v>563</v>
      </c>
      <c r="AK44" s="486" t="s">
        <v>563</v>
      </c>
      <c r="AL44" s="486" t="s">
        <v>563</v>
      </c>
      <c r="AM44" s="486" t="s">
        <v>563</v>
      </c>
      <c r="AN44" s="486" t="s">
        <v>563</v>
      </c>
      <c r="AO44" s="486" t="s">
        <v>563</v>
      </c>
      <c r="AP44" s="486" t="s">
        <v>563</v>
      </c>
      <c r="AQ44" s="486" t="s">
        <v>563</v>
      </c>
      <c r="AR44" s="508" t="s">
        <v>563</v>
      </c>
      <c r="AS44" s="507" t="s">
        <v>563</v>
      </c>
      <c r="AT44" s="486" t="s">
        <v>563</v>
      </c>
      <c r="AU44" s="486" t="s">
        <v>563</v>
      </c>
      <c r="AV44" s="486" t="s">
        <v>563</v>
      </c>
      <c r="AW44" s="486" t="s">
        <v>563</v>
      </c>
      <c r="AX44" s="486" t="s">
        <v>563</v>
      </c>
      <c r="AY44" s="486" t="s">
        <v>563</v>
      </c>
      <c r="AZ44" s="486" t="s">
        <v>563</v>
      </c>
      <c r="BA44" s="486" t="s">
        <v>563</v>
      </c>
      <c r="BB44" s="508" t="s">
        <v>563</v>
      </c>
      <c r="BC44" s="468"/>
      <c r="BD44" s="468"/>
      <c r="BE44" s="468"/>
      <c r="BF44" s="468"/>
      <c r="BG44" s="468"/>
      <c r="BH44" s="468"/>
      <c r="BI44" s="468"/>
      <c r="BJ44" s="468"/>
      <c r="BK44" s="468"/>
      <c r="BL44" s="468"/>
      <c r="BM44" s="468"/>
      <c r="BN44" s="468"/>
      <c r="BO44" s="468"/>
      <c r="BP44" s="468"/>
      <c r="BQ44" s="468"/>
      <c r="BR44" s="468"/>
      <c r="BS44" s="468"/>
      <c r="BT44" s="468"/>
      <c r="BU44" s="468"/>
      <c r="BV44" s="468"/>
    </row>
    <row r="45" spans="1:74" ht="15.75" customHeight="1" outlineLevel="1" x14ac:dyDescent="0.25">
      <c r="A45" s="773"/>
      <c r="B45" s="478" t="s">
        <v>535</v>
      </c>
      <c r="C45" s="512" t="s">
        <v>720</v>
      </c>
      <c r="D45" s="375" t="s">
        <v>277</v>
      </c>
      <c r="E45" s="375">
        <v>2.1928306501703498</v>
      </c>
      <c r="F45" s="375">
        <v>2.1954796525705973</v>
      </c>
      <c r="G45" s="375">
        <v>2.0994737160197068</v>
      </c>
      <c r="H45" s="375">
        <v>1.9540906052609266</v>
      </c>
      <c r="I45" s="375">
        <v>1.7341073648666834</v>
      </c>
      <c r="J45" s="375">
        <v>1.57227390409384</v>
      </c>
      <c r="K45" s="375" t="s">
        <v>563</v>
      </c>
      <c r="L45" s="375" t="s">
        <v>563</v>
      </c>
      <c r="M45" s="375" t="s">
        <v>563</v>
      </c>
      <c r="N45" s="375" t="s">
        <v>563</v>
      </c>
      <c r="O45" s="480">
        <v>1.9707154363212052</v>
      </c>
      <c r="P45" s="479">
        <v>1.9744483458950519</v>
      </c>
      <c r="Q45" s="479">
        <v>1.8941176592250035</v>
      </c>
      <c r="R45" s="479">
        <v>1.7657488664554752</v>
      </c>
      <c r="S45" s="479">
        <v>1.5571970068792023</v>
      </c>
      <c r="T45" s="479"/>
      <c r="U45" s="479"/>
      <c r="V45" s="479"/>
      <c r="W45" s="479"/>
      <c r="X45" s="481"/>
      <c r="Y45" s="510">
        <v>1.8351492716358087</v>
      </c>
      <c r="Z45" s="375">
        <v>1.8395437348954808</v>
      </c>
      <c r="AA45" s="375">
        <v>1.7687803060012741</v>
      </c>
      <c r="AB45" s="375">
        <v>1.6507960600377436</v>
      </c>
      <c r="AC45" s="375">
        <v>1.4492212482183298</v>
      </c>
      <c r="AD45" s="375" t="s">
        <v>563</v>
      </c>
      <c r="AE45" s="375" t="s">
        <v>563</v>
      </c>
      <c r="AF45" s="375" t="s">
        <v>563</v>
      </c>
      <c r="AG45" s="375" t="s">
        <v>563</v>
      </c>
      <c r="AH45" s="511" t="s">
        <v>563</v>
      </c>
      <c r="AI45" s="510" t="s">
        <v>563</v>
      </c>
      <c r="AJ45" s="375" t="s">
        <v>563</v>
      </c>
      <c r="AK45" s="375" t="s">
        <v>563</v>
      </c>
      <c r="AL45" s="375" t="s">
        <v>563</v>
      </c>
      <c r="AM45" s="375" t="s">
        <v>563</v>
      </c>
      <c r="AN45" s="375" t="s">
        <v>563</v>
      </c>
      <c r="AO45" s="375" t="s">
        <v>563</v>
      </c>
      <c r="AP45" s="375" t="s">
        <v>563</v>
      </c>
      <c r="AQ45" s="375" t="s">
        <v>563</v>
      </c>
      <c r="AR45" s="511" t="s">
        <v>563</v>
      </c>
      <c r="AS45" s="510" t="s">
        <v>563</v>
      </c>
      <c r="AT45" s="375" t="s">
        <v>563</v>
      </c>
      <c r="AU45" s="375" t="s">
        <v>563</v>
      </c>
      <c r="AV45" s="375" t="s">
        <v>563</v>
      </c>
      <c r="AW45" s="375" t="s">
        <v>563</v>
      </c>
      <c r="AX45" s="375" t="s">
        <v>563</v>
      </c>
      <c r="AY45" s="375" t="s">
        <v>563</v>
      </c>
      <c r="AZ45" s="375" t="s">
        <v>563</v>
      </c>
      <c r="BA45" s="375" t="s">
        <v>563</v>
      </c>
      <c r="BB45" s="511" t="s">
        <v>563</v>
      </c>
    </row>
    <row r="46" spans="1:74" s="488" customFormat="1" ht="15.75" customHeight="1" outlineLevel="1" x14ac:dyDescent="0.25">
      <c r="A46" s="773"/>
      <c r="B46" s="485" t="s">
        <v>536</v>
      </c>
      <c r="C46" s="486" t="s">
        <v>721</v>
      </c>
      <c r="D46" s="486" t="s">
        <v>277</v>
      </c>
      <c r="E46" s="487">
        <v>0.58479042501699785</v>
      </c>
      <c r="F46" s="487">
        <v>0.58479042501699785</v>
      </c>
      <c r="G46" s="487">
        <v>0.58479042501699785</v>
      </c>
      <c r="H46" s="487">
        <v>0.58479042501699785</v>
      </c>
      <c r="I46" s="487">
        <v>0.58479042501699785</v>
      </c>
      <c r="J46" s="487">
        <v>0.58479042501699785</v>
      </c>
      <c r="K46" s="487" t="s">
        <v>563</v>
      </c>
      <c r="L46" s="487" t="s">
        <v>563</v>
      </c>
      <c r="M46" s="487" t="s">
        <v>563</v>
      </c>
      <c r="N46" s="487" t="s">
        <v>563</v>
      </c>
      <c r="O46" s="502">
        <v>0.53290805995650725</v>
      </c>
      <c r="P46" s="487">
        <v>0.53290805995650725</v>
      </c>
      <c r="Q46" s="487">
        <v>0.53290805995650725</v>
      </c>
      <c r="R46" s="487">
        <v>0.53290805995650725</v>
      </c>
      <c r="S46" s="487">
        <v>0.53290805995650725</v>
      </c>
      <c r="T46" s="487"/>
      <c r="U46" s="487"/>
      <c r="V46" s="487"/>
      <c r="W46" s="487"/>
      <c r="X46" s="503"/>
      <c r="Y46" s="502">
        <v>0.50124209199253278</v>
      </c>
      <c r="Z46" s="487">
        <v>0.50124209199253278</v>
      </c>
      <c r="AA46" s="487">
        <v>0.50124209199253278</v>
      </c>
      <c r="AB46" s="487">
        <v>0.50124209199253278</v>
      </c>
      <c r="AC46" s="487">
        <v>0.50124209199253278</v>
      </c>
      <c r="AD46" s="487" t="s">
        <v>563</v>
      </c>
      <c r="AE46" s="487" t="s">
        <v>563</v>
      </c>
      <c r="AF46" s="487" t="s">
        <v>563</v>
      </c>
      <c r="AG46" s="487" t="s">
        <v>563</v>
      </c>
      <c r="AH46" s="503" t="s">
        <v>563</v>
      </c>
      <c r="AI46" s="502" t="s">
        <v>563</v>
      </c>
      <c r="AJ46" s="487" t="s">
        <v>563</v>
      </c>
      <c r="AK46" s="487" t="s">
        <v>563</v>
      </c>
      <c r="AL46" s="487" t="s">
        <v>563</v>
      </c>
      <c r="AM46" s="487" t="s">
        <v>563</v>
      </c>
      <c r="AN46" s="487" t="s">
        <v>563</v>
      </c>
      <c r="AO46" s="487" t="s">
        <v>563</v>
      </c>
      <c r="AP46" s="487" t="s">
        <v>563</v>
      </c>
      <c r="AQ46" s="487" t="s">
        <v>563</v>
      </c>
      <c r="AR46" s="503" t="s">
        <v>563</v>
      </c>
      <c r="AS46" s="502" t="s">
        <v>563</v>
      </c>
      <c r="AT46" s="487" t="s">
        <v>563</v>
      </c>
      <c r="AU46" s="487" t="s">
        <v>563</v>
      </c>
      <c r="AV46" s="487" t="s">
        <v>563</v>
      </c>
      <c r="AW46" s="487" t="s">
        <v>563</v>
      </c>
      <c r="AX46" s="487" t="s">
        <v>563</v>
      </c>
      <c r="AY46" s="487" t="s">
        <v>563</v>
      </c>
      <c r="AZ46" s="487" t="s">
        <v>563</v>
      </c>
      <c r="BA46" s="487" t="s">
        <v>563</v>
      </c>
      <c r="BB46" s="503" t="s">
        <v>563</v>
      </c>
      <c r="BC46" s="468"/>
      <c r="BD46" s="468"/>
      <c r="BE46" s="468"/>
      <c r="BF46" s="468"/>
      <c r="BG46" s="468"/>
      <c r="BH46" s="468"/>
      <c r="BI46" s="468"/>
      <c r="BJ46" s="468"/>
      <c r="BK46" s="468"/>
      <c r="BL46" s="468"/>
      <c r="BM46" s="468"/>
      <c r="BN46" s="468"/>
      <c r="BO46" s="468"/>
      <c r="BP46" s="468"/>
      <c r="BQ46" s="468"/>
      <c r="BR46" s="468"/>
      <c r="BS46" s="468"/>
      <c r="BT46" s="468"/>
      <c r="BU46" s="468"/>
      <c r="BV46" s="468"/>
    </row>
    <row r="47" spans="1:74" ht="15.75" customHeight="1" outlineLevel="1" x14ac:dyDescent="0.25">
      <c r="A47" s="773"/>
      <c r="B47" s="478" t="s">
        <v>537</v>
      </c>
      <c r="C47" s="375" t="s">
        <v>722</v>
      </c>
      <c r="D47" s="375" t="s">
        <v>277</v>
      </c>
      <c r="E47" s="375"/>
      <c r="F47" s="375"/>
      <c r="G47" s="375"/>
      <c r="H47" s="375"/>
      <c r="I47" s="375"/>
      <c r="J47" s="375"/>
      <c r="K47" s="375"/>
      <c r="L47" s="375"/>
      <c r="M47" s="375"/>
      <c r="N47" s="375"/>
      <c r="O47" s="480"/>
      <c r="P47" s="479"/>
      <c r="Q47" s="479"/>
      <c r="R47" s="479"/>
      <c r="S47" s="479"/>
      <c r="T47" s="479"/>
      <c r="U47" s="479"/>
      <c r="V47" s="479"/>
      <c r="W47" s="479"/>
      <c r="X47" s="481"/>
      <c r="Y47" s="510"/>
      <c r="Z47" s="375"/>
      <c r="AA47" s="375"/>
      <c r="AB47" s="375"/>
      <c r="AC47" s="375"/>
      <c r="AD47" s="375"/>
      <c r="AE47" s="375"/>
      <c r="AF47" s="375"/>
      <c r="AG47" s="375"/>
      <c r="AH47" s="511"/>
      <c r="AI47" s="510"/>
      <c r="AJ47" s="375"/>
      <c r="AK47" s="375"/>
      <c r="AL47" s="375"/>
      <c r="AM47" s="375"/>
      <c r="AN47" s="375"/>
      <c r="AO47" s="375"/>
      <c r="AP47" s="375"/>
      <c r="AQ47" s="375"/>
      <c r="AR47" s="511"/>
      <c r="AS47" s="510"/>
      <c r="AT47" s="375"/>
      <c r="AU47" s="375"/>
      <c r="AV47" s="375"/>
      <c r="AW47" s="375"/>
      <c r="AX47" s="375"/>
      <c r="AY47" s="375"/>
      <c r="AZ47" s="375"/>
      <c r="BA47" s="375"/>
      <c r="BB47" s="511"/>
    </row>
    <row r="48" spans="1:74" s="488" customFormat="1" ht="15.75" customHeight="1" outlineLevel="1" thickBot="1" x14ac:dyDescent="0.3">
      <c r="A48" s="773"/>
      <c r="B48" s="485" t="s">
        <v>556</v>
      </c>
      <c r="C48" s="486" t="s">
        <v>723</v>
      </c>
      <c r="D48" s="486" t="s">
        <v>557</v>
      </c>
      <c r="E48" s="486"/>
      <c r="F48" s="486"/>
      <c r="G48" s="486"/>
      <c r="H48" s="486"/>
      <c r="I48" s="486"/>
      <c r="J48" s="486"/>
      <c r="K48" s="486"/>
      <c r="L48" s="486"/>
      <c r="M48" s="486"/>
      <c r="N48" s="486"/>
      <c r="O48" s="507"/>
      <c r="P48" s="486"/>
      <c r="Q48" s="486"/>
      <c r="R48" s="486"/>
      <c r="S48" s="486"/>
      <c r="T48" s="486"/>
      <c r="U48" s="486"/>
      <c r="V48" s="486"/>
      <c r="W48" s="486"/>
      <c r="X48" s="508"/>
      <c r="Y48" s="507"/>
      <c r="Z48" s="486"/>
      <c r="AA48" s="486"/>
      <c r="AB48" s="486"/>
      <c r="AC48" s="486"/>
      <c r="AD48" s="486"/>
      <c r="AE48" s="486"/>
      <c r="AF48" s="486"/>
      <c r="AG48" s="486"/>
      <c r="AH48" s="508"/>
      <c r="AI48" s="507"/>
      <c r="AJ48" s="486"/>
      <c r="AK48" s="486"/>
      <c r="AL48" s="486"/>
      <c r="AM48" s="486"/>
      <c r="AN48" s="486"/>
      <c r="AO48" s="486"/>
      <c r="AP48" s="486"/>
      <c r="AQ48" s="486"/>
      <c r="AR48" s="508"/>
      <c r="AS48" s="507"/>
      <c r="AT48" s="486"/>
      <c r="AU48" s="486"/>
      <c r="AV48" s="486"/>
      <c r="AW48" s="486"/>
      <c r="AX48" s="486"/>
      <c r="AY48" s="486"/>
      <c r="AZ48" s="486"/>
      <c r="BA48" s="486"/>
      <c r="BB48" s="508"/>
      <c r="BC48" s="468"/>
      <c r="BD48" s="468"/>
      <c r="BE48" s="468"/>
      <c r="BF48" s="468"/>
      <c r="BG48" s="468"/>
      <c r="BH48" s="468"/>
      <c r="BI48" s="468"/>
      <c r="BJ48" s="468"/>
      <c r="BK48" s="468"/>
      <c r="BL48" s="468"/>
      <c r="BM48" s="468"/>
      <c r="BN48" s="468"/>
      <c r="BO48" s="468"/>
      <c r="BP48" s="468"/>
      <c r="BQ48" s="468"/>
      <c r="BR48" s="468"/>
      <c r="BS48" s="468"/>
      <c r="BT48" s="468"/>
      <c r="BU48" s="468"/>
      <c r="BV48" s="468"/>
    </row>
    <row r="49" spans="1:74" ht="15.75" customHeight="1" x14ac:dyDescent="0.25">
      <c r="A49" s="773"/>
      <c r="B49" s="513" t="s">
        <v>628</v>
      </c>
      <c r="C49" s="514"/>
      <c r="D49" s="514"/>
      <c r="E49" s="514"/>
      <c r="F49" s="514"/>
      <c r="G49" s="514"/>
      <c r="H49" s="514"/>
      <c r="I49" s="514"/>
      <c r="J49" s="514"/>
      <c r="K49" s="514"/>
      <c r="L49" s="514"/>
      <c r="M49" s="514"/>
      <c r="N49" s="514"/>
      <c r="O49" s="515"/>
      <c r="P49" s="514"/>
      <c r="Q49" s="514"/>
      <c r="R49" s="514"/>
      <c r="S49" s="514"/>
      <c r="T49" s="514"/>
      <c r="U49" s="514"/>
      <c r="V49" s="514"/>
      <c r="W49" s="514"/>
      <c r="X49" s="516"/>
      <c r="Y49" s="515"/>
      <c r="Z49" s="514"/>
      <c r="AA49" s="514"/>
      <c r="AB49" s="514"/>
      <c r="AC49" s="514"/>
      <c r="AD49" s="514"/>
      <c r="AE49" s="514"/>
      <c r="AF49" s="514"/>
      <c r="AG49" s="514"/>
      <c r="AH49" s="516"/>
      <c r="AI49" s="515"/>
      <c r="AJ49" s="514"/>
      <c r="AK49" s="514"/>
      <c r="AL49" s="514"/>
      <c r="AM49" s="514"/>
      <c r="AN49" s="514"/>
      <c r="AO49" s="514"/>
      <c r="AP49" s="514"/>
      <c r="AQ49" s="514"/>
      <c r="AR49" s="516"/>
      <c r="AS49" s="515"/>
      <c r="AT49" s="514"/>
      <c r="AU49" s="514"/>
      <c r="AV49" s="514"/>
      <c r="AW49" s="514"/>
      <c r="AX49" s="514"/>
      <c r="AY49" s="514"/>
      <c r="AZ49" s="514"/>
      <c r="BA49" s="514"/>
      <c r="BB49" s="516"/>
    </row>
    <row r="50" spans="1:74" ht="15.75" customHeight="1" outlineLevel="1" x14ac:dyDescent="0.25">
      <c r="A50" s="773"/>
      <c r="B50" s="478" t="s">
        <v>282</v>
      </c>
      <c r="C50" s="375" t="s">
        <v>724</v>
      </c>
      <c r="D50" s="517" t="s">
        <v>283</v>
      </c>
      <c r="E50" s="479"/>
      <c r="F50" s="479"/>
      <c r="G50" s="479"/>
      <c r="H50" s="479"/>
      <c r="I50" s="479"/>
      <c r="J50" s="479"/>
      <c r="K50" s="479"/>
      <c r="L50" s="479"/>
      <c r="M50" s="479"/>
      <c r="N50" s="479"/>
      <c r="O50" s="502"/>
      <c r="P50" s="487"/>
      <c r="Q50" s="487"/>
      <c r="R50" s="487"/>
      <c r="S50" s="487"/>
      <c r="T50" s="487"/>
      <c r="U50" s="487"/>
      <c r="V50" s="487"/>
      <c r="W50" s="487"/>
      <c r="X50" s="503"/>
      <c r="Y50" s="480"/>
      <c r="Z50" s="479"/>
      <c r="AA50" s="479"/>
      <c r="AB50" s="479"/>
      <c r="AC50" s="479"/>
      <c r="AD50" s="479"/>
      <c r="AE50" s="479"/>
      <c r="AF50" s="479"/>
      <c r="AG50" s="479"/>
      <c r="AH50" s="481"/>
      <c r="AI50" s="480"/>
      <c r="AJ50" s="479"/>
      <c r="AK50" s="479"/>
      <c r="AL50" s="479"/>
      <c r="AM50" s="479"/>
      <c r="AN50" s="479"/>
      <c r="AO50" s="479"/>
      <c r="AP50" s="479"/>
      <c r="AQ50" s="479"/>
      <c r="AR50" s="481"/>
      <c r="AS50" s="480"/>
      <c r="AT50" s="479"/>
      <c r="AU50" s="479"/>
      <c r="AV50" s="479"/>
      <c r="AW50" s="479"/>
      <c r="AX50" s="479"/>
      <c r="AY50" s="479"/>
      <c r="AZ50" s="479"/>
      <c r="BA50" s="479"/>
      <c r="BB50" s="481"/>
    </row>
    <row r="51" spans="1:74" ht="15.75" customHeight="1" outlineLevel="1" x14ac:dyDescent="0.25">
      <c r="A51" s="773"/>
      <c r="B51" s="478" t="s">
        <v>676</v>
      </c>
      <c r="C51" s="375" t="s">
        <v>725</v>
      </c>
      <c r="D51" s="479" t="s">
        <v>555</v>
      </c>
      <c r="E51" s="479"/>
      <c r="F51" s="479"/>
      <c r="G51" s="479"/>
      <c r="H51" s="479"/>
      <c r="I51" s="479"/>
      <c r="J51" s="479"/>
      <c r="K51" s="479"/>
      <c r="L51" s="479"/>
      <c r="M51" s="479"/>
      <c r="N51" s="479"/>
      <c r="O51" s="480"/>
      <c r="P51" s="479"/>
      <c r="Q51" s="479"/>
      <c r="R51" s="479"/>
      <c r="S51" s="479"/>
      <c r="T51" s="479"/>
      <c r="U51" s="479"/>
      <c r="V51" s="479"/>
      <c r="W51" s="479"/>
      <c r="X51" s="481"/>
      <c r="Y51" s="480"/>
      <c r="Z51" s="479"/>
      <c r="AA51" s="479"/>
      <c r="AB51" s="479"/>
      <c r="AC51" s="479"/>
      <c r="AD51" s="479"/>
      <c r="AE51" s="479"/>
      <c r="AF51" s="479"/>
      <c r="AG51" s="479"/>
      <c r="AH51" s="481"/>
      <c r="AI51" s="480"/>
      <c r="AJ51" s="479"/>
      <c r="AK51" s="479"/>
      <c r="AL51" s="479"/>
      <c r="AM51" s="479"/>
      <c r="AN51" s="479"/>
      <c r="AO51" s="479"/>
      <c r="AP51" s="479"/>
      <c r="AQ51" s="479"/>
      <c r="AR51" s="481"/>
      <c r="AS51" s="480"/>
      <c r="AT51" s="479"/>
      <c r="AU51" s="479"/>
      <c r="AV51" s="479"/>
      <c r="AW51" s="479"/>
      <c r="AX51" s="479"/>
      <c r="AY51" s="479"/>
      <c r="AZ51" s="479"/>
      <c r="BA51" s="479"/>
      <c r="BB51" s="481"/>
    </row>
    <row r="52" spans="1:74" s="488" customFormat="1" ht="15.75" customHeight="1" outlineLevel="1" x14ac:dyDescent="0.25">
      <c r="A52" s="773"/>
      <c r="B52" s="485" t="s">
        <v>509</v>
      </c>
      <c r="C52" s="486" t="s">
        <v>726</v>
      </c>
      <c r="D52" s="518" t="s">
        <v>290</v>
      </c>
      <c r="E52" s="487">
        <v>396.60690872090538</v>
      </c>
      <c r="F52" s="487">
        <v>391.00350864796434</v>
      </c>
      <c r="G52" s="487">
        <v>381.4320152147817</v>
      </c>
      <c r="H52" s="487">
        <v>370.95251758026296</v>
      </c>
      <c r="I52" s="487">
        <v>358.34819186926694</v>
      </c>
      <c r="J52" s="487">
        <v>349.63089071595675</v>
      </c>
      <c r="K52" s="487" t="s">
        <v>563</v>
      </c>
      <c r="L52" s="487" t="s">
        <v>563</v>
      </c>
      <c r="M52" s="487" t="s">
        <v>563</v>
      </c>
      <c r="N52" s="487" t="s">
        <v>563</v>
      </c>
      <c r="O52" s="502">
        <v>379.34492929642948</v>
      </c>
      <c r="P52" s="487">
        <v>374.98437708350275</v>
      </c>
      <c r="Q52" s="487">
        <v>366.29673722316437</v>
      </c>
      <c r="R52" s="487">
        <v>356.52233506958481</v>
      </c>
      <c r="S52" s="487">
        <v>344.05242168562182</v>
      </c>
      <c r="T52" s="487"/>
      <c r="U52" s="487"/>
      <c r="V52" s="487"/>
      <c r="W52" s="487"/>
      <c r="X52" s="503"/>
      <c r="Y52" s="502">
        <v>368.80922440300515</v>
      </c>
      <c r="Z52" s="487">
        <v>365.20723399568266</v>
      </c>
      <c r="AA52" s="487">
        <v>357.05904677768052</v>
      </c>
      <c r="AB52" s="487">
        <v>347.71499375882007</v>
      </c>
      <c r="AC52" s="487">
        <v>335.32711781545618</v>
      </c>
      <c r="AD52" s="487" t="s">
        <v>563</v>
      </c>
      <c r="AE52" s="487" t="s">
        <v>563</v>
      </c>
      <c r="AF52" s="487" t="s">
        <v>563</v>
      </c>
      <c r="AG52" s="487" t="s">
        <v>563</v>
      </c>
      <c r="AH52" s="503" t="s">
        <v>563</v>
      </c>
      <c r="AI52" s="502" t="s">
        <v>563</v>
      </c>
      <c r="AJ52" s="487" t="s">
        <v>563</v>
      </c>
      <c r="AK52" s="487" t="s">
        <v>563</v>
      </c>
      <c r="AL52" s="487" t="s">
        <v>563</v>
      </c>
      <c r="AM52" s="487" t="s">
        <v>563</v>
      </c>
      <c r="AN52" s="487" t="s">
        <v>563</v>
      </c>
      <c r="AO52" s="487" t="s">
        <v>563</v>
      </c>
      <c r="AP52" s="487" t="s">
        <v>563</v>
      </c>
      <c r="AQ52" s="487" t="s">
        <v>563</v>
      </c>
      <c r="AR52" s="503" t="s">
        <v>563</v>
      </c>
      <c r="AS52" s="502" t="s">
        <v>563</v>
      </c>
      <c r="AT52" s="487" t="s">
        <v>563</v>
      </c>
      <c r="AU52" s="487" t="s">
        <v>563</v>
      </c>
      <c r="AV52" s="487" t="s">
        <v>563</v>
      </c>
      <c r="AW52" s="487" t="s">
        <v>563</v>
      </c>
      <c r="AX52" s="487" t="s">
        <v>563</v>
      </c>
      <c r="AY52" s="487" t="s">
        <v>563</v>
      </c>
      <c r="AZ52" s="487" t="s">
        <v>563</v>
      </c>
      <c r="BA52" s="487" t="s">
        <v>563</v>
      </c>
      <c r="BB52" s="503" t="s">
        <v>563</v>
      </c>
      <c r="BC52" s="468"/>
      <c r="BD52" s="468"/>
      <c r="BE52" s="468"/>
      <c r="BF52" s="468"/>
      <c r="BG52" s="468"/>
      <c r="BH52" s="468"/>
      <c r="BI52" s="468"/>
      <c r="BJ52" s="468"/>
      <c r="BK52" s="468"/>
      <c r="BL52" s="468"/>
      <c r="BM52" s="468"/>
      <c r="BN52" s="468"/>
      <c r="BO52" s="468"/>
      <c r="BP52" s="468"/>
      <c r="BQ52" s="468"/>
      <c r="BR52" s="468"/>
      <c r="BS52" s="468"/>
      <c r="BT52" s="468"/>
      <c r="BU52" s="468"/>
      <c r="BV52" s="468"/>
    </row>
    <row r="53" spans="1:74" ht="15.75" customHeight="1" outlineLevel="1" x14ac:dyDescent="0.25">
      <c r="A53" s="773"/>
      <c r="B53" s="478" t="s">
        <v>510</v>
      </c>
      <c r="C53" s="375" t="s">
        <v>727</v>
      </c>
      <c r="D53" s="517" t="s">
        <v>505</v>
      </c>
      <c r="E53" s="479">
        <v>12.470854622980484</v>
      </c>
      <c r="F53" s="479">
        <v>12.24889230343053</v>
      </c>
      <c r="G53" s="479">
        <v>11.340467991600958</v>
      </c>
      <c r="H53" s="479">
        <v>10.193318777470266</v>
      </c>
      <c r="I53" s="479">
        <v>8.689088096910945</v>
      </c>
      <c r="J53" s="479">
        <v>7.6709030222863381</v>
      </c>
      <c r="K53" s="479" t="s">
        <v>563</v>
      </c>
      <c r="L53" s="479" t="s">
        <v>563</v>
      </c>
      <c r="M53" s="479" t="s">
        <v>563</v>
      </c>
      <c r="N53" s="479" t="s">
        <v>563</v>
      </c>
      <c r="O53" s="480">
        <v>10.641612595488692</v>
      </c>
      <c r="P53" s="479">
        <v>10.494316538214811</v>
      </c>
      <c r="Q53" s="479">
        <v>9.7697371525814205</v>
      </c>
      <c r="R53" s="479">
        <v>8.8139447741102703</v>
      </c>
      <c r="S53" s="479">
        <v>7.4741555564405981</v>
      </c>
      <c r="T53" s="479"/>
      <c r="U53" s="479"/>
      <c r="V53" s="479"/>
      <c r="W53" s="479"/>
      <c r="X53" s="481"/>
      <c r="Y53" s="480">
        <v>9.5251500099189101</v>
      </c>
      <c r="Z53" s="479">
        <v>9.4234258818827783</v>
      </c>
      <c r="AA53" s="479">
        <v>8.8110547106682962</v>
      </c>
      <c r="AB53" s="479">
        <v>7.9720553777843639</v>
      </c>
      <c r="AC53" s="479">
        <v>6.7326316328478928</v>
      </c>
      <c r="AD53" s="479" t="s">
        <v>563</v>
      </c>
      <c r="AE53" s="479" t="s">
        <v>563</v>
      </c>
      <c r="AF53" s="479" t="s">
        <v>563</v>
      </c>
      <c r="AG53" s="479" t="s">
        <v>563</v>
      </c>
      <c r="AH53" s="481" t="s">
        <v>563</v>
      </c>
      <c r="AI53" s="480" t="s">
        <v>563</v>
      </c>
      <c r="AJ53" s="479" t="s">
        <v>563</v>
      </c>
      <c r="AK53" s="479" t="s">
        <v>563</v>
      </c>
      <c r="AL53" s="479" t="s">
        <v>563</v>
      </c>
      <c r="AM53" s="479" t="s">
        <v>563</v>
      </c>
      <c r="AN53" s="479" t="s">
        <v>563</v>
      </c>
      <c r="AO53" s="479" t="s">
        <v>563</v>
      </c>
      <c r="AP53" s="479" t="s">
        <v>563</v>
      </c>
      <c r="AQ53" s="479" t="s">
        <v>563</v>
      </c>
      <c r="AR53" s="481" t="s">
        <v>563</v>
      </c>
      <c r="AS53" s="480" t="s">
        <v>563</v>
      </c>
      <c r="AT53" s="479" t="s">
        <v>563</v>
      </c>
      <c r="AU53" s="479" t="s">
        <v>563</v>
      </c>
      <c r="AV53" s="479" t="s">
        <v>563</v>
      </c>
      <c r="AW53" s="479" t="s">
        <v>563</v>
      </c>
      <c r="AX53" s="479" t="s">
        <v>563</v>
      </c>
      <c r="AY53" s="479" t="s">
        <v>563</v>
      </c>
      <c r="AZ53" s="479" t="s">
        <v>563</v>
      </c>
      <c r="BA53" s="479" t="s">
        <v>563</v>
      </c>
      <c r="BB53" s="481" t="s">
        <v>563</v>
      </c>
    </row>
    <row r="54" spans="1:74" s="488" customFormat="1" ht="15.75" customHeight="1" outlineLevel="1" x14ac:dyDescent="0.25">
      <c r="A54" s="773"/>
      <c r="B54" s="485" t="s">
        <v>511</v>
      </c>
      <c r="C54" s="486" t="s">
        <v>728</v>
      </c>
      <c r="D54" s="518" t="s">
        <v>507</v>
      </c>
      <c r="E54" s="487">
        <v>1.4262908871114326E-2</v>
      </c>
      <c r="F54" s="487">
        <v>1.4245699656813543E-2</v>
      </c>
      <c r="G54" s="487">
        <v>1.4897135169884879E-2</v>
      </c>
      <c r="H54" s="487">
        <v>1.6005472647461924E-2</v>
      </c>
      <c r="I54" s="487">
        <v>1.8035875036820779E-2</v>
      </c>
      <c r="J54" s="487">
        <v>1.9892299714273819E-2</v>
      </c>
      <c r="K54" s="487" t="s">
        <v>563</v>
      </c>
      <c r="L54" s="487" t="s">
        <v>563</v>
      </c>
      <c r="M54" s="487" t="s">
        <v>563</v>
      </c>
      <c r="N54" s="487" t="s">
        <v>563</v>
      </c>
      <c r="O54" s="502">
        <v>1.5989203894076969E-2</v>
      </c>
      <c r="P54" s="487">
        <v>1.5957398895011743E-2</v>
      </c>
      <c r="Q54" s="487">
        <v>1.6626698149326515E-2</v>
      </c>
      <c r="R54" s="487">
        <v>1.7831560449462824E-2</v>
      </c>
      <c r="S54" s="487">
        <v>2.0237563090528328E-2</v>
      </c>
      <c r="T54" s="487"/>
      <c r="U54" s="487"/>
      <c r="V54" s="487"/>
      <c r="W54" s="487"/>
      <c r="X54" s="503"/>
      <c r="Y54" s="502">
        <v>1.7042833635700524E-2</v>
      </c>
      <c r="Z54" s="487">
        <v>1.7002120221372787E-2</v>
      </c>
      <c r="AA54" s="487">
        <v>1.7682322460878613E-2</v>
      </c>
      <c r="AB54" s="487">
        <v>1.8946097879862265E-2</v>
      </c>
      <c r="AC54" s="487">
        <v>2.1581344995884457E-2</v>
      </c>
      <c r="AD54" s="487" t="s">
        <v>563</v>
      </c>
      <c r="AE54" s="487" t="s">
        <v>563</v>
      </c>
      <c r="AF54" s="487" t="s">
        <v>563</v>
      </c>
      <c r="AG54" s="487" t="s">
        <v>563</v>
      </c>
      <c r="AH54" s="503" t="s">
        <v>563</v>
      </c>
      <c r="AI54" s="502" t="s">
        <v>563</v>
      </c>
      <c r="AJ54" s="487" t="s">
        <v>563</v>
      </c>
      <c r="AK54" s="487" t="s">
        <v>563</v>
      </c>
      <c r="AL54" s="487" t="s">
        <v>563</v>
      </c>
      <c r="AM54" s="487" t="s">
        <v>563</v>
      </c>
      <c r="AN54" s="487" t="s">
        <v>563</v>
      </c>
      <c r="AO54" s="487" t="s">
        <v>563</v>
      </c>
      <c r="AP54" s="487" t="s">
        <v>563</v>
      </c>
      <c r="AQ54" s="487" t="s">
        <v>563</v>
      </c>
      <c r="AR54" s="503" t="s">
        <v>563</v>
      </c>
      <c r="AS54" s="502" t="s">
        <v>563</v>
      </c>
      <c r="AT54" s="487" t="s">
        <v>563</v>
      </c>
      <c r="AU54" s="487" t="s">
        <v>563</v>
      </c>
      <c r="AV54" s="487" t="s">
        <v>563</v>
      </c>
      <c r="AW54" s="487" t="s">
        <v>563</v>
      </c>
      <c r="AX54" s="487" t="s">
        <v>563</v>
      </c>
      <c r="AY54" s="487" t="s">
        <v>563</v>
      </c>
      <c r="AZ54" s="487" t="s">
        <v>563</v>
      </c>
      <c r="BA54" s="487" t="s">
        <v>563</v>
      </c>
      <c r="BB54" s="503" t="s">
        <v>563</v>
      </c>
      <c r="BC54" s="468"/>
      <c r="BD54" s="468"/>
      <c r="BE54" s="468"/>
      <c r="BF54" s="468"/>
      <c r="BG54" s="468"/>
      <c r="BH54" s="468"/>
      <c r="BI54" s="468"/>
      <c r="BJ54" s="468"/>
      <c r="BK54" s="468"/>
      <c r="BL54" s="468"/>
      <c r="BM54" s="468"/>
      <c r="BN54" s="468"/>
      <c r="BO54" s="468"/>
      <c r="BP54" s="468"/>
      <c r="BQ54" s="468"/>
      <c r="BR54" s="468"/>
      <c r="BS54" s="468"/>
      <c r="BT54" s="468"/>
      <c r="BU54" s="468"/>
      <c r="BV54" s="468"/>
    </row>
    <row r="55" spans="1:74" ht="15.75" customHeight="1" outlineLevel="1" x14ac:dyDescent="0.25">
      <c r="A55" s="773"/>
      <c r="B55" s="478" t="s">
        <v>515</v>
      </c>
      <c r="C55" s="375" t="s">
        <v>729</v>
      </c>
      <c r="D55" s="517" t="s">
        <v>277</v>
      </c>
      <c r="E55" s="479"/>
      <c r="F55" s="479"/>
      <c r="G55" s="479"/>
      <c r="H55" s="479"/>
      <c r="I55" s="479"/>
      <c r="J55" s="479"/>
      <c r="K55" s="479"/>
      <c r="L55" s="479"/>
      <c r="M55" s="479"/>
      <c r="N55" s="479"/>
      <c r="O55" s="480"/>
      <c r="P55" s="479"/>
      <c r="Q55" s="479"/>
      <c r="R55" s="479"/>
      <c r="S55" s="479"/>
      <c r="T55" s="479"/>
      <c r="U55" s="479"/>
      <c r="V55" s="479"/>
      <c r="W55" s="479"/>
      <c r="X55" s="481"/>
      <c r="Y55" s="480"/>
      <c r="Z55" s="479"/>
      <c r="AA55" s="479"/>
      <c r="AB55" s="479"/>
      <c r="AC55" s="479"/>
      <c r="AD55" s="479"/>
      <c r="AE55" s="479"/>
      <c r="AF55" s="479"/>
      <c r="AG55" s="479"/>
      <c r="AH55" s="481"/>
      <c r="AI55" s="480"/>
      <c r="AJ55" s="479"/>
      <c r="AK55" s="479"/>
      <c r="AL55" s="479"/>
      <c r="AM55" s="479"/>
      <c r="AN55" s="479"/>
      <c r="AO55" s="479"/>
      <c r="AP55" s="479"/>
      <c r="AQ55" s="479"/>
      <c r="AR55" s="481"/>
      <c r="AS55" s="480"/>
      <c r="AT55" s="479"/>
      <c r="AU55" s="479"/>
      <c r="AV55" s="479"/>
      <c r="AW55" s="479"/>
      <c r="AX55" s="479"/>
      <c r="AY55" s="479"/>
      <c r="AZ55" s="479"/>
      <c r="BA55" s="479"/>
      <c r="BB55" s="481"/>
    </row>
    <row r="56" spans="1:74" s="488" customFormat="1" ht="15.75" customHeight="1" outlineLevel="1" x14ac:dyDescent="0.25">
      <c r="A56" s="773"/>
      <c r="B56" s="485" t="s">
        <v>514</v>
      </c>
      <c r="C56" s="486" t="s">
        <v>730</v>
      </c>
      <c r="D56" s="518" t="s">
        <v>517</v>
      </c>
      <c r="E56" s="487"/>
      <c r="F56" s="487"/>
      <c r="G56" s="487"/>
      <c r="H56" s="487"/>
      <c r="I56" s="487"/>
      <c r="J56" s="487"/>
      <c r="K56" s="487"/>
      <c r="L56" s="487"/>
      <c r="M56" s="487"/>
      <c r="N56" s="487"/>
      <c r="O56" s="502"/>
      <c r="P56" s="487"/>
      <c r="Q56" s="487"/>
      <c r="R56" s="487"/>
      <c r="S56" s="487"/>
      <c r="T56" s="487"/>
      <c r="U56" s="487"/>
      <c r="V56" s="487"/>
      <c r="W56" s="487"/>
      <c r="X56" s="503"/>
      <c r="Y56" s="502"/>
      <c r="Z56" s="487"/>
      <c r="AA56" s="487"/>
      <c r="AB56" s="487"/>
      <c r="AC56" s="487"/>
      <c r="AD56" s="487"/>
      <c r="AE56" s="487"/>
      <c r="AF56" s="487"/>
      <c r="AG56" s="487"/>
      <c r="AH56" s="503"/>
      <c r="AI56" s="502"/>
      <c r="AJ56" s="487"/>
      <c r="AK56" s="487"/>
      <c r="AL56" s="487"/>
      <c r="AM56" s="487"/>
      <c r="AN56" s="487"/>
      <c r="AO56" s="487"/>
      <c r="AP56" s="487"/>
      <c r="AQ56" s="487"/>
      <c r="AR56" s="503"/>
      <c r="AS56" s="502"/>
      <c r="AT56" s="487"/>
      <c r="AU56" s="487"/>
      <c r="AV56" s="487"/>
      <c r="AW56" s="487"/>
      <c r="AX56" s="487"/>
      <c r="AY56" s="487"/>
      <c r="AZ56" s="487"/>
      <c r="BA56" s="487"/>
      <c r="BB56" s="503"/>
      <c r="BC56" s="468"/>
      <c r="BD56" s="468"/>
      <c r="BE56" s="468"/>
      <c r="BF56" s="468"/>
      <c r="BG56" s="468"/>
      <c r="BH56" s="468"/>
      <c r="BI56" s="468"/>
      <c r="BJ56" s="468"/>
      <c r="BK56" s="468"/>
      <c r="BL56" s="468"/>
      <c r="BM56" s="468"/>
      <c r="BN56" s="468"/>
      <c r="BO56" s="468"/>
      <c r="BP56" s="468"/>
      <c r="BQ56" s="468"/>
      <c r="BR56" s="468"/>
      <c r="BS56" s="468"/>
      <c r="BT56" s="468"/>
      <c r="BU56" s="468"/>
      <c r="BV56" s="468"/>
    </row>
    <row r="57" spans="1:74" ht="15.75" customHeight="1" outlineLevel="1" x14ac:dyDescent="0.25">
      <c r="A57" s="773"/>
      <c r="B57" s="478" t="s">
        <v>516</v>
      </c>
      <c r="C57" s="375" t="s">
        <v>731</v>
      </c>
      <c r="D57" s="517" t="s">
        <v>518</v>
      </c>
      <c r="E57" s="479"/>
      <c r="F57" s="479"/>
      <c r="G57" s="479"/>
      <c r="H57" s="479"/>
      <c r="I57" s="479"/>
      <c r="J57" s="479"/>
      <c r="K57" s="479"/>
      <c r="L57" s="479"/>
      <c r="M57" s="479"/>
      <c r="N57" s="479"/>
      <c r="O57" s="480"/>
      <c r="P57" s="479"/>
      <c r="Q57" s="479"/>
      <c r="R57" s="479"/>
      <c r="S57" s="479"/>
      <c r="T57" s="479"/>
      <c r="U57" s="479"/>
      <c r="V57" s="479"/>
      <c r="W57" s="479"/>
      <c r="X57" s="481"/>
      <c r="Y57" s="480"/>
      <c r="Z57" s="479"/>
      <c r="AA57" s="479"/>
      <c r="AB57" s="479"/>
      <c r="AC57" s="479"/>
      <c r="AD57" s="479"/>
      <c r="AE57" s="479"/>
      <c r="AF57" s="479"/>
      <c r="AG57" s="479"/>
      <c r="AH57" s="481"/>
      <c r="AI57" s="480"/>
      <c r="AJ57" s="479"/>
      <c r="AK57" s="479"/>
      <c r="AL57" s="479"/>
      <c r="AM57" s="479"/>
      <c r="AN57" s="479"/>
      <c r="AO57" s="479"/>
      <c r="AP57" s="479"/>
      <c r="AQ57" s="479"/>
      <c r="AR57" s="481"/>
      <c r="AS57" s="480"/>
      <c r="AT57" s="479"/>
      <c r="AU57" s="479"/>
      <c r="AV57" s="479"/>
      <c r="AW57" s="479"/>
      <c r="AX57" s="479"/>
      <c r="AY57" s="479"/>
      <c r="AZ57" s="479"/>
      <c r="BA57" s="479"/>
      <c r="BB57" s="481"/>
    </row>
    <row r="58" spans="1:74" s="488" customFormat="1" ht="15.75" customHeight="1" outlineLevel="1" x14ac:dyDescent="0.25">
      <c r="A58" s="773"/>
      <c r="B58" s="519" t="s">
        <v>678</v>
      </c>
      <c r="C58" s="486" t="s">
        <v>732</v>
      </c>
      <c r="D58" s="520" t="s">
        <v>290</v>
      </c>
      <c r="E58" s="487"/>
      <c r="F58" s="487"/>
      <c r="G58" s="487"/>
      <c r="H58" s="487"/>
      <c r="I58" s="487"/>
      <c r="J58" s="487"/>
      <c r="K58" s="487"/>
      <c r="L58" s="487"/>
      <c r="M58" s="487"/>
      <c r="N58" s="487"/>
      <c r="O58" s="502"/>
      <c r="P58" s="487"/>
      <c r="Q58" s="487"/>
      <c r="R58" s="487"/>
      <c r="S58" s="487"/>
      <c r="T58" s="487"/>
      <c r="U58" s="487"/>
      <c r="V58" s="487"/>
      <c r="W58" s="487"/>
      <c r="X58" s="503"/>
      <c r="Y58" s="502"/>
      <c r="Z58" s="487"/>
      <c r="AA58" s="487"/>
      <c r="AB58" s="487"/>
      <c r="AC58" s="487"/>
      <c r="AD58" s="487"/>
      <c r="AE58" s="487"/>
      <c r="AF58" s="487"/>
      <c r="AG58" s="487"/>
      <c r="AH58" s="503"/>
      <c r="AI58" s="502"/>
      <c r="AJ58" s="487"/>
      <c r="AK58" s="487"/>
      <c r="AL58" s="487"/>
      <c r="AM58" s="487"/>
      <c r="AN58" s="487"/>
      <c r="AO58" s="487"/>
      <c r="AP58" s="487"/>
      <c r="AQ58" s="487"/>
      <c r="AR58" s="503"/>
      <c r="AS58" s="502"/>
      <c r="AT58" s="487"/>
      <c r="AU58" s="487"/>
      <c r="AV58" s="487"/>
      <c r="AW58" s="487"/>
      <c r="AX58" s="487"/>
      <c r="AY58" s="487"/>
      <c r="AZ58" s="487"/>
      <c r="BA58" s="487"/>
      <c r="BB58" s="503"/>
      <c r="BC58" s="468"/>
      <c r="BD58" s="468"/>
      <c r="BE58" s="468"/>
      <c r="BF58" s="468"/>
      <c r="BG58" s="468"/>
      <c r="BH58" s="468"/>
      <c r="BI58" s="468"/>
      <c r="BJ58" s="468"/>
      <c r="BK58" s="468"/>
      <c r="BL58" s="468"/>
      <c r="BM58" s="468"/>
      <c r="BN58" s="468"/>
      <c r="BO58" s="468"/>
      <c r="BP58" s="468"/>
      <c r="BQ58" s="468"/>
      <c r="BR58" s="468"/>
      <c r="BS58" s="468"/>
      <c r="BT58" s="468"/>
      <c r="BU58" s="468"/>
      <c r="BV58" s="468"/>
    </row>
    <row r="59" spans="1:74" ht="15" customHeight="1" outlineLevel="1" x14ac:dyDescent="0.25">
      <c r="A59" s="773"/>
      <c r="B59" s="478" t="s">
        <v>521</v>
      </c>
      <c r="C59" s="509" t="s">
        <v>733</v>
      </c>
      <c r="D59" s="517" t="s">
        <v>507</v>
      </c>
      <c r="E59" s="479"/>
      <c r="F59" s="479"/>
      <c r="G59" s="479"/>
      <c r="H59" s="479"/>
      <c r="I59" s="479"/>
      <c r="J59" s="479"/>
      <c r="K59" s="479"/>
      <c r="L59" s="479"/>
      <c r="M59" s="479"/>
      <c r="N59" s="479"/>
      <c r="O59" s="480"/>
      <c r="P59" s="479"/>
      <c r="Q59" s="479"/>
      <c r="R59" s="479"/>
      <c r="S59" s="479"/>
      <c r="T59" s="479"/>
      <c r="U59" s="479"/>
      <c r="V59" s="479"/>
      <c r="W59" s="479"/>
      <c r="X59" s="481"/>
      <c r="Y59" s="480"/>
      <c r="Z59" s="479"/>
      <c r="AA59" s="479"/>
      <c r="AB59" s="479"/>
      <c r="AC59" s="479"/>
      <c r="AD59" s="479"/>
      <c r="AE59" s="479"/>
      <c r="AF59" s="479"/>
      <c r="AG59" s="479"/>
      <c r="AH59" s="481"/>
      <c r="AI59" s="480"/>
      <c r="AJ59" s="479"/>
      <c r="AK59" s="479"/>
      <c r="AL59" s="479"/>
      <c r="AM59" s="479"/>
      <c r="AN59" s="479"/>
      <c r="AO59" s="479"/>
      <c r="AP59" s="479"/>
      <c r="AQ59" s="479"/>
      <c r="AR59" s="481"/>
      <c r="AS59" s="480"/>
      <c r="AT59" s="479"/>
      <c r="AU59" s="479"/>
      <c r="AV59" s="479"/>
      <c r="AW59" s="479"/>
      <c r="AX59" s="479"/>
      <c r="AY59" s="479"/>
      <c r="AZ59" s="479"/>
      <c r="BA59" s="479"/>
      <c r="BB59" s="481"/>
    </row>
    <row r="60" spans="1:74" s="488" customFormat="1" ht="15.75" customHeight="1" outlineLevel="1" thickBot="1" x14ac:dyDescent="0.3">
      <c r="A60" s="773"/>
      <c r="B60" s="485" t="s">
        <v>524</v>
      </c>
      <c r="C60" s="486" t="s">
        <v>734</v>
      </c>
      <c r="D60" s="518" t="s">
        <v>517</v>
      </c>
      <c r="E60" s="487"/>
      <c r="F60" s="487"/>
      <c r="G60" s="487"/>
      <c r="H60" s="487"/>
      <c r="I60" s="487"/>
      <c r="J60" s="487"/>
      <c r="K60" s="487"/>
      <c r="L60" s="487"/>
      <c r="M60" s="487"/>
      <c r="N60" s="487"/>
      <c r="O60" s="502"/>
      <c r="P60" s="487"/>
      <c r="Q60" s="487"/>
      <c r="R60" s="487"/>
      <c r="S60" s="487"/>
      <c r="T60" s="487"/>
      <c r="U60" s="487"/>
      <c r="V60" s="487"/>
      <c r="W60" s="487"/>
      <c r="X60" s="503"/>
      <c r="Y60" s="502"/>
      <c r="Z60" s="487"/>
      <c r="AA60" s="487"/>
      <c r="AB60" s="487"/>
      <c r="AC60" s="487"/>
      <c r="AD60" s="487"/>
      <c r="AE60" s="487"/>
      <c r="AF60" s="487"/>
      <c r="AG60" s="487"/>
      <c r="AH60" s="503"/>
      <c r="AI60" s="502"/>
      <c r="AJ60" s="487"/>
      <c r="AK60" s="487"/>
      <c r="AL60" s="487"/>
      <c r="AM60" s="487"/>
      <c r="AN60" s="487"/>
      <c r="AO60" s="487"/>
      <c r="AP60" s="487"/>
      <c r="AQ60" s="487"/>
      <c r="AR60" s="503"/>
      <c r="AS60" s="502"/>
      <c r="AT60" s="487"/>
      <c r="AU60" s="487"/>
      <c r="AV60" s="487"/>
      <c r="AW60" s="487"/>
      <c r="AX60" s="487"/>
      <c r="AY60" s="487"/>
      <c r="AZ60" s="487"/>
      <c r="BA60" s="487"/>
      <c r="BB60" s="503"/>
      <c r="BC60" s="468"/>
      <c r="BD60" s="468"/>
      <c r="BE60" s="468"/>
      <c r="BF60" s="468"/>
      <c r="BG60" s="468"/>
      <c r="BH60" s="468"/>
      <c r="BI60" s="468"/>
      <c r="BJ60" s="468"/>
      <c r="BK60" s="468"/>
      <c r="BL60" s="468"/>
      <c r="BM60" s="468"/>
      <c r="BN60" s="468"/>
      <c r="BO60" s="468"/>
      <c r="BP60" s="468"/>
      <c r="BQ60" s="468"/>
      <c r="BR60" s="468"/>
      <c r="BS60" s="468"/>
      <c r="BT60" s="468"/>
      <c r="BU60" s="468"/>
      <c r="BV60" s="468"/>
    </row>
    <row r="61" spans="1:74" ht="15.75" customHeight="1" x14ac:dyDescent="0.25">
      <c r="A61" s="773"/>
      <c r="B61" s="761" t="s">
        <v>533</v>
      </c>
      <c r="C61" s="578"/>
      <c r="D61" s="578"/>
      <c r="E61" s="379"/>
      <c r="F61" s="379"/>
      <c r="G61" s="379"/>
      <c r="H61" s="379"/>
      <c r="I61" s="379"/>
      <c r="J61" s="578"/>
      <c r="K61" s="578"/>
      <c r="L61" s="578"/>
      <c r="M61" s="578"/>
      <c r="N61" s="578"/>
      <c r="O61" s="500"/>
      <c r="P61" s="379"/>
      <c r="Q61" s="379"/>
      <c r="R61" s="379"/>
      <c r="S61" s="379"/>
      <c r="T61" s="578"/>
      <c r="U61" s="578"/>
      <c r="V61" s="578"/>
      <c r="W61" s="578"/>
      <c r="X61" s="579"/>
      <c r="Y61" s="500"/>
      <c r="Z61" s="379"/>
      <c r="AA61" s="379"/>
      <c r="AB61" s="379"/>
      <c r="AC61" s="379"/>
      <c r="AD61" s="578"/>
      <c r="AE61" s="578"/>
      <c r="AF61" s="578"/>
      <c r="AG61" s="578"/>
      <c r="AH61" s="579"/>
      <c r="AI61" s="500"/>
      <c r="AJ61" s="379"/>
      <c r="AK61" s="379"/>
      <c r="AL61" s="379"/>
      <c r="AM61" s="379"/>
      <c r="AN61" s="578"/>
      <c r="AO61" s="578"/>
      <c r="AP61" s="578"/>
      <c r="AQ61" s="578"/>
      <c r="AR61" s="579"/>
      <c r="AS61" s="500"/>
      <c r="AT61" s="379"/>
      <c r="AU61" s="379"/>
      <c r="AV61" s="379"/>
      <c r="AW61" s="379"/>
      <c r="AX61" s="578"/>
      <c r="AY61" s="578"/>
      <c r="AZ61" s="578"/>
      <c r="BA61" s="578"/>
      <c r="BB61" s="579"/>
    </row>
    <row r="62" spans="1:74" ht="15.75" customHeight="1" thickBot="1" x14ac:dyDescent="0.3">
      <c r="A62" s="773"/>
      <c r="B62" s="771"/>
      <c r="C62" s="581"/>
      <c r="D62" s="581"/>
      <c r="E62" s="381"/>
      <c r="F62" s="381"/>
      <c r="G62" s="381"/>
      <c r="H62" s="381"/>
      <c r="I62" s="381"/>
      <c r="J62" s="581"/>
      <c r="K62" s="581"/>
      <c r="L62" s="581"/>
      <c r="M62" s="581"/>
      <c r="N62" s="581"/>
      <c r="O62" s="501"/>
      <c r="P62" s="381"/>
      <c r="Q62" s="381"/>
      <c r="R62" s="381"/>
      <c r="S62" s="381"/>
      <c r="T62" s="581"/>
      <c r="U62" s="581"/>
      <c r="V62" s="581"/>
      <c r="W62" s="581"/>
      <c r="X62" s="401"/>
      <c r="Y62" s="501"/>
      <c r="Z62" s="381"/>
      <c r="AA62" s="381"/>
      <c r="AB62" s="381"/>
      <c r="AC62" s="381"/>
      <c r="AD62" s="581"/>
      <c r="AE62" s="581"/>
      <c r="AF62" s="581"/>
      <c r="AG62" s="581"/>
      <c r="AH62" s="401"/>
      <c r="AI62" s="501"/>
      <c r="AJ62" s="381"/>
      <c r="AK62" s="381"/>
      <c r="AL62" s="381"/>
      <c r="AM62" s="381"/>
      <c r="AN62" s="581"/>
      <c r="AO62" s="581"/>
      <c r="AP62" s="581"/>
      <c r="AQ62" s="581"/>
      <c r="AR62" s="401"/>
      <c r="AS62" s="501"/>
      <c r="AT62" s="381"/>
      <c r="AU62" s="381"/>
      <c r="AV62" s="381"/>
      <c r="AW62" s="381"/>
      <c r="AX62" s="581"/>
      <c r="AY62" s="581"/>
      <c r="AZ62" s="581"/>
      <c r="BA62" s="581"/>
      <c r="BB62" s="401"/>
    </row>
    <row r="63" spans="1:74" ht="15.75" customHeight="1" outlineLevel="1" x14ac:dyDescent="0.25">
      <c r="A63" s="773"/>
      <c r="B63" s="478" t="s">
        <v>522</v>
      </c>
      <c r="C63" s="375" t="s">
        <v>735</v>
      </c>
      <c r="D63" s="375" t="s">
        <v>277</v>
      </c>
      <c r="E63" s="375"/>
      <c r="F63" s="375"/>
      <c r="G63" s="375"/>
      <c r="H63" s="375"/>
      <c r="I63" s="375"/>
      <c r="J63" s="375"/>
      <c r="K63" s="375"/>
      <c r="L63" s="375"/>
      <c r="M63" s="375"/>
      <c r="N63" s="375"/>
      <c r="O63" s="510"/>
      <c r="P63" s="375"/>
      <c r="Q63" s="375"/>
      <c r="R63" s="375"/>
      <c r="S63" s="375"/>
      <c r="T63" s="375"/>
      <c r="U63" s="375"/>
      <c r="V63" s="375"/>
      <c r="W63" s="375"/>
      <c r="X63" s="511"/>
      <c r="Y63" s="510"/>
      <c r="Z63" s="375"/>
      <c r="AA63" s="375"/>
      <c r="AB63" s="375"/>
      <c r="AC63" s="375"/>
      <c r="AD63" s="375"/>
      <c r="AE63" s="375"/>
      <c r="AF63" s="375"/>
      <c r="AG63" s="375"/>
      <c r="AH63" s="511"/>
      <c r="AI63" s="510"/>
      <c r="AJ63" s="375"/>
      <c r="AK63" s="375"/>
      <c r="AL63" s="375"/>
      <c r="AM63" s="375"/>
      <c r="AN63" s="375"/>
      <c r="AO63" s="375"/>
      <c r="AP63" s="375"/>
      <c r="AQ63" s="375"/>
      <c r="AR63" s="511"/>
      <c r="AS63" s="510"/>
      <c r="AT63" s="375"/>
      <c r="AU63" s="375"/>
      <c r="AV63" s="375"/>
      <c r="AW63" s="375"/>
      <c r="AX63" s="375"/>
      <c r="AY63" s="375"/>
      <c r="AZ63" s="375"/>
      <c r="BA63" s="375"/>
      <c r="BB63" s="511"/>
    </row>
    <row r="64" spans="1:74" s="488" customFormat="1" ht="15.75" customHeight="1" outlineLevel="1" x14ac:dyDescent="0.25">
      <c r="A64" s="773"/>
      <c r="B64" s="521" t="s">
        <v>523</v>
      </c>
      <c r="C64" s="522" t="s">
        <v>736</v>
      </c>
      <c r="D64" s="522" t="s">
        <v>277</v>
      </c>
      <c r="E64" s="523"/>
      <c r="F64" s="523"/>
      <c r="G64" s="523"/>
      <c r="H64" s="523"/>
      <c r="I64" s="523"/>
      <c r="J64" s="523"/>
      <c r="K64" s="523"/>
      <c r="L64" s="523"/>
      <c r="M64" s="523"/>
      <c r="N64" s="523"/>
      <c r="O64" s="524"/>
      <c r="P64" s="523"/>
      <c r="Q64" s="523"/>
      <c r="R64" s="523"/>
      <c r="S64" s="523"/>
      <c r="T64" s="523"/>
      <c r="U64" s="523"/>
      <c r="V64" s="523"/>
      <c r="W64" s="523"/>
      <c r="X64" s="525"/>
      <c r="Y64" s="524"/>
      <c r="Z64" s="523"/>
      <c r="AA64" s="523"/>
      <c r="AB64" s="523"/>
      <c r="AC64" s="523"/>
      <c r="AD64" s="523"/>
      <c r="AE64" s="523"/>
      <c r="AF64" s="523"/>
      <c r="AG64" s="523"/>
      <c r="AH64" s="525"/>
      <c r="AI64" s="524"/>
      <c r="AJ64" s="523"/>
      <c r="AK64" s="523"/>
      <c r="AL64" s="523"/>
      <c r="AM64" s="523"/>
      <c r="AN64" s="523"/>
      <c r="AO64" s="523"/>
      <c r="AP64" s="523"/>
      <c r="AQ64" s="523"/>
      <c r="AR64" s="525"/>
      <c r="AS64" s="524"/>
      <c r="AT64" s="523"/>
      <c r="AU64" s="523"/>
      <c r="AV64" s="523"/>
      <c r="AW64" s="523"/>
      <c r="AX64" s="523"/>
      <c r="AY64" s="523"/>
      <c r="AZ64" s="523"/>
      <c r="BA64" s="523"/>
      <c r="BB64" s="525"/>
      <c r="BC64" s="468"/>
      <c r="BD64" s="468"/>
      <c r="BE64" s="468"/>
      <c r="BF64" s="468"/>
      <c r="BG64" s="468"/>
      <c r="BH64" s="468"/>
      <c r="BI64" s="468"/>
      <c r="BJ64" s="468"/>
      <c r="BK64" s="468"/>
      <c r="BL64" s="468"/>
      <c r="BM64" s="468"/>
      <c r="BN64" s="468"/>
      <c r="BO64" s="468"/>
      <c r="BP64" s="468"/>
      <c r="BQ64" s="468"/>
      <c r="BR64" s="468"/>
      <c r="BS64" s="468"/>
      <c r="BT64" s="468"/>
      <c r="BU64" s="468"/>
      <c r="BV64" s="468"/>
    </row>
    <row r="65" spans="1:74" ht="15.75" customHeight="1" outlineLevel="1" x14ac:dyDescent="0.25">
      <c r="A65" s="773"/>
      <c r="B65" s="478" t="s">
        <v>525</v>
      </c>
      <c r="C65" s="375" t="s">
        <v>737</v>
      </c>
      <c r="D65" s="517" t="s">
        <v>277</v>
      </c>
      <c r="E65" s="375"/>
      <c r="F65" s="375"/>
      <c r="G65" s="375"/>
      <c r="H65" s="375"/>
      <c r="I65" s="375"/>
      <c r="J65" s="375"/>
      <c r="K65" s="375"/>
      <c r="L65" s="375"/>
      <c r="M65" s="375"/>
      <c r="N65" s="375"/>
      <c r="O65" s="510"/>
      <c r="P65" s="375"/>
      <c r="Q65" s="375"/>
      <c r="R65" s="375"/>
      <c r="S65" s="375"/>
      <c r="T65" s="375"/>
      <c r="U65" s="375"/>
      <c r="V65" s="375"/>
      <c r="W65" s="375"/>
      <c r="X65" s="511"/>
      <c r="Y65" s="510"/>
      <c r="Z65" s="375"/>
      <c r="AA65" s="375"/>
      <c r="AB65" s="375"/>
      <c r="AC65" s="375"/>
      <c r="AD65" s="375"/>
      <c r="AE65" s="375"/>
      <c r="AF65" s="375"/>
      <c r="AG65" s="375"/>
      <c r="AH65" s="511"/>
      <c r="AI65" s="510"/>
      <c r="AJ65" s="375"/>
      <c r="AK65" s="375"/>
      <c r="AL65" s="375"/>
      <c r="AM65" s="375"/>
      <c r="AN65" s="375"/>
      <c r="AO65" s="375"/>
      <c r="AP65" s="375"/>
      <c r="AQ65" s="375"/>
      <c r="AR65" s="511"/>
      <c r="AS65" s="510"/>
      <c r="AT65" s="375"/>
      <c r="AU65" s="375"/>
      <c r="AV65" s="375"/>
      <c r="AW65" s="375"/>
      <c r="AX65" s="375"/>
      <c r="AY65" s="375"/>
      <c r="AZ65" s="375"/>
      <c r="BA65" s="375"/>
      <c r="BB65" s="511"/>
    </row>
    <row r="66" spans="1:74" ht="15.75" customHeight="1" outlineLevel="1" x14ac:dyDescent="0.25">
      <c r="A66" s="773"/>
      <c r="B66" s="478"/>
      <c r="C66" s="375"/>
      <c r="D66" s="517"/>
      <c r="E66" s="375"/>
      <c r="F66" s="375"/>
      <c r="G66" s="375"/>
      <c r="H66" s="375"/>
      <c r="I66" s="375"/>
      <c r="J66" s="375"/>
      <c r="K66" s="375"/>
      <c r="L66" s="375"/>
      <c r="M66" s="375"/>
      <c r="N66" s="375"/>
      <c r="O66" s="505"/>
      <c r="P66" s="504"/>
      <c r="Q66" s="504"/>
      <c r="R66" s="504"/>
      <c r="S66" s="504"/>
      <c r="T66" s="504"/>
      <c r="U66" s="504"/>
      <c r="V66" s="504"/>
      <c r="W66" s="504"/>
      <c r="X66" s="506"/>
      <c r="Y66" s="510"/>
      <c r="Z66" s="375"/>
      <c r="AA66" s="375"/>
      <c r="AB66" s="375"/>
      <c r="AC66" s="375"/>
      <c r="AD66" s="375"/>
      <c r="AE66" s="375"/>
      <c r="AF66" s="375"/>
      <c r="AG66" s="375"/>
      <c r="AH66" s="511"/>
      <c r="AI66" s="510"/>
      <c r="AJ66" s="375"/>
      <c r="AK66" s="375"/>
      <c r="AL66" s="375"/>
      <c r="AM66" s="375"/>
      <c r="AN66" s="375"/>
      <c r="AO66" s="375"/>
      <c r="AP66" s="375"/>
      <c r="AQ66" s="375"/>
      <c r="AR66" s="511"/>
      <c r="AS66" s="510"/>
      <c r="AT66" s="375"/>
      <c r="AU66" s="375"/>
      <c r="AV66" s="375"/>
      <c r="AW66" s="375"/>
      <c r="AX66" s="375"/>
      <c r="AY66" s="375"/>
      <c r="AZ66" s="375"/>
      <c r="BA66" s="375"/>
      <c r="BB66" s="511"/>
    </row>
    <row r="67" spans="1:74" s="488" customFormat="1" ht="15.75" customHeight="1" outlineLevel="1" x14ac:dyDescent="0.25">
      <c r="A67" s="773"/>
      <c r="B67" s="485" t="s">
        <v>526</v>
      </c>
      <c r="C67" s="486" t="s">
        <v>738</v>
      </c>
      <c r="D67" s="518" t="s">
        <v>517</v>
      </c>
      <c r="E67" s="526">
        <v>171.76499999999999</v>
      </c>
      <c r="F67" s="526">
        <v>167.45099999999999</v>
      </c>
      <c r="G67" s="526">
        <v>153.72499999999999</v>
      </c>
      <c r="H67" s="526">
        <v>136.078</v>
      </c>
      <c r="I67" s="526">
        <v>111.373</v>
      </c>
      <c r="J67" s="526">
        <v>92.941199999999995</v>
      </c>
      <c r="K67" s="526"/>
      <c r="L67" s="526"/>
      <c r="M67" s="526"/>
      <c r="N67" s="526"/>
      <c r="O67" s="502">
        <v>143.51633600917432</v>
      </c>
      <c r="P67" s="487">
        <v>140.42009002293577</v>
      </c>
      <c r="Q67" s="487">
        <v>128.39869724770642</v>
      </c>
      <c r="R67" s="487">
        <v>112.21293996559632</v>
      </c>
      <c r="S67" s="487">
        <v>87.750869782110087</v>
      </c>
      <c r="T67" s="487"/>
      <c r="U67" s="487"/>
      <c r="V67" s="487"/>
      <c r="W67" s="487"/>
      <c r="X67" s="503"/>
      <c r="Y67" s="528">
        <v>126.27500000000001</v>
      </c>
      <c r="Z67" s="526">
        <v>123.922</v>
      </c>
      <c r="AA67" s="526">
        <v>112.941</v>
      </c>
      <c r="AB67" s="526">
        <v>97.647099999999995</v>
      </c>
      <c r="AC67" s="526">
        <v>73.333299999999994</v>
      </c>
      <c r="AD67" s="526"/>
      <c r="AE67" s="526"/>
      <c r="AF67" s="526"/>
      <c r="AG67" s="526"/>
      <c r="AH67" s="527"/>
      <c r="AI67" s="528"/>
      <c r="AJ67" s="526"/>
      <c r="AK67" s="526"/>
      <c r="AL67" s="526"/>
      <c r="AM67" s="526"/>
      <c r="AN67" s="526"/>
      <c r="AO67" s="526"/>
      <c r="AP67" s="526"/>
      <c r="AQ67" s="526"/>
      <c r="AR67" s="527"/>
      <c r="AS67" s="528"/>
      <c r="AT67" s="526"/>
      <c r="AU67" s="526"/>
      <c r="AV67" s="526"/>
      <c r="AW67" s="526"/>
      <c r="AX67" s="526"/>
      <c r="AY67" s="526"/>
      <c r="AZ67" s="526"/>
      <c r="BA67" s="526"/>
      <c r="BB67" s="527"/>
      <c r="BC67" s="468"/>
      <c r="BD67" s="468"/>
      <c r="BE67" s="468"/>
      <c r="BF67" s="468"/>
      <c r="BG67" s="468"/>
      <c r="BH67" s="468"/>
      <c r="BI67" s="468"/>
      <c r="BJ67" s="468"/>
      <c r="BK67" s="468"/>
      <c r="BL67" s="468"/>
      <c r="BM67" s="468"/>
      <c r="BN67" s="468"/>
      <c r="BO67" s="468"/>
      <c r="BP67" s="468"/>
      <c r="BQ67" s="468"/>
      <c r="BR67" s="468"/>
      <c r="BS67" s="468"/>
      <c r="BT67" s="468"/>
      <c r="BU67" s="468"/>
      <c r="BV67" s="468"/>
    </row>
    <row r="68" spans="1:74" ht="15.75" customHeight="1" outlineLevel="1" x14ac:dyDescent="0.25">
      <c r="A68" s="773"/>
      <c r="B68" s="478" t="s">
        <v>659</v>
      </c>
      <c r="C68" s="375" t="s">
        <v>739</v>
      </c>
      <c r="D68" s="517" t="s">
        <v>532</v>
      </c>
      <c r="E68" s="375"/>
      <c r="F68" s="375"/>
      <c r="G68" s="375"/>
      <c r="H68" s="375"/>
      <c r="I68" s="375"/>
      <c r="J68" s="375"/>
      <c r="K68" s="375"/>
      <c r="L68" s="375"/>
      <c r="M68" s="375"/>
      <c r="N68" s="375"/>
      <c r="O68" s="480"/>
      <c r="P68" s="479"/>
      <c r="Q68" s="479"/>
      <c r="R68" s="479"/>
      <c r="S68" s="479"/>
      <c r="T68" s="479"/>
      <c r="U68" s="479"/>
      <c r="V68" s="479"/>
      <c r="W68" s="479"/>
      <c r="X68" s="481"/>
      <c r="Y68" s="510"/>
      <c r="Z68" s="375"/>
      <c r="AA68" s="375"/>
      <c r="AB68" s="375"/>
      <c r="AC68" s="375"/>
      <c r="AD68" s="375"/>
      <c r="AE68" s="375"/>
      <c r="AF68" s="375"/>
      <c r="AG68" s="375"/>
      <c r="AH68" s="511"/>
      <c r="AI68" s="510"/>
      <c r="AJ68" s="375"/>
      <c r="AK68" s="375"/>
      <c r="AL68" s="375"/>
      <c r="AM68" s="375"/>
      <c r="AN68" s="375"/>
      <c r="AO68" s="375"/>
      <c r="AP68" s="375"/>
      <c r="AQ68" s="375"/>
      <c r="AR68" s="511"/>
      <c r="AS68" s="510"/>
      <c r="AT68" s="375"/>
      <c r="AU68" s="375"/>
      <c r="AV68" s="375"/>
      <c r="AW68" s="375"/>
      <c r="AX68" s="375"/>
      <c r="AY68" s="375"/>
      <c r="AZ68" s="375"/>
      <c r="BA68" s="375"/>
      <c r="BB68" s="511"/>
    </row>
    <row r="69" spans="1:74" s="488" customFormat="1" ht="15.75" customHeight="1" outlineLevel="1" x14ac:dyDescent="0.25">
      <c r="A69" s="773"/>
      <c r="B69" s="485" t="s">
        <v>528</v>
      </c>
      <c r="C69" s="486" t="s">
        <v>740</v>
      </c>
      <c r="D69" s="518" t="s">
        <v>277</v>
      </c>
      <c r="E69" s="526">
        <v>0.75171100000000002</v>
      </c>
      <c r="F69" s="526">
        <v>0.78339899999999996</v>
      </c>
      <c r="G69" s="526">
        <v>0.80139400000000005</v>
      </c>
      <c r="H69" s="526">
        <v>0.802176</v>
      </c>
      <c r="I69" s="526">
        <v>0.76618600000000003</v>
      </c>
      <c r="J69" s="526">
        <v>0.71728599999999998</v>
      </c>
      <c r="K69" s="526"/>
      <c r="L69" s="526"/>
      <c r="M69" s="526"/>
      <c r="N69" s="526"/>
      <c r="O69" s="502">
        <v>0.75146819438073398</v>
      </c>
      <c r="P69" s="487">
        <v>0.7812125074541284</v>
      </c>
      <c r="Q69" s="487">
        <v>0.80115057339449547</v>
      </c>
      <c r="R69" s="487">
        <v>0.80047573967889907</v>
      </c>
      <c r="S69" s="487">
        <v>0.74772345814220187</v>
      </c>
      <c r="T69" s="487"/>
      <c r="U69" s="487"/>
      <c r="V69" s="487"/>
      <c r="W69" s="487"/>
      <c r="X69" s="503"/>
      <c r="Y69" s="528">
        <v>0.75131999999999999</v>
      </c>
      <c r="Z69" s="526">
        <v>0.77987799999999996</v>
      </c>
      <c r="AA69" s="526">
        <v>0.80100199999999999</v>
      </c>
      <c r="AB69" s="526">
        <v>0.79943799999999998</v>
      </c>
      <c r="AC69" s="526">
        <v>0.73645499999999997</v>
      </c>
      <c r="AD69" s="526"/>
      <c r="AE69" s="526"/>
      <c r="AF69" s="526"/>
      <c r="AG69" s="526"/>
      <c r="AH69" s="527"/>
      <c r="AI69" s="528"/>
      <c r="AJ69" s="526"/>
      <c r="AK69" s="526"/>
      <c r="AL69" s="526"/>
      <c r="AM69" s="526"/>
      <c r="AN69" s="526"/>
      <c r="AO69" s="526"/>
      <c r="AP69" s="526"/>
      <c r="AQ69" s="526"/>
      <c r="AR69" s="527"/>
      <c r="AS69" s="528"/>
      <c r="AT69" s="526"/>
      <c r="AU69" s="526"/>
      <c r="AV69" s="526"/>
      <c r="AW69" s="526"/>
      <c r="AX69" s="526"/>
      <c r="AY69" s="526"/>
      <c r="AZ69" s="526"/>
      <c r="BA69" s="526"/>
      <c r="BB69" s="527"/>
      <c r="BC69" s="468"/>
      <c r="BD69" s="468"/>
      <c r="BE69" s="468"/>
      <c r="BF69" s="468"/>
      <c r="BG69" s="468"/>
      <c r="BH69" s="468"/>
      <c r="BI69" s="468"/>
      <c r="BJ69" s="468"/>
      <c r="BK69" s="468"/>
      <c r="BL69" s="468"/>
      <c r="BM69" s="468"/>
      <c r="BN69" s="468"/>
      <c r="BO69" s="468"/>
      <c r="BP69" s="468"/>
      <c r="BQ69" s="468"/>
      <c r="BR69" s="468"/>
      <c r="BS69" s="468"/>
      <c r="BT69" s="468"/>
      <c r="BU69" s="468"/>
      <c r="BV69" s="468"/>
    </row>
    <row r="70" spans="1:74" ht="15.75" customHeight="1" outlineLevel="1" x14ac:dyDescent="0.25">
      <c r="A70" s="773"/>
      <c r="B70" s="478" t="s">
        <v>530</v>
      </c>
      <c r="C70" s="375" t="s">
        <v>741</v>
      </c>
      <c r="D70" s="517" t="s">
        <v>532</v>
      </c>
      <c r="E70" s="486">
        <v>6397.7102237429008</v>
      </c>
      <c r="F70" s="486">
        <v>7105.1459962718027</v>
      </c>
      <c r="G70" s="486">
        <v>7448.8212536183464</v>
      </c>
      <c r="H70" s="486">
        <v>7544.2352474879444</v>
      </c>
      <c r="I70" s="486">
        <v>7277.3405337172271</v>
      </c>
      <c r="J70" s="486">
        <v>6881.5723407399546</v>
      </c>
      <c r="K70" s="486" t="s">
        <v>563</v>
      </c>
      <c r="L70" s="486" t="s">
        <v>563</v>
      </c>
      <c r="M70" s="486" t="s">
        <v>563</v>
      </c>
      <c r="N70" s="486" t="s">
        <v>563</v>
      </c>
      <c r="O70" s="480">
        <v>4925.0193906456261</v>
      </c>
      <c r="P70" s="479">
        <v>5431.0838268007128</v>
      </c>
      <c r="Q70" s="479">
        <v>5742.4661648833007</v>
      </c>
      <c r="R70" s="479">
        <v>5808.5498654210242</v>
      </c>
      <c r="S70" s="479">
        <v>5511.2948104871439</v>
      </c>
      <c r="T70" s="479"/>
      <c r="U70" s="479"/>
      <c r="V70" s="479"/>
      <c r="W70" s="479"/>
      <c r="X70" s="481"/>
      <c r="Y70" s="486">
        <v>4026.1748470839475</v>
      </c>
      <c r="Z70" s="486">
        <v>4409.3339708262065</v>
      </c>
      <c r="AA70" s="486">
        <v>4701.0065954891497</v>
      </c>
      <c r="AB70" s="486">
        <v>4749.1887965879368</v>
      </c>
      <c r="AC70" s="486">
        <v>4433.4035611288009</v>
      </c>
      <c r="AD70" s="486" t="s">
        <v>563</v>
      </c>
      <c r="AE70" s="486" t="s">
        <v>563</v>
      </c>
      <c r="AF70" s="486" t="s">
        <v>563</v>
      </c>
      <c r="AG70" s="486" t="s">
        <v>563</v>
      </c>
      <c r="AH70" s="486" t="s">
        <v>563</v>
      </c>
      <c r="AI70" s="486" t="s">
        <v>563</v>
      </c>
      <c r="AJ70" s="486" t="s">
        <v>563</v>
      </c>
      <c r="AK70" s="486" t="s">
        <v>563</v>
      </c>
      <c r="AL70" s="486" t="s">
        <v>563</v>
      </c>
      <c r="AM70" s="486" t="s">
        <v>563</v>
      </c>
      <c r="AN70" s="486" t="s">
        <v>563</v>
      </c>
      <c r="AO70" s="486" t="s">
        <v>563</v>
      </c>
      <c r="AP70" s="486" t="s">
        <v>563</v>
      </c>
      <c r="AQ70" s="486" t="s">
        <v>563</v>
      </c>
      <c r="AR70" s="486" t="s">
        <v>563</v>
      </c>
      <c r="AS70" s="486" t="s">
        <v>563</v>
      </c>
      <c r="AT70" s="486" t="s">
        <v>563</v>
      </c>
      <c r="AU70" s="486" t="s">
        <v>563</v>
      </c>
      <c r="AV70" s="486" t="s">
        <v>563</v>
      </c>
      <c r="AW70" s="486" t="s">
        <v>563</v>
      </c>
      <c r="AX70" s="486" t="s">
        <v>563</v>
      </c>
      <c r="AY70" s="486" t="s">
        <v>563</v>
      </c>
      <c r="AZ70" s="486" t="s">
        <v>563</v>
      </c>
      <c r="BA70" s="486" t="s">
        <v>563</v>
      </c>
      <c r="BB70" s="486" t="s">
        <v>563</v>
      </c>
    </row>
    <row r="71" spans="1:74" s="488" customFormat="1" ht="15.75" customHeight="1" outlineLevel="1" x14ac:dyDescent="0.25">
      <c r="A71" s="773"/>
      <c r="B71" s="485" t="s">
        <v>679</v>
      </c>
      <c r="C71" s="486" t="s">
        <v>680</v>
      </c>
      <c r="D71" s="518" t="s">
        <v>277</v>
      </c>
      <c r="E71" s="486"/>
      <c r="F71" s="486"/>
      <c r="G71" s="486"/>
      <c r="H71" s="486"/>
      <c r="I71" s="486"/>
      <c r="J71" s="486"/>
      <c r="K71" s="486"/>
      <c r="L71" s="486"/>
      <c r="M71" s="486"/>
      <c r="N71" s="486"/>
      <c r="O71" s="507"/>
      <c r="P71" s="486"/>
      <c r="Q71" s="486"/>
      <c r="R71" s="486"/>
      <c r="S71" s="486"/>
      <c r="T71" s="486"/>
      <c r="U71" s="486"/>
      <c r="V71" s="486"/>
      <c r="W71" s="486"/>
      <c r="X71" s="508"/>
      <c r="Y71" s="507"/>
      <c r="Z71" s="486"/>
      <c r="AA71" s="486"/>
      <c r="AB71" s="486"/>
      <c r="AC71" s="486"/>
      <c r="AD71" s="486"/>
      <c r="AE71" s="486"/>
      <c r="AF71" s="486"/>
      <c r="AG71" s="486"/>
      <c r="AH71" s="508"/>
      <c r="AI71" s="507"/>
      <c r="AJ71" s="486"/>
      <c r="AK71" s="486"/>
      <c r="AL71" s="486"/>
      <c r="AM71" s="486"/>
      <c r="AN71" s="486"/>
      <c r="AO71" s="486"/>
      <c r="AP71" s="486"/>
      <c r="AQ71" s="486"/>
      <c r="AR71" s="508"/>
      <c r="AS71" s="507"/>
      <c r="AT71" s="486"/>
      <c r="AU71" s="486"/>
      <c r="AV71" s="486"/>
      <c r="AW71" s="486"/>
      <c r="AX71" s="486"/>
      <c r="AY71" s="486"/>
      <c r="AZ71" s="486"/>
      <c r="BA71" s="486"/>
      <c r="BB71" s="508"/>
      <c r="BC71" s="468"/>
      <c r="BD71" s="468"/>
      <c r="BE71" s="468"/>
      <c r="BF71" s="468"/>
      <c r="BG71" s="468"/>
      <c r="BH71" s="468"/>
      <c r="BI71" s="468"/>
      <c r="BJ71" s="468"/>
      <c r="BK71" s="468"/>
      <c r="BL71" s="468"/>
      <c r="BM71" s="468"/>
      <c r="BN71" s="468"/>
      <c r="BO71" s="468"/>
      <c r="BP71" s="468"/>
      <c r="BQ71" s="468"/>
      <c r="BR71" s="468"/>
      <c r="BS71" s="468"/>
      <c r="BT71" s="468"/>
      <c r="BU71" s="468"/>
      <c r="BV71" s="468"/>
    </row>
    <row r="72" spans="1:74" ht="15.75" customHeight="1" outlineLevel="1" x14ac:dyDescent="0.25">
      <c r="A72" s="773"/>
      <c r="B72" s="478" t="s">
        <v>681</v>
      </c>
      <c r="C72" s="375" t="s">
        <v>742</v>
      </c>
      <c r="D72" s="517" t="s">
        <v>277</v>
      </c>
      <c r="E72" s="375"/>
      <c r="F72" s="375"/>
      <c r="G72" s="375"/>
      <c r="H72" s="375"/>
      <c r="I72" s="375"/>
      <c r="J72" s="375"/>
      <c r="K72" s="375"/>
      <c r="L72" s="375"/>
      <c r="M72" s="375"/>
      <c r="N72" s="375"/>
      <c r="O72" s="510"/>
      <c r="P72" s="375"/>
      <c r="Q72" s="375"/>
      <c r="R72" s="375"/>
      <c r="S72" s="375"/>
      <c r="T72" s="375"/>
      <c r="U72" s="375"/>
      <c r="V72" s="375"/>
      <c r="W72" s="375"/>
      <c r="X72" s="511"/>
      <c r="Y72" s="510"/>
      <c r="Z72" s="375"/>
      <c r="AA72" s="375"/>
      <c r="AB72" s="375"/>
      <c r="AC72" s="375"/>
      <c r="AD72" s="375"/>
      <c r="AE72" s="375"/>
      <c r="AF72" s="375"/>
      <c r="AG72" s="375"/>
      <c r="AH72" s="511"/>
      <c r="AI72" s="510"/>
      <c r="AJ72" s="375"/>
      <c r="AK72" s="375"/>
      <c r="AL72" s="375"/>
      <c r="AM72" s="375"/>
      <c r="AN72" s="375"/>
      <c r="AO72" s="375"/>
      <c r="AP72" s="375"/>
      <c r="AQ72" s="375"/>
      <c r="AR72" s="511"/>
      <c r="AS72" s="510"/>
      <c r="AT72" s="375"/>
      <c r="AU72" s="375"/>
      <c r="AV72" s="375"/>
      <c r="AW72" s="375"/>
      <c r="AX72" s="375"/>
      <c r="AY72" s="375"/>
      <c r="AZ72" s="375"/>
      <c r="BA72" s="375"/>
      <c r="BB72" s="511"/>
    </row>
    <row r="73" spans="1:74" s="488" customFormat="1" ht="15.75" customHeight="1" outlineLevel="1" x14ac:dyDescent="0.25">
      <c r="A73" s="773"/>
      <c r="B73" s="485" t="s">
        <v>682</v>
      </c>
      <c r="C73" s="486" t="s">
        <v>683</v>
      </c>
      <c r="D73" s="518" t="s">
        <v>277</v>
      </c>
      <c r="E73" s="486"/>
      <c r="F73" s="486"/>
      <c r="G73" s="486"/>
      <c r="H73" s="486"/>
      <c r="I73" s="486"/>
      <c r="J73" s="486"/>
      <c r="K73" s="486"/>
      <c r="L73" s="486"/>
      <c r="M73" s="486"/>
      <c r="N73" s="486"/>
      <c r="O73" s="507"/>
      <c r="P73" s="486"/>
      <c r="Q73" s="486"/>
      <c r="R73" s="486"/>
      <c r="S73" s="486"/>
      <c r="T73" s="486"/>
      <c r="U73" s="486"/>
      <c r="V73" s="486"/>
      <c r="W73" s="486"/>
      <c r="X73" s="508"/>
      <c r="Y73" s="507"/>
      <c r="Z73" s="486"/>
      <c r="AA73" s="486"/>
      <c r="AB73" s="486"/>
      <c r="AC73" s="486"/>
      <c r="AD73" s="486"/>
      <c r="AE73" s="486"/>
      <c r="AF73" s="486"/>
      <c r="AG73" s="486"/>
      <c r="AH73" s="508"/>
      <c r="AI73" s="507"/>
      <c r="AJ73" s="486"/>
      <c r="AK73" s="486"/>
      <c r="AL73" s="486"/>
      <c r="AM73" s="486"/>
      <c r="AN73" s="486"/>
      <c r="AO73" s="486"/>
      <c r="AP73" s="486"/>
      <c r="AQ73" s="486"/>
      <c r="AR73" s="508"/>
      <c r="AS73" s="507"/>
      <c r="AT73" s="486"/>
      <c r="AU73" s="486"/>
      <c r="AV73" s="486"/>
      <c r="AW73" s="486"/>
      <c r="AX73" s="486"/>
      <c r="AY73" s="486"/>
      <c r="AZ73" s="486"/>
      <c r="BA73" s="486"/>
      <c r="BB73" s="508"/>
      <c r="BC73" s="468"/>
      <c r="BD73" s="468"/>
      <c r="BE73" s="468"/>
      <c r="BF73" s="468"/>
      <c r="BG73" s="468"/>
      <c r="BH73" s="468"/>
      <c r="BI73" s="468"/>
      <c r="BJ73" s="468"/>
      <c r="BK73" s="468"/>
      <c r="BL73" s="468"/>
      <c r="BM73" s="468"/>
      <c r="BN73" s="468"/>
      <c r="BO73" s="468"/>
      <c r="BP73" s="468"/>
      <c r="BQ73" s="468"/>
      <c r="BR73" s="468"/>
      <c r="BS73" s="468"/>
      <c r="BT73" s="468"/>
      <c r="BU73" s="468"/>
      <c r="BV73" s="468"/>
    </row>
    <row r="74" spans="1:74" ht="15.75" customHeight="1" outlineLevel="1" x14ac:dyDescent="0.25">
      <c r="A74" s="773"/>
      <c r="B74" s="478" t="s">
        <v>684</v>
      </c>
      <c r="C74" s="375" t="s">
        <v>743</v>
      </c>
      <c r="D74" s="517" t="s">
        <v>277</v>
      </c>
      <c r="E74" s="375"/>
      <c r="F74" s="375"/>
      <c r="G74" s="375"/>
      <c r="H74" s="375"/>
      <c r="I74" s="375"/>
      <c r="J74" s="375"/>
      <c r="K74" s="375"/>
      <c r="L74" s="375"/>
      <c r="M74" s="375"/>
      <c r="N74" s="375"/>
      <c r="O74" s="510"/>
      <c r="P74" s="375"/>
      <c r="Q74" s="375"/>
      <c r="R74" s="375"/>
      <c r="S74" s="375"/>
      <c r="T74" s="375"/>
      <c r="U74" s="375"/>
      <c r="V74" s="375"/>
      <c r="W74" s="375"/>
      <c r="X74" s="511"/>
      <c r="Y74" s="510"/>
      <c r="Z74" s="375"/>
      <c r="AA74" s="375"/>
      <c r="AB74" s="375"/>
      <c r="AC74" s="375"/>
      <c r="AD74" s="375"/>
      <c r="AE74" s="375"/>
      <c r="AF74" s="375"/>
      <c r="AG74" s="375"/>
      <c r="AH74" s="511"/>
      <c r="AI74" s="510"/>
      <c r="AJ74" s="375"/>
      <c r="AK74" s="375"/>
      <c r="AL74" s="375"/>
      <c r="AM74" s="375"/>
      <c r="AN74" s="375"/>
      <c r="AO74" s="375"/>
      <c r="AP74" s="375"/>
      <c r="AQ74" s="375"/>
      <c r="AR74" s="511"/>
      <c r="AS74" s="510"/>
      <c r="AT74" s="375"/>
      <c r="AU74" s="375"/>
      <c r="AV74" s="375"/>
      <c r="AW74" s="375"/>
      <c r="AX74" s="375"/>
      <c r="AY74" s="375"/>
      <c r="AZ74" s="375"/>
      <c r="BA74" s="375"/>
      <c r="BB74" s="511"/>
    </row>
    <row r="75" spans="1:74" s="488" customFormat="1" ht="15.75" customHeight="1" outlineLevel="1" x14ac:dyDescent="0.25">
      <c r="A75" s="773"/>
      <c r="B75" s="485" t="s">
        <v>685</v>
      </c>
      <c r="C75" s="486" t="s">
        <v>686</v>
      </c>
      <c r="D75" s="518" t="s">
        <v>277</v>
      </c>
      <c r="E75" s="486"/>
      <c r="F75" s="486"/>
      <c r="G75" s="486"/>
      <c r="H75" s="486"/>
      <c r="I75" s="486"/>
      <c r="J75" s="486"/>
      <c r="K75" s="486"/>
      <c r="L75" s="486"/>
      <c r="M75" s="486"/>
      <c r="N75" s="486"/>
      <c r="O75" s="507"/>
      <c r="P75" s="486"/>
      <c r="Q75" s="486"/>
      <c r="R75" s="486"/>
      <c r="S75" s="486"/>
      <c r="T75" s="486"/>
      <c r="U75" s="486"/>
      <c r="V75" s="486"/>
      <c r="W75" s="486"/>
      <c r="X75" s="508"/>
      <c r="Y75" s="507"/>
      <c r="Z75" s="486"/>
      <c r="AA75" s="486"/>
      <c r="AB75" s="486"/>
      <c r="AC75" s="486"/>
      <c r="AD75" s="486"/>
      <c r="AE75" s="486"/>
      <c r="AF75" s="486"/>
      <c r="AG75" s="486"/>
      <c r="AH75" s="508"/>
      <c r="AI75" s="507"/>
      <c r="AJ75" s="486"/>
      <c r="AK75" s="486"/>
      <c r="AL75" s="486"/>
      <c r="AM75" s="486"/>
      <c r="AN75" s="486"/>
      <c r="AO75" s="486"/>
      <c r="AP75" s="486"/>
      <c r="AQ75" s="486"/>
      <c r="AR75" s="508"/>
      <c r="AS75" s="507"/>
      <c r="AT75" s="486"/>
      <c r="AU75" s="486"/>
      <c r="AV75" s="486"/>
      <c r="AW75" s="486"/>
      <c r="AX75" s="486"/>
      <c r="AY75" s="486"/>
      <c r="AZ75" s="486"/>
      <c r="BA75" s="486"/>
      <c r="BB75" s="508"/>
      <c r="BC75" s="468"/>
      <c r="BD75" s="468"/>
      <c r="BE75" s="468"/>
      <c r="BF75" s="468"/>
      <c r="BG75" s="468"/>
      <c r="BH75" s="468"/>
      <c r="BI75" s="468"/>
      <c r="BJ75" s="468"/>
      <c r="BK75" s="468"/>
      <c r="BL75" s="468"/>
      <c r="BM75" s="468"/>
      <c r="BN75" s="468"/>
      <c r="BO75" s="468"/>
      <c r="BP75" s="468"/>
      <c r="BQ75" s="468"/>
      <c r="BR75" s="468"/>
      <c r="BS75" s="468"/>
      <c r="BT75" s="468"/>
      <c r="BU75" s="468"/>
      <c r="BV75" s="468"/>
    </row>
    <row r="76" spans="1:74" ht="15.75" customHeight="1" outlineLevel="1" x14ac:dyDescent="0.25">
      <c r="A76" s="773"/>
      <c r="B76" s="478" t="s">
        <v>687</v>
      </c>
      <c r="C76" s="375" t="s">
        <v>744</v>
      </c>
      <c r="D76" s="517" t="s">
        <v>277</v>
      </c>
      <c r="E76" s="375"/>
      <c r="F76" s="375"/>
      <c r="G76" s="375"/>
      <c r="H76" s="375"/>
      <c r="I76" s="375"/>
      <c r="J76" s="375"/>
      <c r="K76" s="375"/>
      <c r="L76" s="375"/>
      <c r="M76" s="375"/>
      <c r="N76" s="375"/>
      <c r="O76" s="510"/>
      <c r="P76" s="375"/>
      <c r="Q76" s="375"/>
      <c r="R76" s="375"/>
      <c r="S76" s="375"/>
      <c r="T76" s="375"/>
      <c r="U76" s="375"/>
      <c r="V76" s="375"/>
      <c r="W76" s="375"/>
      <c r="X76" s="511"/>
      <c r="Y76" s="510"/>
      <c r="Z76" s="375"/>
      <c r="AA76" s="375"/>
      <c r="AB76" s="375"/>
      <c r="AC76" s="375"/>
      <c r="AD76" s="375"/>
      <c r="AE76" s="375"/>
      <c r="AF76" s="375"/>
      <c r="AG76" s="375"/>
      <c r="AH76" s="511"/>
      <c r="AI76" s="510"/>
      <c r="AJ76" s="375"/>
      <c r="AK76" s="375"/>
      <c r="AL76" s="375"/>
      <c r="AM76" s="375"/>
      <c r="AN76" s="375"/>
      <c r="AO76" s="375"/>
      <c r="AP76" s="375"/>
      <c r="AQ76" s="375"/>
      <c r="AR76" s="511"/>
      <c r="AS76" s="510"/>
      <c r="AT76" s="375"/>
      <c r="AU76" s="375"/>
      <c r="AV76" s="375"/>
      <c r="AW76" s="375"/>
      <c r="AX76" s="375"/>
      <c r="AY76" s="375"/>
      <c r="AZ76" s="375"/>
      <c r="BA76" s="375"/>
      <c r="BB76" s="511"/>
    </row>
    <row r="77" spans="1:74" s="488" customFormat="1" ht="15.75" customHeight="1" outlineLevel="1" x14ac:dyDescent="0.25">
      <c r="A77" s="773"/>
      <c r="B77" s="485" t="s">
        <v>688</v>
      </c>
      <c r="C77" s="486" t="s">
        <v>740</v>
      </c>
      <c r="D77" s="518" t="s">
        <v>277</v>
      </c>
      <c r="E77" s="486"/>
      <c r="F77" s="486"/>
      <c r="G77" s="486"/>
      <c r="H77" s="486"/>
      <c r="I77" s="486"/>
      <c r="J77" s="486"/>
      <c r="K77" s="486"/>
      <c r="L77" s="486"/>
      <c r="M77" s="486"/>
      <c r="N77" s="486"/>
      <c r="O77" s="507"/>
      <c r="P77" s="486"/>
      <c r="Q77" s="486"/>
      <c r="R77" s="486"/>
      <c r="S77" s="486"/>
      <c r="T77" s="486"/>
      <c r="U77" s="486"/>
      <c r="V77" s="486"/>
      <c r="W77" s="486"/>
      <c r="X77" s="508"/>
      <c r="Y77" s="507"/>
      <c r="Z77" s="486"/>
      <c r="AA77" s="486"/>
      <c r="AB77" s="486"/>
      <c r="AC77" s="486"/>
      <c r="AD77" s="486"/>
      <c r="AE77" s="486"/>
      <c r="AF77" s="486"/>
      <c r="AG77" s="486"/>
      <c r="AH77" s="508"/>
      <c r="AI77" s="507"/>
      <c r="AJ77" s="486"/>
      <c r="AK77" s="486"/>
      <c r="AL77" s="486"/>
      <c r="AM77" s="486"/>
      <c r="AN77" s="486"/>
      <c r="AO77" s="486"/>
      <c r="AP77" s="486"/>
      <c r="AQ77" s="486"/>
      <c r="AR77" s="508"/>
      <c r="AS77" s="507"/>
      <c r="AT77" s="486"/>
      <c r="AU77" s="486"/>
      <c r="AV77" s="486"/>
      <c r="AW77" s="486"/>
      <c r="AX77" s="486"/>
      <c r="AY77" s="486"/>
      <c r="AZ77" s="486"/>
      <c r="BA77" s="486"/>
      <c r="BB77" s="508"/>
      <c r="BC77" s="468"/>
      <c r="BD77" s="468"/>
      <c r="BE77" s="468"/>
      <c r="BF77" s="468"/>
      <c r="BG77" s="468"/>
      <c r="BH77" s="468"/>
      <c r="BI77" s="468"/>
      <c r="BJ77" s="468"/>
      <c r="BK77" s="468"/>
      <c r="BL77" s="468"/>
      <c r="BM77" s="468"/>
      <c r="BN77" s="468"/>
      <c r="BO77" s="468"/>
      <c r="BP77" s="468"/>
      <c r="BQ77" s="468"/>
      <c r="BR77" s="468"/>
      <c r="BS77" s="468"/>
      <c r="BT77" s="468"/>
      <c r="BU77" s="468"/>
      <c r="BV77" s="468"/>
    </row>
    <row r="78" spans="1:74" ht="15.75" customHeight="1" outlineLevel="1" thickBot="1" x14ac:dyDescent="0.3">
      <c r="A78" s="773"/>
      <c r="B78" s="478" t="s">
        <v>689</v>
      </c>
      <c r="C78" s="375" t="s">
        <v>738</v>
      </c>
      <c r="D78" s="517" t="s">
        <v>517</v>
      </c>
      <c r="E78" s="375"/>
      <c r="F78" s="375"/>
      <c r="G78" s="375"/>
      <c r="H78" s="375"/>
      <c r="I78" s="375"/>
      <c r="J78" s="375"/>
      <c r="K78" s="375"/>
      <c r="L78" s="375"/>
      <c r="M78" s="375"/>
      <c r="N78" s="375"/>
      <c r="O78" s="510"/>
      <c r="P78" s="375"/>
      <c r="Q78" s="375"/>
      <c r="R78" s="375"/>
      <c r="S78" s="375"/>
      <c r="T78" s="375"/>
      <c r="U78" s="375"/>
      <c r="V78" s="375"/>
      <c r="W78" s="375"/>
      <c r="X78" s="511"/>
      <c r="Y78" s="510"/>
      <c r="Z78" s="375"/>
      <c r="AA78" s="375"/>
      <c r="AB78" s="375"/>
      <c r="AC78" s="375"/>
      <c r="AD78" s="375"/>
      <c r="AE78" s="375"/>
      <c r="AF78" s="375"/>
      <c r="AG78" s="375"/>
      <c r="AH78" s="511"/>
      <c r="AI78" s="510"/>
      <c r="AJ78" s="375"/>
      <c r="AK78" s="375"/>
      <c r="AL78" s="375"/>
      <c r="AM78" s="375"/>
      <c r="AN78" s="375"/>
      <c r="AO78" s="375"/>
      <c r="AP78" s="375"/>
      <c r="AQ78" s="375"/>
      <c r="AR78" s="511"/>
      <c r="AS78" s="510"/>
      <c r="AT78" s="375"/>
      <c r="AU78" s="375"/>
      <c r="AV78" s="375"/>
      <c r="AW78" s="375"/>
      <c r="AX78" s="375"/>
      <c r="AY78" s="375"/>
      <c r="AZ78" s="375"/>
      <c r="BA78" s="375"/>
      <c r="BB78" s="511"/>
    </row>
    <row r="79" spans="1:74" ht="15" customHeight="1" x14ac:dyDescent="0.25">
      <c r="A79" s="773"/>
      <c r="B79" s="577" t="s">
        <v>690</v>
      </c>
      <c r="C79" s="578"/>
      <c r="D79" s="578"/>
      <c r="E79" s="379"/>
      <c r="F79" s="379"/>
      <c r="G79" s="379"/>
      <c r="H79" s="379"/>
      <c r="I79" s="379"/>
      <c r="J79" s="379"/>
      <c r="K79" s="379"/>
      <c r="L79" s="379"/>
      <c r="M79" s="379"/>
      <c r="N79" s="379"/>
      <c r="O79" s="500"/>
      <c r="P79" s="379"/>
      <c r="Q79" s="379"/>
      <c r="R79" s="379"/>
      <c r="S79" s="379"/>
      <c r="T79" s="379"/>
      <c r="U79" s="379"/>
      <c r="V79" s="379"/>
      <c r="W79" s="379"/>
      <c r="X79" s="380"/>
      <c r="Y79" s="500"/>
      <c r="Z79" s="379"/>
      <c r="AA79" s="379"/>
      <c r="AB79" s="379"/>
      <c r="AC79" s="379"/>
      <c r="AD79" s="379"/>
      <c r="AE79" s="379"/>
      <c r="AF79" s="379"/>
      <c r="AG79" s="379"/>
      <c r="AH79" s="380"/>
      <c r="AI79" s="500"/>
      <c r="AJ79" s="379"/>
      <c r="AK79" s="379"/>
      <c r="AL79" s="379"/>
      <c r="AM79" s="379"/>
      <c r="AN79" s="379"/>
      <c r="AO79" s="379"/>
      <c r="AP79" s="379"/>
      <c r="AQ79" s="379"/>
      <c r="AR79" s="380"/>
      <c r="AS79" s="500"/>
      <c r="AT79" s="379"/>
      <c r="AU79" s="379"/>
      <c r="AV79" s="379"/>
      <c r="AW79" s="379"/>
      <c r="AX79" s="379"/>
      <c r="AY79" s="379"/>
      <c r="AZ79" s="379"/>
      <c r="BA79" s="379"/>
      <c r="BB79" s="380"/>
    </row>
    <row r="80" spans="1:74" ht="15.75" customHeight="1" collapsed="1" thickBot="1" x14ac:dyDescent="0.3">
      <c r="A80" s="773"/>
      <c r="B80" s="580"/>
      <c r="C80" s="581"/>
      <c r="D80" s="581"/>
      <c r="E80" s="381"/>
      <c r="F80" s="381"/>
      <c r="G80" s="381"/>
      <c r="H80" s="381"/>
      <c r="I80" s="381"/>
      <c r="J80" s="381"/>
      <c r="K80" s="381"/>
      <c r="L80" s="381"/>
      <c r="M80" s="381"/>
      <c r="N80" s="381"/>
      <c r="O80" s="501"/>
      <c r="P80" s="381"/>
      <c r="Q80" s="381"/>
      <c r="R80" s="381"/>
      <c r="S80" s="381"/>
      <c r="T80" s="381"/>
      <c r="U80" s="381"/>
      <c r="V80" s="381"/>
      <c r="W80" s="381"/>
      <c r="X80" s="382"/>
      <c r="Y80" s="501"/>
      <c r="Z80" s="381"/>
      <c r="AA80" s="381"/>
      <c r="AB80" s="381"/>
      <c r="AC80" s="381"/>
      <c r="AD80" s="381"/>
      <c r="AE80" s="381"/>
      <c r="AF80" s="381"/>
      <c r="AG80" s="381"/>
      <c r="AH80" s="382"/>
      <c r="AI80" s="501"/>
      <c r="AJ80" s="381"/>
      <c r="AK80" s="381"/>
      <c r="AL80" s="381"/>
      <c r="AM80" s="381"/>
      <c r="AN80" s="381"/>
      <c r="AO80" s="381"/>
      <c r="AP80" s="381"/>
      <c r="AQ80" s="381"/>
      <c r="AR80" s="382"/>
      <c r="AS80" s="501"/>
      <c r="AT80" s="381"/>
      <c r="AU80" s="381"/>
      <c r="AV80" s="381"/>
      <c r="AW80" s="381"/>
      <c r="AX80" s="381"/>
      <c r="AY80" s="381"/>
      <c r="AZ80" s="381"/>
      <c r="BA80" s="381"/>
      <c r="BB80" s="382"/>
    </row>
    <row r="81" spans="1:74" ht="15.75" hidden="1" customHeight="1" outlineLevel="1" x14ac:dyDescent="0.25">
      <c r="A81" s="773"/>
      <c r="B81" s="530" t="s">
        <v>560</v>
      </c>
      <c r="C81" s="531" t="s">
        <v>745</v>
      </c>
      <c r="D81" s="531" t="s">
        <v>283</v>
      </c>
      <c r="E81" s="532"/>
      <c r="F81" s="532"/>
      <c r="G81" s="532"/>
      <c r="H81" s="532"/>
      <c r="I81" s="532"/>
      <c r="J81" s="532"/>
      <c r="K81" s="532"/>
      <c r="L81" s="532"/>
      <c r="M81" s="532"/>
      <c r="N81" s="532"/>
      <c r="O81" s="533"/>
      <c r="P81" s="532"/>
      <c r="Q81" s="532"/>
      <c r="R81" s="532"/>
      <c r="S81" s="532"/>
      <c r="T81" s="532"/>
      <c r="U81" s="532"/>
      <c r="V81" s="532"/>
      <c r="W81" s="532"/>
      <c r="X81" s="534"/>
      <c r="Y81" s="533"/>
      <c r="Z81" s="532"/>
      <c r="AA81" s="532"/>
      <c r="AB81" s="532"/>
      <c r="AC81" s="532"/>
      <c r="AD81" s="532"/>
      <c r="AE81" s="532"/>
      <c r="AF81" s="532"/>
      <c r="AG81" s="532"/>
      <c r="AH81" s="534"/>
      <c r="AI81" s="533"/>
      <c r="AJ81" s="532"/>
      <c r="AK81" s="532"/>
      <c r="AL81" s="532"/>
      <c r="AM81" s="532"/>
      <c r="AN81" s="532"/>
      <c r="AO81" s="532"/>
      <c r="AP81" s="532"/>
      <c r="AQ81" s="532"/>
      <c r="AR81" s="534"/>
      <c r="AS81" s="533"/>
      <c r="AT81" s="532"/>
      <c r="AU81" s="532"/>
      <c r="AV81" s="532"/>
      <c r="AW81" s="532"/>
      <c r="AX81" s="532"/>
      <c r="AY81" s="532"/>
      <c r="AZ81" s="532"/>
      <c r="BA81" s="532"/>
      <c r="BB81" s="534"/>
    </row>
    <row r="82" spans="1:74" s="488" customFormat="1" ht="15.75" hidden="1" customHeight="1" outlineLevel="1" x14ac:dyDescent="0.25">
      <c r="A82" s="773"/>
      <c r="B82" s="485" t="s">
        <v>691</v>
      </c>
      <c r="C82" s="486" t="s">
        <v>746</v>
      </c>
      <c r="D82" s="518" t="s">
        <v>290</v>
      </c>
      <c r="E82" s="523"/>
      <c r="F82" s="523"/>
      <c r="G82" s="523"/>
      <c r="H82" s="523"/>
      <c r="I82" s="523"/>
      <c r="J82" s="523"/>
      <c r="K82" s="523"/>
      <c r="L82" s="523"/>
      <c r="M82" s="523"/>
      <c r="N82" s="523"/>
      <c r="O82" s="524"/>
      <c r="P82" s="523"/>
      <c r="Q82" s="523"/>
      <c r="R82" s="523"/>
      <c r="S82" s="523"/>
      <c r="T82" s="523"/>
      <c r="U82" s="523"/>
      <c r="V82" s="523"/>
      <c r="W82" s="523"/>
      <c r="X82" s="525"/>
      <c r="Y82" s="524"/>
      <c r="Z82" s="523"/>
      <c r="AA82" s="523"/>
      <c r="AB82" s="523"/>
      <c r="AC82" s="523"/>
      <c r="AD82" s="523"/>
      <c r="AE82" s="523"/>
      <c r="AF82" s="523"/>
      <c r="AG82" s="523"/>
      <c r="AH82" s="525"/>
      <c r="AI82" s="524"/>
      <c r="AJ82" s="523"/>
      <c r="AK82" s="523"/>
      <c r="AL82" s="523"/>
      <c r="AM82" s="523"/>
      <c r="AN82" s="523"/>
      <c r="AO82" s="523"/>
      <c r="AP82" s="523"/>
      <c r="AQ82" s="523"/>
      <c r="AR82" s="525"/>
      <c r="AS82" s="524"/>
      <c r="AT82" s="523"/>
      <c r="AU82" s="523"/>
      <c r="AV82" s="523"/>
      <c r="AW82" s="523"/>
      <c r="AX82" s="523"/>
      <c r="AY82" s="523"/>
      <c r="AZ82" s="523"/>
      <c r="BA82" s="523"/>
      <c r="BB82" s="525"/>
      <c r="BC82" s="468"/>
      <c r="BD82" s="468"/>
      <c r="BE82" s="468"/>
      <c r="BF82" s="468"/>
      <c r="BG82" s="468"/>
      <c r="BH82" s="468"/>
      <c r="BI82" s="468"/>
      <c r="BJ82" s="468"/>
      <c r="BK82" s="468"/>
      <c r="BL82" s="468"/>
      <c r="BM82" s="468"/>
      <c r="BN82" s="468"/>
      <c r="BO82" s="468"/>
      <c r="BP82" s="468"/>
      <c r="BQ82" s="468"/>
      <c r="BR82" s="468"/>
      <c r="BS82" s="468"/>
      <c r="BT82" s="468"/>
      <c r="BU82" s="468"/>
      <c r="BV82" s="468"/>
    </row>
    <row r="83" spans="1:74" ht="15.75" hidden="1" customHeight="1" outlineLevel="1" x14ac:dyDescent="0.25">
      <c r="A83" s="773"/>
      <c r="B83" s="478" t="s">
        <v>692</v>
      </c>
      <c r="C83" s="375" t="s">
        <v>747</v>
      </c>
      <c r="D83" s="517" t="s">
        <v>505</v>
      </c>
      <c r="E83" s="532"/>
      <c r="F83" s="532"/>
      <c r="G83" s="532"/>
      <c r="H83" s="532"/>
      <c r="I83" s="532"/>
      <c r="J83" s="532"/>
      <c r="K83" s="532"/>
      <c r="L83" s="532"/>
      <c r="M83" s="532"/>
      <c r="N83" s="532"/>
      <c r="O83" s="533"/>
      <c r="P83" s="532"/>
      <c r="Q83" s="532"/>
      <c r="R83" s="532"/>
      <c r="S83" s="532"/>
      <c r="T83" s="532"/>
      <c r="U83" s="532"/>
      <c r="V83" s="532"/>
      <c r="W83" s="532"/>
      <c r="X83" s="534"/>
      <c r="Y83" s="533"/>
      <c r="Z83" s="532"/>
      <c r="AA83" s="532"/>
      <c r="AB83" s="532"/>
      <c r="AC83" s="532"/>
      <c r="AD83" s="532"/>
      <c r="AE83" s="532"/>
      <c r="AF83" s="532"/>
      <c r="AG83" s="532"/>
      <c r="AH83" s="534"/>
      <c r="AI83" s="533"/>
      <c r="AJ83" s="532"/>
      <c r="AK83" s="532"/>
      <c r="AL83" s="532"/>
      <c r="AM83" s="532"/>
      <c r="AN83" s="532"/>
      <c r="AO83" s="532"/>
      <c r="AP83" s="532"/>
      <c r="AQ83" s="532"/>
      <c r="AR83" s="534"/>
      <c r="AS83" s="533"/>
      <c r="AT83" s="532"/>
      <c r="AU83" s="532"/>
      <c r="AV83" s="532"/>
      <c r="AW83" s="532"/>
      <c r="AX83" s="532"/>
      <c r="AY83" s="532"/>
      <c r="AZ83" s="532"/>
      <c r="BA83" s="532"/>
      <c r="BB83" s="534"/>
    </row>
    <row r="84" spans="1:74" s="488" customFormat="1" ht="15.75" hidden="1" customHeight="1" outlineLevel="1" x14ac:dyDescent="0.25">
      <c r="A84" s="773"/>
      <c r="B84" s="485" t="s">
        <v>693</v>
      </c>
      <c r="C84" s="486" t="s">
        <v>748</v>
      </c>
      <c r="D84" s="518" t="s">
        <v>277</v>
      </c>
      <c r="E84" s="523"/>
      <c r="F84" s="523"/>
      <c r="G84" s="523"/>
      <c r="H84" s="523"/>
      <c r="I84" s="523"/>
      <c r="J84" s="523"/>
      <c r="K84" s="523"/>
      <c r="L84" s="523"/>
      <c r="M84" s="523"/>
      <c r="N84" s="523"/>
      <c r="O84" s="524"/>
      <c r="P84" s="523"/>
      <c r="Q84" s="523"/>
      <c r="R84" s="523"/>
      <c r="S84" s="523"/>
      <c r="T84" s="523"/>
      <c r="U84" s="523"/>
      <c r="V84" s="523"/>
      <c r="W84" s="523"/>
      <c r="X84" s="525"/>
      <c r="Y84" s="524"/>
      <c r="Z84" s="523"/>
      <c r="AA84" s="523"/>
      <c r="AB84" s="523"/>
      <c r="AC84" s="523"/>
      <c r="AD84" s="523"/>
      <c r="AE84" s="523"/>
      <c r="AF84" s="523"/>
      <c r="AG84" s="523"/>
      <c r="AH84" s="525"/>
      <c r="AI84" s="524"/>
      <c r="AJ84" s="523"/>
      <c r="AK84" s="523"/>
      <c r="AL84" s="523"/>
      <c r="AM84" s="523"/>
      <c r="AN84" s="523"/>
      <c r="AO84" s="523"/>
      <c r="AP84" s="523"/>
      <c r="AQ84" s="523"/>
      <c r="AR84" s="525"/>
      <c r="AS84" s="524"/>
      <c r="AT84" s="523"/>
      <c r="AU84" s="523"/>
      <c r="AV84" s="523"/>
      <c r="AW84" s="523"/>
      <c r="AX84" s="523"/>
      <c r="AY84" s="523"/>
      <c r="AZ84" s="523"/>
      <c r="BA84" s="523"/>
      <c r="BB84" s="525"/>
      <c r="BC84" s="468"/>
      <c r="BD84" s="468"/>
      <c r="BE84" s="468"/>
      <c r="BF84" s="468"/>
      <c r="BG84" s="468"/>
      <c r="BH84" s="468"/>
      <c r="BI84" s="468"/>
      <c r="BJ84" s="468"/>
      <c r="BK84" s="468"/>
      <c r="BL84" s="468"/>
      <c r="BM84" s="468"/>
      <c r="BN84" s="468"/>
      <c r="BO84" s="468"/>
      <c r="BP84" s="468"/>
      <c r="BQ84" s="468"/>
      <c r="BR84" s="468"/>
      <c r="BS84" s="468"/>
      <c r="BT84" s="468"/>
      <c r="BU84" s="468"/>
      <c r="BV84" s="468"/>
    </row>
    <row r="85" spans="1:74" ht="15.75" hidden="1" customHeight="1" outlineLevel="1" x14ac:dyDescent="0.25">
      <c r="A85" s="773"/>
      <c r="B85" s="478" t="s">
        <v>514</v>
      </c>
      <c r="C85" s="375" t="s">
        <v>749</v>
      </c>
      <c r="D85" s="517" t="s">
        <v>517</v>
      </c>
      <c r="E85" s="532"/>
      <c r="F85" s="532"/>
      <c r="G85" s="532"/>
      <c r="H85" s="532"/>
      <c r="I85" s="532"/>
      <c r="J85" s="532"/>
      <c r="K85" s="532"/>
      <c r="L85" s="532"/>
      <c r="M85" s="532"/>
      <c r="N85" s="532"/>
      <c r="O85" s="533"/>
      <c r="P85" s="532"/>
      <c r="Q85" s="532"/>
      <c r="R85" s="532"/>
      <c r="S85" s="532"/>
      <c r="T85" s="532"/>
      <c r="U85" s="532"/>
      <c r="V85" s="532"/>
      <c r="W85" s="532"/>
      <c r="X85" s="534"/>
      <c r="Y85" s="533"/>
      <c r="Z85" s="532"/>
      <c r="AA85" s="532"/>
      <c r="AB85" s="532"/>
      <c r="AC85" s="532"/>
      <c r="AD85" s="532"/>
      <c r="AE85" s="532"/>
      <c r="AF85" s="532"/>
      <c r="AG85" s="532"/>
      <c r="AH85" s="534"/>
      <c r="AI85" s="533"/>
      <c r="AJ85" s="532"/>
      <c r="AK85" s="532"/>
      <c r="AL85" s="532"/>
      <c r="AM85" s="532"/>
      <c r="AN85" s="532"/>
      <c r="AO85" s="532"/>
      <c r="AP85" s="532"/>
      <c r="AQ85" s="532"/>
      <c r="AR85" s="534"/>
      <c r="AS85" s="533"/>
      <c r="AT85" s="532"/>
      <c r="AU85" s="532"/>
      <c r="AV85" s="532"/>
      <c r="AW85" s="532"/>
      <c r="AX85" s="532"/>
      <c r="AY85" s="532"/>
      <c r="AZ85" s="532"/>
      <c r="BA85" s="532"/>
      <c r="BB85" s="534"/>
    </row>
    <row r="86" spans="1:74" s="488" customFormat="1" ht="15.75" hidden="1" customHeight="1" outlineLevel="1" x14ac:dyDescent="0.25">
      <c r="A86" s="773"/>
      <c r="B86" s="485" t="s">
        <v>694</v>
      </c>
      <c r="C86" s="486" t="s">
        <v>750</v>
      </c>
      <c r="D86" s="518" t="s">
        <v>290</v>
      </c>
      <c r="E86" s="523"/>
      <c r="F86" s="523"/>
      <c r="G86" s="523"/>
      <c r="H86" s="523"/>
      <c r="I86" s="523"/>
      <c r="J86" s="523"/>
      <c r="K86" s="523"/>
      <c r="L86" s="523"/>
      <c r="M86" s="523"/>
      <c r="N86" s="523"/>
      <c r="O86" s="524"/>
      <c r="P86" s="523"/>
      <c r="Q86" s="523"/>
      <c r="R86" s="523"/>
      <c r="S86" s="523"/>
      <c r="T86" s="523"/>
      <c r="U86" s="523"/>
      <c r="V86" s="523"/>
      <c r="W86" s="523"/>
      <c r="X86" s="525"/>
      <c r="Y86" s="524"/>
      <c r="Z86" s="523"/>
      <c r="AA86" s="523"/>
      <c r="AB86" s="523"/>
      <c r="AC86" s="523"/>
      <c r="AD86" s="523"/>
      <c r="AE86" s="523"/>
      <c r="AF86" s="523"/>
      <c r="AG86" s="523"/>
      <c r="AH86" s="525"/>
      <c r="AI86" s="524"/>
      <c r="AJ86" s="523"/>
      <c r="AK86" s="523"/>
      <c r="AL86" s="523"/>
      <c r="AM86" s="523"/>
      <c r="AN86" s="523"/>
      <c r="AO86" s="523"/>
      <c r="AP86" s="523"/>
      <c r="AQ86" s="523"/>
      <c r="AR86" s="525"/>
      <c r="AS86" s="524"/>
      <c r="AT86" s="523"/>
      <c r="AU86" s="523"/>
      <c r="AV86" s="523"/>
      <c r="AW86" s="523"/>
      <c r="AX86" s="523"/>
      <c r="AY86" s="523"/>
      <c r="AZ86" s="523"/>
      <c r="BA86" s="523"/>
      <c r="BB86" s="525"/>
      <c r="BC86" s="468"/>
      <c r="BD86" s="468"/>
      <c r="BE86" s="468"/>
      <c r="BF86" s="468"/>
      <c r="BG86" s="468"/>
      <c r="BH86" s="468"/>
      <c r="BI86" s="468"/>
      <c r="BJ86" s="468"/>
      <c r="BK86" s="468"/>
      <c r="BL86" s="468"/>
      <c r="BM86" s="468"/>
      <c r="BN86" s="468"/>
      <c r="BO86" s="468"/>
      <c r="BP86" s="468"/>
      <c r="BQ86" s="468"/>
      <c r="BR86" s="468"/>
      <c r="BS86" s="468"/>
      <c r="BT86" s="468"/>
      <c r="BU86" s="468"/>
      <c r="BV86" s="468"/>
    </row>
    <row r="87" spans="1:74" ht="15.75" hidden="1" customHeight="1" outlineLevel="1" x14ac:dyDescent="0.25">
      <c r="A87" s="773"/>
      <c r="B87" s="478" t="s">
        <v>695</v>
      </c>
      <c r="C87" s="375" t="s">
        <v>712</v>
      </c>
      <c r="D87" s="517" t="s">
        <v>505</v>
      </c>
      <c r="E87" s="532"/>
      <c r="F87" s="532"/>
      <c r="G87" s="532"/>
      <c r="H87" s="532"/>
      <c r="I87" s="532"/>
      <c r="J87" s="532"/>
      <c r="K87" s="532"/>
      <c r="L87" s="532"/>
      <c r="M87" s="532"/>
      <c r="N87" s="532"/>
      <c r="O87" s="533"/>
      <c r="P87" s="532"/>
      <c r="Q87" s="532"/>
      <c r="R87" s="532"/>
      <c r="S87" s="532"/>
      <c r="T87" s="532"/>
      <c r="U87" s="532"/>
      <c r="V87" s="532"/>
      <c r="W87" s="532"/>
      <c r="X87" s="534"/>
      <c r="Y87" s="533"/>
      <c r="Z87" s="532"/>
      <c r="AA87" s="532"/>
      <c r="AB87" s="532"/>
      <c r="AC87" s="532"/>
      <c r="AD87" s="532"/>
      <c r="AE87" s="532"/>
      <c r="AF87" s="532"/>
      <c r="AG87" s="532"/>
      <c r="AH87" s="534"/>
      <c r="AI87" s="533"/>
      <c r="AJ87" s="532"/>
      <c r="AK87" s="532"/>
      <c r="AL87" s="532"/>
      <c r="AM87" s="532"/>
      <c r="AN87" s="532"/>
      <c r="AO87" s="532"/>
      <c r="AP87" s="532"/>
      <c r="AQ87" s="532"/>
      <c r="AR87" s="534"/>
      <c r="AS87" s="533"/>
      <c r="AT87" s="532"/>
      <c r="AU87" s="532"/>
      <c r="AV87" s="532"/>
      <c r="AW87" s="532"/>
      <c r="AX87" s="532"/>
      <c r="AY87" s="532"/>
      <c r="AZ87" s="532"/>
      <c r="BA87" s="532"/>
      <c r="BB87" s="534"/>
    </row>
    <row r="88" spans="1:74" s="488" customFormat="1" ht="15.75" hidden="1" customHeight="1" outlineLevel="1" thickBot="1" x14ac:dyDescent="0.3">
      <c r="A88" s="773"/>
      <c r="B88" s="485" t="s">
        <v>578</v>
      </c>
      <c r="C88" s="486" t="s">
        <v>751</v>
      </c>
      <c r="D88" s="518" t="s">
        <v>277</v>
      </c>
      <c r="E88" s="523"/>
      <c r="F88" s="523"/>
      <c r="G88" s="523"/>
      <c r="H88" s="523"/>
      <c r="I88" s="523"/>
      <c r="J88" s="523"/>
      <c r="K88" s="523"/>
      <c r="L88" s="523"/>
      <c r="M88" s="523"/>
      <c r="N88" s="523"/>
      <c r="O88" s="524"/>
      <c r="P88" s="523"/>
      <c r="Q88" s="523"/>
      <c r="R88" s="523"/>
      <c r="S88" s="523"/>
      <c r="T88" s="523"/>
      <c r="U88" s="523"/>
      <c r="V88" s="523"/>
      <c r="W88" s="523"/>
      <c r="X88" s="525"/>
      <c r="Y88" s="524"/>
      <c r="Z88" s="523"/>
      <c r="AA88" s="523"/>
      <c r="AB88" s="523"/>
      <c r="AC88" s="523"/>
      <c r="AD88" s="523"/>
      <c r="AE88" s="523"/>
      <c r="AF88" s="523"/>
      <c r="AG88" s="523"/>
      <c r="AH88" s="525"/>
      <c r="AI88" s="524"/>
      <c r="AJ88" s="523"/>
      <c r="AK88" s="523"/>
      <c r="AL88" s="523"/>
      <c r="AM88" s="523"/>
      <c r="AN88" s="523"/>
      <c r="AO88" s="523"/>
      <c r="AP88" s="523"/>
      <c r="AQ88" s="523"/>
      <c r="AR88" s="525"/>
      <c r="AS88" s="524"/>
      <c r="AT88" s="523"/>
      <c r="AU88" s="523"/>
      <c r="AV88" s="523"/>
      <c r="AW88" s="523"/>
      <c r="AX88" s="523"/>
      <c r="AY88" s="523"/>
      <c r="AZ88" s="523"/>
      <c r="BA88" s="523"/>
      <c r="BB88" s="525"/>
      <c r="BC88" s="468"/>
      <c r="BD88" s="468"/>
      <c r="BE88" s="468"/>
      <c r="BF88" s="468"/>
      <c r="BG88" s="468"/>
      <c r="BH88" s="468"/>
      <c r="BI88" s="468"/>
      <c r="BJ88" s="468"/>
      <c r="BK88" s="468"/>
      <c r="BL88" s="468"/>
      <c r="BM88" s="468"/>
      <c r="BN88" s="468"/>
      <c r="BO88" s="468"/>
      <c r="BP88" s="468"/>
      <c r="BQ88" s="468"/>
      <c r="BR88" s="468"/>
      <c r="BS88" s="468"/>
      <c r="BT88" s="468"/>
      <c r="BU88" s="468"/>
      <c r="BV88" s="468"/>
    </row>
    <row r="89" spans="1:74" ht="15" customHeight="1" x14ac:dyDescent="0.25">
      <c r="A89" s="773"/>
      <c r="B89" s="577" t="s">
        <v>696</v>
      </c>
      <c r="C89" s="578"/>
      <c r="D89" s="578"/>
      <c r="E89" s="379"/>
      <c r="F89" s="379"/>
      <c r="G89" s="379"/>
      <c r="H89" s="379"/>
      <c r="I89" s="379"/>
      <c r="J89" s="379"/>
      <c r="K89" s="379"/>
      <c r="L89" s="379"/>
      <c r="M89" s="379"/>
      <c r="N89" s="379"/>
      <c r="O89" s="500"/>
      <c r="P89" s="379"/>
      <c r="Q89" s="379"/>
      <c r="R89" s="379"/>
      <c r="S89" s="379"/>
      <c r="T89" s="379"/>
      <c r="U89" s="379"/>
      <c r="V89" s="379"/>
      <c r="W89" s="379"/>
      <c r="X89" s="380"/>
      <c r="Y89" s="500"/>
      <c r="Z89" s="379"/>
      <c r="AA89" s="379"/>
      <c r="AB89" s="379"/>
      <c r="AC89" s="379"/>
      <c r="AD89" s="379"/>
      <c r="AE89" s="379"/>
      <c r="AF89" s="379"/>
      <c r="AG89" s="379"/>
      <c r="AH89" s="380"/>
      <c r="AI89" s="500"/>
      <c r="AJ89" s="379"/>
      <c r="AK89" s="379"/>
      <c r="AL89" s="379"/>
      <c r="AM89" s="379"/>
      <c r="AN89" s="379"/>
      <c r="AO89" s="379"/>
      <c r="AP89" s="379"/>
      <c r="AQ89" s="379"/>
      <c r="AR89" s="380"/>
      <c r="AS89" s="500"/>
      <c r="AT89" s="379"/>
      <c r="AU89" s="379"/>
      <c r="AV89" s="379"/>
      <c r="AW89" s="379"/>
      <c r="AX89" s="379"/>
      <c r="AY89" s="379"/>
      <c r="AZ89" s="379"/>
      <c r="BA89" s="379"/>
      <c r="BB89" s="380"/>
    </row>
    <row r="90" spans="1:74" ht="15.75" customHeight="1" collapsed="1" thickBot="1" x14ac:dyDescent="0.3">
      <c r="A90" s="773"/>
      <c r="B90" s="580"/>
      <c r="C90" s="581"/>
      <c r="D90" s="581"/>
      <c r="E90" s="381"/>
      <c r="F90" s="381"/>
      <c r="G90" s="381"/>
      <c r="H90" s="381"/>
      <c r="I90" s="381"/>
      <c r="J90" s="381"/>
      <c r="K90" s="381"/>
      <c r="L90" s="381"/>
      <c r="M90" s="381"/>
      <c r="N90" s="381"/>
      <c r="O90" s="501"/>
      <c r="P90" s="381"/>
      <c r="Q90" s="381"/>
      <c r="R90" s="381"/>
      <c r="S90" s="381"/>
      <c r="T90" s="381"/>
      <c r="U90" s="381"/>
      <c r="V90" s="381"/>
      <c r="W90" s="381"/>
      <c r="X90" s="382"/>
      <c r="Y90" s="501"/>
      <c r="Z90" s="381"/>
      <c r="AA90" s="381"/>
      <c r="AB90" s="381"/>
      <c r="AC90" s="381"/>
      <c r="AD90" s="381"/>
      <c r="AE90" s="381"/>
      <c r="AF90" s="381"/>
      <c r="AG90" s="381"/>
      <c r="AH90" s="382"/>
      <c r="AI90" s="501"/>
      <c r="AJ90" s="381"/>
      <c r="AK90" s="381"/>
      <c r="AL90" s="381"/>
      <c r="AM90" s="381"/>
      <c r="AN90" s="381"/>
      <c r="AO90" s="381"/>
      <c r="AP90" s="381"/>
      <c r="AQ90" s="381"/>
      <c r="AR90" s="382"/>
      <c r="AS90" s="501"/>
      <c r="AT90" s="381"/>
      <c r="AU90" s="381"/>
      <c r="AV90" s="381"/>
      <c r="AW90" s="381"/>
      <c r="AX90" s="381"/>
      <c r="AY90" s="381"/>
      <c r="AZ90" s="381"/>
      <c r="BA90" s="381"/>
      <c r="BB90" s="382"/>
    </row>
    <row r="91" spans="1:74" ht="15.75" hidden="1" customHeight="1" outlineLevel="1" x14ac:dyDescent="0.25">
      <c r="A91" s="773"/>
      <c r="B91" s="530" t="s">
        <v>560</v>
      </c>
      <c r="C91" s="531" t="s">
        <v>752</v>
      </c>
      <c r="D91" s="531" t="s">
        <v>283</v>
      </c>
      <c r="E91" s="532"/>
      <c r="F91" s="532"/>
      <c r="G91" s="532"/>
      <c r="H91" s="532"/>
      <c r="I91" s="532"/>
      <c r="J91" s="532"/>
      <c r="K91" s="532"/>
      <c r="L91" s="532"/>
      <c r="M91" s="532"/>
      <c r="N91" s="532"/>
      <c r="O91" s="533"/>
      <c r="P91" s="532"/>
      <c r="Q91" s="532"/>
      <c r="R91" s="532"/>
      <c r="S91" s="532"/>
      <c r="T91" s="532"/>
      <c r="U91" s="532"/>
      <c r="V91" s="532"/>
      <c r="W91" s="532"/>
      <c r="X91" s="534"/>
      <c r="Y91" s="533"/>
      <c r="Z91" s="532"/>
      <c r="AA91" s="532"/>
      <c r="AB91" s="532"/>
      <c r="AC91" s="532"/>
      <c r="AD91" s="532"/>
      <c r="AE91" s="532"/>
      <c r="AF91" s="532"/>
      <c r="AG91" s="532"/>
      <c r="AH91" s="534"/>
      <c r="AI91" s="533"/>
      <c r="AJ91" s="532"/>
      <c r="AK91" s="532"/>
      <c r="AL91" s="532"/>
      <c r="AM91" s="532"/>
      <c r="AN91" s="532"/>
      <c r="AO91" s="532"/>
      <c r="AP91" s="532"/>
      <c r="AQ91" s="532"/>
      <c r="AR91" s="534"/>
      <c r="AS91" s="533"/>
      <c r="AT91" s="532"/>
      <c r="AU91" s="532"/>
      <c r="AV91" s="532"/>
      <c r="AW91" s="532"/>
      <c r="AX91" s="532"/>
      <c r="AY91" s="532"/>
      <c r="AZ91" s="532"/>
      <c r="BA91" s="532"/>
      <c r="BB91" s="534"/>
    </row>
    <row r="92" spans="1:74" s="488" customFormat="1" ht="15.75" hidden="1" customHeight="1" outlineLevel="1" x14ac:dyDescent="0.25">
      <c r="A92" s="773"/>
      <c r="B92" s="485" t="s">
        <v>697</v>
      </c>
      <c r="C92" s="486" t="s">
        <v>753</v>
      </c>
      <c r="D92" s="518" t="s">
        <v>290</v>
      </c>
      <c r="E92" s="487"/>
      <c r="F92" s="487"/>
      <c r="G92" s="487"/>
      <c r="H92" s="487"/>
      <c r="I92" s="487"/>
      <c r="J92" s="487"/>
      <c r="K92" s="487"/>
      <c r="L92" s="487"/>
      <c r="M92" s="487"/>
      <c r="N92" s="487"/>
      <c r="O92" s="502"/>
      <c r="P92" s="487"/>
      <c r="Q92" s="487"/>
      <c r="R92" s="487"/>
      <c r="S92" s="487"/>
      <c r="T92" s="487"/>
      <c r="U92" s="487"/>
      <c r="V92" s="487"/>
      <c r="W92" s="487"/>
      <c r="X92" s="503"/>
      <c r="Y92" s="502"/>
      <c r="Z92" s="487"/>
      <c r="AA92" s="487"/>
      <c r="AB92" s="487"/>
      <c r="AC92" s="487"/>
      <c r="AD92" s="487"/>
      <c r="AE92" s="487"/>
      <c r="AF92" s="487"/>
      <c r="AG92" s="487"/>
      <c r="AH92" s="503"/>
      <c r="AI92" s="502"/>
      <c r="AJ92" s="487"/>
      <c r="AK92" s="487"/>
      <c r="AL92" s="487"/>
      <c r="AM92" s="487"/>
      <c r="AN92" s="487"/>
      <c r="AO92" s="487"/>
      <c r="AP92" s="487"/>
      <c r="AQ92" s="487"/>
      <c r="AR92" s="503"/>
      <c r="AS92" s="502"/>
      <c r="AT92" s="487"/>
      <c r="AU92" s="487"/>
      <c r="AV92" s="487"/>
      <c r="AW92" s="487"/>
      <c r="AX92" s="487"/>
      <c r="AY92" s="487"/>
      <c r="AZ92" s="487"/>
      <c r="BA92" s="487"/>
      <c r="BB92" s="503"/>
      <c r="BC92" s="468"/>
      <c r="BD92" s="468"/>
      <c r="BE92" s="468"/>
      <c r="BF92" s="468"/>
      <c r="BG92" s="468"/>
      <c r="BH92" s="468"/>
      <c r="BI92" s="468"/>
      <c r="BJ92" s="468"/>
      <c r="BK92" s="468"/>
      <c r="BL92" s="468"/>
      <c r="BM92" s="468"/>
      <c r="BN92" s="468"/>
      <c r="BO92" s="468"/>
      <c r="BP92" s="468"/>
      <c r="BQ92" s="468"/>
      <c r="BR92" s="468"/>
      <c r="BS92" s="468"/>
      <c r="BT92" s="468"/>
      <c r="BU92" s="468"/>
      <c r="BV92" s="468"/>
    </row>
    <row r="93" spans="1:74" ht="15.75" hidden="1" customHeight="1" outlineLevel="1" x14ac:dyDescent="0.25">
      <c r="A93" s="773"/>
      <c r="B93" s="478" t="s">
        <v>698</v>
      </c>
      <c r="C93" s="375" t="s">
        <v>754</v>
      </c>
      <c r="D93" s="517" t="s">
        <v>505</v>
      </c>
      <c r="E93" s="479"/>
      <c r="F93" s="479"/>
      <c r="G93" s="479"/>
      <c r="H93" s="479"/>
      <c r="I93" s="479"/>
      <c r="J93" s="479"/>
      <c r="K93" s="479"/>
      <c r="L93" s="479"/>
      <c r="M93" s="479"/>
      <c r="N93" s="479"/>
      <c r="O93" s="480"/>
      <c r="P93" s="479"/>
      <c r="Q93" s="479"/>
      <c r="R93" s="479"/>
      <c r="S93" s="479"/>
      <c r="T93" s="479"/>
      <c r="U93" s="479"/>
      <c r="V93" s="479"/>
      <c r="W93" s="479"/>
      <c r="X93" s="481"/>
      <c r="Y93" s="480"/>
      <c r="Z93" s="479"/>
      <c r="AA93" s="479"/>
      <c r="AB93" s="479"/>
      <c r="AC93" s="479"/>
      <c r="AD93" s="479"/>
      <c r="AE93" s="479"/>
      <c r="AF93" s="479"/>
      <c r="AG93" s="479"/>
      <c r="AH93" s="481"/>
      <c r="AI93" s="480"/>
      <c r="AJ93" s="479"/>
      <c r="AK93" s="479"/>
      <c r="AL93" s="479"/>
      <c r="AM93" s="479"/>
      <c r="AN93" s="479"/>
      <c r="AO93" s="479"/>
      <c r="AP93" s="479"/>
      <c r="AQ93" s="479"/>
      <c r="AR93" s="481"/>
      <c r="AS93" s="480"/>
      <c r="AT93" s="479"/>
      <c r="AU93" s="479"/>
      <c r="AV93" s="479"/>
      <c r="AW93" s="479"/>
      <c r="AX93" s="479"/>
      <c r="AY93" s="479"/>
      <c r="AZ93" s="479"/>
      <c r="BA93" s="479"/>
      <c r="BB93" s="481"/>
    </row>
    <row r="94" spans="1:74" s="488" customFormat="1" ht="15.75" hidden="1" customHeight="1" outlineLevel="1" x14ac:dyDescent="0.25">
      <c r="A94" s="773"/>
      <c r="B94" s="485" t="s">
        <v>699</v>
      </c>
      <c r="C94" s="486" t="s">
        <v>755</v>
      </c>
      <c r="D94" s="518" t="s">
        <v>277</v>
      </c>
      <c r="E94" s="523"/>
      <c r="F94" s="523"/>
      <c r="G94" s="523"/>
      <c r="H94" s="523"/>
      <c r="I94" s="523"/>
      <c r="J94" s="523"/>
      <c r="K94" s="523"/>
      <c r="L94" s="523"/>
      <c r="M94" s="523"/>
      <c r="N94" s="523"/>
      <c r="O94" s="524"/>
      <c r="P94" s="523"/>
      <c r="Q94" s="523"/>
      <c r="R94" s="523"/>
      <c r="S94" s="523"/>
      <c r="T94" s="523"/>
      <c r="U94" s="523"/>
      <c r="V94" s="523"/>
      <c r="W94" s="523"/>
      <c r="X94" s="525"/>
      <c r="Y94" s="524"/>
      <c r="Z94" s="523"/>
      <c r="AA94" s="523"/>
      <c r="AB94" s="523"/>
      <c r="AC94" s="523"/>
      <c r="AD94" s="523"/>
      <c r="AE94" s="523"/>
      <c r="AF94" s="523"/>
      <c r="AG94" s="523"/>
      <c r="AH94" s="525"/>
      <c r="AI94" s="524"/>
      <c r="AJ94" s="523"/>
      <c r="AK94" s="523"/>
      <c r="AL94" s="523"/>
      <c r="AM94" s="523"/>
      <c r="AN94" s="523"/>
      <c r="AO94" s="523"/>
      <c r="AP94" s="523"/>
      <c r="AQ94" s="523"/>
      <c r="AR94" s="525"/>
      <c r="AS94" s="524"/>
      <c r="AT94" s="523"/>
      <c r="AU94" s="523"/>
      <c r="AV94" s="523"/>
      <c r="AW94" s="523"/>
      <c r="AX94" s="523"/>
      <c r="AY94" s="523"/>
      <c r="AZ94" s="523"/>
      <c r="BA94" s="523"/>
      <c r="BB94" s="525"/>
      <c r="BC94" s="468"/>
      <c r="BD94" s="468"/>
      <c r="BE94" s="468"/>
      <c r="BF94" s="468"/>
      <c r="BG94" s="468"/>
      <c r="BH94" s="468"/>
      <c r="BI94" s="468"/>
      <c r="BJ94" s="468"/>
      <c r="BK94" s="468"/>
      <c r="BL94" s="468"/>
      <c r="BM94" s="468"/>
      <c r="BN94" s="468"/>
      <c r="BO94" s="468"/>
      <c r="BP94" s="468"/>
      <c r="BQ94" s="468"/>
      <c r="BR94" s="468"/>
      <c r="BS94" s="468"/>
      <c r="BT94" s="468"/>
      <c r="BU94" s="468"/>
      <c r="BV94" s="468"/>
    </row>
    <row r="95" spans="1:74" ht="15.75" hidden="1" customHeight="1" outlineLevel="1" x14ac:dyDescent="0.25">
      <c r="A95" s="773"/>
      <c r="B95" s="478" t="s">
        <v>514</v>
      </c>
      <c r="C95" s="375" t="s">
        <v>756</v>
      </c>
      <c r="D95" s="517" t="s">
        <v>517</v>
      </c>
      <c r="E95" s="479"/>
      <c r="F95" s="479"/>
      <c r="G95" s="479"/>
      <c r="H95" s="479"/>
      <c r="I95" s="479"/>
      <c r="J95" s="479"/>
      <c r="K95" s="479"/>
      <c r="L95" s="479"/>
      <c r="M95" s="479"/>
      <c r="N95" s="479"/>
      <c r="O95" s="480"/>
      <c r="P95" s="479"/>
      <c r="Q95" s="479"/>
      <c r="R95" s="479"/>
      <c r="S95" s="479"/>
      <c r="T95" s="479"/>
      <c r="U95" s="479"/>
      <c r="V95" s="479"/>
      <c r="W95" s="479"/>
      <c r="X95" s="481"/>
      <c r="Y95" s="480"/>
      <c r="Z95" s="479"/>
      <c r="AA95" s="479"/>
      <c r="AB95" s="479"/>
      <c r="AC95" s="479"/>
      <c r="AD95" s="479"/>
      <c r="AE95" s="479"/>
      <c r="AF95" s="479"/>
      <c r="AG95" s="479"/>
      <c r="AH95" s="481"/>
      <c r="AI95" s="480"/>
      <c r="AJ95" s="479"/>
      <c r="AK95" s="479"/>
      <c r="AL95" s="479"/>
      <c r="AM95" s="479"/>
      <c r="AN95" s="479"/>
      <c r="AO95" s="479"/>
      <c r="AP95" s="479"/>
      <c r="AQ95" s="479"/>
      <c r="AR95" s="481"/>
      <c r="AS95" s="480"/>
      <c r="AT95" s="479"/>
      <c r="AU95" s="479"/>
      <c r="AV95" s="479"/>
      <c r="AW95" s="479"/>
      <c r="AX95" s="479"/>
      <c r="AY95" s="479"/>
      <c r="AZ95" s="479"/>
      <c r="BA95" s="479"/>
      <c r="BB95" s="481"/>
    </row>
    <row r="96" spans="1:74" s="488" customFormat="1" ht="15.75" hidden="1" customHeight="1" outlineLevel="1" x14ac:dyDescent="0.25">
      <c r="A96" s="773"/>
      <c r="B96" s="485" t="s">
        <v>694</v>
      </c>
      <c r="C96" s="486" t="s">
        <v>757</v>
      </c>
      <c r="D96" s="518" t="s">
        <v>290</v>
      </c>
      <c r="E96" s="487"/>
      <c r="F96" s="487"/>
      <c r="G96" s="487"/>
      <c r="H96" s="487"/>
      <c r="I96" s="487"/>
      <c r="J96" s="487"/>
      <c r="K96" s="487"/>
      <c r="L96" s="487"/>
      <c r="M96" s="487"/>
      <c r="N96" s="487"/>
      <c r="O96" s="502"/>
      <c r="P96" s="487"/>
      <c r="Q96" s="487"/>
      <c r="R96" s="487"/>
      <c r="S96" s="487"/>
      <c r="T96" s="487"/>
      <c r="U96" s="487"/>
      <c r="V96" s="487"/>
      <c r="W96" s="487"/>
      <c r="X96" s="503"/>
      <c r="Y96" s="502"/>
      <c r="Z96" s="487"/>
      <c r="AA96" s="487"/>
      <c r="AB96" s="487"/>
      <c r="AC96" s="487"/>
      <c r="AD96" s="487"/>
      <c r="AE96" s="487"/>
      <c r="AF96" s="487"/>
      <c r="AG96" s="487"/>
      <c r="AH96" s="503"/>
      <c r="AI96" s="502"/>
      <c r="AJ96" s="487"/>
      <c r="AK96" s="487"/>
      <c r="AL96" s="487"/>
      <c r="AM96" s="487"/>
      <c r="AN96" s="487"/>
      <c r="AO96" s="487"/>
      <c r="AP96" s="487"/>
      <c r="AQ96" s="487"/>
      <c r="AR96" s="503"/>
      <c r="AS96" s="502"/>
      <c r="AT96" s="487"/>
      <c r="AU96" s="487"/>
      <c r="AV96" s="487"/>
      <c r="AW96" s="487"/>
      <c r="AX96" s="487"/>
      <c r="AY96" s="487"/>
      <c r="AZ96" s="487"/>
      <c r="BA96" s="487"/>
      <c r="BB96" s="503"/>
      <c r="BC96" s="468"/>
      <c r="BD96" s="468"/>
      <c r="BE96" s="468"/>
      <c r="BF96" s="468"/>
      <c r="BG96" s="468"/>
      <c r="BH96" s="468"/>
      <c r="BI96" s="468"/>
      <c r="BJ96" s="468"/>
      <c r="BK96" s="468"/>
      <c r="BL96" s="468"/>
      <c r="BM96" s="468"/>
      <c r="BN96" s="468"/>
      <c r="BO96" s="468"/>
      <c r="BP96" s="468"/>
      <c r="BQ96" s="468"/>
      <c r="BR96" s="468"/>
      <c r="BS96" s="468"/>
      <c r="BT96" s="468"/>
      <c r="BU96" s="468"/>
      <c r="BV96" s="468"/>
    </row>
    <row r="97" spans="1:74" ht="15.75" hidden="1" customHeight="1" outlineLevel="1" x14ac:dyDescent="0.25">
      <c r="A97" s="773"/>
      <c r="B97" s="478" t="s">
        <v>695</v>
      </c>
      <c r="C97" s="375" t="s">
        <v>727</v>
      </c>
      <c r="D97" s="517" t="s">
        <v>505</v>
      </c>
      <c r="E97" s="479"/>
      <c r="F97" s="479"/>
      <c r="G97" s="479"/>
      <c r="H97" s="479"/>
      <c r="I97" s="479"/>
      <c r="J97" s="479"/>
      <c r="K97" s="479"/>
      <c r="L97" s="479"/>
      <c r="M97" s="479"/>
      <c r="N97" s="479"/>
      <c r="O97" s="480"/>
      <c r="P97" s="479"/>
      <c r="Q97" s="479"/>
      <c r="R97" s="479"/>
      <c r="S97" s="479"/>
      <c r="T97" s="479"/>
      <c r="U97" s="479"/>
      <c r="V97" s="479"/>
      <c r="W97" s="479"/>
      <c r="X97" s="481"/>
      <c r="Y97" s="480"/>
      <c r="Z97" s="479"/>
      <c r="AA97" s="479"/>
      <c r="AB97" s="479"/>
      <c r="AC97" s="479"/>
      <c r="AD97" s="479"/>
      <c r="AE97" s="479"/>
      <c r="AF97" s="479"/>
      <c r="AG97" s="479"/>
      <c r="AH97" s="481"/>
      <c r="AI97" s="480"/>
      <c r="AJ97" s="479"/>
      <c r="AK97" s="479"/>
      <c r="AL97" s="479"/>
      <c r="AM97" s="479"/>
      <c r="AN97" s="479"/>
      <c r="AO97" s="479"/>
      <c r="AP97" s="479"/>
      <c r="AQ97" s="479"/>
      <c r="AR97" s="481"/>
      <c r="AS97" s="480"/>
      <c r="AT97" s="479"/>
      <c r="AU97" s="479"/>
      <c r="AV97" s="479"/>
      <c r="AW97" s="479"/>
      <c r="AX97" s="479"/>
      <c r="AY97" s="479"/>
      <c r="AZ97" s="479"/>
      <c r="BA97" s="479"/>
      <c r="BB97" s="481"/>
    </row>
    <row r="98" spans="1:74" s="488" customFormat="1" ht="15.75" hidden="1" customHeight="1" outlineLevel="1" thickBot="1" x14ac:dyDescent="0.3">
      <c r="A98" s="773"/>
      <c r="B98" s="485" t="s">
        <v>578</v>
      </c>
      <c r="C98" s="486" t="s">
        <v>758</v>
      </c>
      <c r="D98" s="518" t="s">
        <v>277</v>
      </c>
      <c r="E98" s="487"/>
      <c r="F98" s="487"/>
      <c r="G98" s="487"/>
      <c r="H98" s="487"/>
      <c r="I98" s="487"/>
      <c r="J98" s="487"/>
      <c r="K98" s="487"/>
      <c r="L98" s="487"/>
      <c r="M98" s="487"/>
      <c r="N98" s="487"/>
      <c r="O98" s="502"/>
      <c r="P98" s="487"/>
      <c r="Q98" s="487"/>
      <c r="R98" s="487"/>
      <c r="S98" s="487"/>
      <c r="T98" s="487"/>
      <c r="U98" s="487"/>
      <c r="V98" s="487"/>
      <c r="W98" s="487"/>
      <c r="X98" s="503"/>
      <c r="Y98" s="502"/>
      <c r="Z98" s="487"/>
      <c r="AA98" s="487"/>
      <c r="AB98" s="487"/>
      <c r="AC98" s="487"/>
      <c r="AD98" s="487"/>
      <c r="AE98" s="487"/>
      <c r="AF98" s="487"/>
      <c r="AG98" s="487"/>
      <c r="AH98" s="503"/>
      <c r="AI98" s="502"/>
      <c r="AJ98" s="487"/>
      <c r="AK98" s="487"/>
      <c r="AL98" s="487"/>
      <c r="AM98" s="487"/>
      <c r="AN98" s="487"/>
      <c r="AO98" s="487"/>
      <c r="AP98" s="487"/>
      <c r="AQ98" s="487"/>
      <c r="AR98" s="503"/>
      <c r="AS98" s="502"/>
      <c r="AT98" s="487"/>
      <c r="AU98" s="487"/>
      <c r="AV98" s="487"/>
      <c r="AW98" s="487"/>
      <c r="AX98" s="487"/>
      <c r="AY98" s="487"/>
      <c r="AZ98" s="487"/>
      <c r="BA98" s="487"/>
      <c r="BB98" s="503"/>
      <c r="BC98" s="468"/>
      <c r="BD98" s="468"/>
      <c r="BE98" s="468"/>
      <c r="BF98" s="468"/>
      <c r="BG98" s="468"/>
      <c r="BH98" s="468"/>
      <c r="BI98" s="468"/>
      <c r="BJ98" s="468"/>
      <c r="BK98" s="468"/>
      <c r="BL98" s="468"/>
      <c r="BM98" s="468"/>
      <c r="BN98" s="468"/>
      <c r="BO98" s="468"/>
      <c r="BP98" s="468"/>
      <c r="BQ98" s="468"/>
      <c r="BR98" s="468"/>
      <c r="BS98" s="468"/>
      <c r="BT98" s="468"/>
      <c r="BU98" s="468"/>
      <c r="BV98" s="468"/>
    </row>
    <row r="99" spans="1:74" ht="15" customHeight="1" x14ac:dyDescent="0.25">
      <c r="A99" s="773"/>
      <c r="B99" s="577" t="s">
        <v>700</v>
      </c>
      <c r="C99" s="578"/>
      <c r="D99" s="578"/>
      <c r="E99" s="379"/>
      <c r="F99" s="379"/>
      <c r="G99" s="379"/>
      <c r="H99" s="379"/>
      <c r="I99" s="379"/>
      <c r="J99" s="379"/>
      <c r="K99" s="379"/>
      <c r="L99" s="379"/>
      <c r="M99" s="379"/>
      <c r="N99" s="379"/>
      <c r="O99" s="500"/>
      <c r="P99" s="379"/>
      <c r="Q99" s="379"/>
      <c r="R99" s="379"/>
      <c r="S99" s="379"/>
      <c r="T99" s="379"/>
      <c r="U99" s="379"/>
      <c r="V99" s="379"/>
      <c r="W99" s="379"/>
      <c r="X99" s="380"/>
      <c r="Y99" s="500"/>
      <c r="Z99" s="379"/>
      <c r="AA99" s="379"/>
      <c r="AB99" s="379"/>
      <c r="AC99" s="379"/>
      <c r="AD99" s="379"/>
      <c r="AE99" s="379"/>
      <c r="AF99" s="379"/>
      <c r="AG99" s="379"/>
      <c r="AH99" s="380"/>
      <c r="AI99" s="500"/>
      <c r="AJ99" s="379"/>
      <c r="AK99" s="379"/>
      <c r="AL99" s="379"/>
      <c r="AM99" s="379"/>
      <c r="AN99" s="379"/>
      <c r="AO99" s="379"/>
      <c r="AP99" s="379"/>
      <c r="AQ99" s="379"/>
      <c r="AR99" s="380"/>
      <c r="AS99" s="500"/>
      <c r="AT99" s="379"/>
      <c r="AU99" s="379"/>
      <c r="AV99" s="379"/>
      <c r="AW99" s="379"/>
      <c r="AX99" s="379"/>
      <c r="AY99" s="379"/>
      <c r="AZ99" s="379"/>
      <c r="BA99" s="379"/>
      <c r="BB99" s="380"/>
    </row>
    <row r="100" spans="1:74" ht="15.75" customHeight="1" thickBot="1" x14ac:dyDescent="0.3">
      <c r="A100" s="773"/>
      <c r="B100" s="580"/>
      <c r="C100" s="581"/>
      <c r="D100" s="581"/>
      <c r="E100" s="381"/>
      <c r="F100" s="381"/>
      <c r="G100" s="381"/>
      <c r="H100" s="381"/>
      <c r="I100" s="381"/>
      <c r="J100" s="381"/>
      <c r="K100" s="381"/>
      <c r="L100" s="381"/>
      <c r="M100" s="381"/>
      <c r="N100" s="381"/>
      <c r="O100" s="501"/>
      <c r="P100" s="381"/>
      <c r="Q100" s="381"/>
      <c r="R100" s="381"/>
      <c r="S100" s="381"/>
      <c r="T100" s="381"/>
      <c r="U100" s="381"/>
      <c r="V100" s="381"/>
      <c r="W100" s="381"/>
      <c r="X100" s="382"/>
      <c r="Y100" s="501"/>
      <c r="Z100" s="381"/>
      <c r="AA100" s="381"/>
      <c r="AB100" s="381"/>
      <c r="AC100" s="381"/>
      <c r="AD100" s="381"/>
      <c r="AE100" s="381"/>
      <c r="AF100" s="381"/>
      <c r="AG100" s="381"/>
      <c r="AH100" s="382"/>
      <c r="AI100" s="501"/>
      <c r="AJ100" s="381"/>
      <c r="AK100" s="381"/>
      <c r="AL100" s="381"/>
      <c r="AM100" s="381"/>
      <c r="AN100" s="381"/>
      <c r="AO100" s="381"/>
      <c r="AP100" s="381"/>
      <c r="AQ100" s="381"/>
      <c r="AR100" s="382"/>
      <c r="AS100" s="501"/>
      <c r="AT100" s="381"/>
      <c r="AU100" s="381"/>
      <c r="AV100" s="381"/>
      <c r="AW100" s="381"/>
      <c r="AX100" s="381"/>
      <c r="AY100" s="381"/>
      <c r="AZ100" s="381"/>
      <c r="BA100" s="381"/>
      <c r="BB100" s="382"/>
    </row>
    <row r="101" spans="1:74" ht="15.75" customHeight="1" collapsed="1" thickBot="1" x14ac:dyDescent="0.3">
      <c r="A101" s="773"/>
      <c r="B101" s="500" t="s">
        <v>701</v>
      </c>
      <c r="C101" s="379"/>
      <c r="D101" s="578"/>
      <c r="E101" s="379"/>
      <c r="F101" s="379"/>
      <c r="G101" s="379"/>
      <c r="H101" s="379"/>
      <c r="I101" s="379"/>
      <c r="J101" s="379"/>
      <c r="K101" s="379"/>
      <c r="L101" s="379"/>
      <c r="M101" s="379"/>
      <c r="N101" s="379"/>
      <c r="O101" s="500"/>
      <c r="P101" s="379"/>
      <c r="Q101" s="379"/>
      <c r="R101" s="379"/>
      <c r="S101" s="379"/>
      <c r="T101" s="379"/>
      <c r="U101" s="379"/>
      <c r="V101" s="379"/>
      <c r="W101" s="379"/>
      <c r="X101" s="380"/>
      <c r="Y101" s="500"/>
      <c r="Z101" s="379"/>
      <c r="AA101" s="379"/>
      <c r="AB101" s="379"/>
      <c r="AC101" s="379"/>
      <c r="AD101" s="379"/>
      <c r="AE101" s="379"/>
      <c r="AF101" s="379"/>
      <c r="AG101" s="379"/>
      <c r="AH101" s="380"/>
      <c r="AI101" s="500"/>
      <c r="AJ101" s="379"/>
      <c r="AK101" s="379"/>
      <c r="AL101" s="379"/>
      <c r="AM101" s="379"/>
      <c r="AN101" s="379"/>
      <c r="AO101" s="379"/>
      <c r="AP101" s="379"/>
      <c r="AQ101" s="379"/>
      <c r="AR101" s="380"/>
      <c r="AS101" s="500"/>
      <c r="AT101" s="379"/>
      <c r="AU101" s="379"/>
      <c r="AV101" s="379"/>
      <c r="AW101" s="379"/>
      <c r="AX101" s="379"/>
      <c r="AY101" s="379"/>
      <c r="AZ101" s="379"/>
      <c r="BA101" s="379"/>
      <c r="BB101" s="380"/>
    </row>
    <row r="102" spans="1:74" ht="15.75" hidden="1" customHeight="1" outlineLevel="1" x14ac:dyDescent="0.25">
      <c r="A102" s="773"/>
      <c r="B102" s="478" t="s">
        <v>282</v>
      </c>
      <c r="C102" s="375" t="s">
        <v>759</v>
      </c>
      <c r="D102" s="479" t="s">
        <v>283</v>
      </c>
      <c r="E102" s="479"/>
      <c r="F102" s="479"/>
      <c r="G102" s="479"/>
      <c r="H102" s="479"/>
      <c r="I102" s="479"/>
      <c r="J102" s="479"/>
      <c r="K102" s="479"/>
      <c r="L102" s="479"/>
      <c r="M102" s="479"/>
      <c r="N102" s="479"/>
      <c r="O102" s="480"/>
      <c r="P102" s="479"/>
      <c r="Q102" s="479"/>
      <c r="R102" s="479"/>
      <c r="S102" s="479"/>
      <c r="T102" s="479"/>
      <c r="U102" s="479"/>
      <c r="V102" s="479"/>
      <c r="W102" s="479"/>
      <c r="X102" s="481"/>
      <c r="Y102" s="480"/>
      <c r="Z102" s="479"/>
      <c r="AA102" s="479"/>
      <c r="AB102" s="479"/>
      <c r="AC102" s="479"/>
      <c r="AD102" s="479"/>
      <c r="AE102" s="479"/>
      <c r="AF102" s="479"/>
      <c r="AG102" s="479"/>
      <c r="AH102" s="481"/>
      <c r="AI102" s="480"/>
      <c r="AJ102" s="479"/>
      <c r="AK102" s="479"/>
      <c r="AL102" s="479"/>
      <c r="AM102" s="479"/>
      <c r="AN102" s="479"/>
      <c r="AO102" s="479"/>
      <c r="AP102" s="479"/>
      <c r="AQ102" s="479"/>
      <c r="AR102" s="481"/>
      <c r="AS102" s="480"/>
      <c r="AT102" s="479"/>
      <c r="AU102" s="479"/>
      <c r="AV102" s="479"/>
      <c r="AW102" s="479"/>
      <c r="AX102" s="479"/>
      <c r="AY102" s="479"/>
      <c r="AZ102" s="479"/>
      <c r="BA102" s="479"/>
      <c r="BB102" s="481"/>
    </row>
    <row r="103" spans="1:74" ht="15.75" hidden="1" customHeight="1" outlineLevel="1" thickBot="1" x14ac:dyDescent="0.3">
      <c r="A103" s="773"/>
      <c r="B103" s="478" t="s">
        <v>676</v>
      </c>
      <c r="C103" s="375" t="s">
        <v>710</v>
      </c>
      <c r="D103" s="479" t="s">
        <v>555</v>
      </c>
      <c r="E103" s="479"/>
      <c r="F103" s="479"/>
      <c r="G103" s="479"/>
      <c r="H103" s="479"/>
      <c r="I103" s="479"/>
      <c r="J103" s="479"/>
      <c r="K103" s="479"/>
      <c r="L103" s="479"/>
      <c r="M103" s="479"/>
      <c r="N103" s="479"/>
      <c r="O103" s="480"/>
      <c r="P103" s="479"/>
      <c r="Q103" s="479"/>
      <c r="R103" s="479"/>
      <c r="S103" s="479"/>
      <c r="T103" s="479"/>
      <c r="U103" s="479"/>
      <c r="V103" s="479"/>
      <c r="W103" s="479"/>
      <c r="X103" s="481"/>
      <c r="Y103" s="480"/>
      <c r="Z103" s="479"/>
      <c r="AA103" s="479"/>
      <c r="AB103" s="479"/>
      <c r="AC103" s="479"/>
      <c r="AD103" s="479"/>
      <c r="AE103" s="479"/>
      <c r="AF103" s="479"/>
      <c r="AG103" s="479"/>
      <c r="AH103" s="481"/>
      <c r="AI103" s="480"/>
      <c r="AJ103" s="479"/>
      <c r="AK103" s="479"/>
      <c r="AL103" s="479"/>
      <c r="AM103" s="479"/>
      <c r="AN103" s="479"/>
      <c r="AO103" s="479"/>
      <c r="AP103" s="479"/>
      <c r="AQ103" s="479"/>
      <c r="AR103" s="481"/>
      <c r="AS103" s="480"/>
      <c r="AT103" s="479"/>
      <c r="AU103" s="479"/>
      <c r="AV103" s="479"/>
      <c r="AW103" s="479"/>
      <c r="AX103" s="479"/>
      <c r="AY103" s="479"/>
      <c r="AZ103" s="479"/>
      <c r="BA103" s="479"/>
      <c r="BB103" s="481"/>
    </row>
    <row r="104" spans="1:74" s="488" customFormat="1" ht="15.75" hidden="1" customHeight="1" outlineLevel="1" x14ac:dyDescent="0.25">
      <c r="A104" s="773"/>
      <c r="B104" s="485" t="s">
        <v>509</v>
      </c>
      <c r="C104" s="486" t="s">
        <v>760</v>
      </c>
      <c r="D104" s="487" t="s">
        <v>290</v>
      </c>
      <c r="E104" s="487"/>
      <c r="F104" s="487"/>
      <c r="G104" s="487"/>
      <c r="H104" s="487"/>
      <c r="I104" s="487"/>
      <c r="J104" s="487"/>
      <c r="K104" s="487"/>
      <c r="L104" s="487"/>
      <c r="M104" s="487"/>
      <c r="N104" s="487"/>
      <c r="O104" s="502"/>
      <c r="P104" s="487"/>
      <c r="Q104" s="487"/>
      <c r="R104" s="487"/>
      <c r="S104" s="487"/>
      <c r="T104" s="487"/>
      <c r="U104" s="487"/>
      <c r="V104" s="487"/>
      <c r="W104" s="487"/>
      <c r="X104" s="503"/>
      <c r="Y104" s="502"/>
      <c r="Z104" s="487"/>
      <c r="AA104" s="487"/>
      <c r="AB104" s="487"/>
      <c r="AC104" s="487"/>
      <c r="AD104" s="487"/>
      <c r="AE104" s="487"/>
      <c r="AF104" s="487"/>
      <c r="AG104" s="487"/>
      <c r="AH104" s="503"/>
      <c r="AI104" s="502"/>
      <c r="AJ104" s="487"/>
      <c r="AK104" s="487"/>
      <c r="AL104" s="487"/>
      <c r="AM104" s="487"/>
      <c r="AN104" s="487"/>
      <c r="AO104" s="487"/>
      <c r="AP104" s="487"/>
      <c r="AQ104" s="487"/>
      <c r="AR104" s="503"/>
      <c r="AS104" s="502"/>
      <c r="AT104" s="487"/>
      <c r="AU104" s="487"/>
      <c r="AV104" s="487"/>
      <c r="AW104" s="487"/>
      <c r="AX104" s="487"/>
      <c r="AY104" s="487"/>
      <c r="AZ104" s="487"/>
      <c r="BA104" s="487"/>
      <c r="BB104" s="503"/>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row>
    <row r="105" spans="1:74" ht="15.75" hidden="1" customHeight="1" outlineLevel="1" x14ac:dyDescent="0.25">
      <c r="A105" s="773"/>
      <c r="B105" s="478" t="s">
        <v>510</v>
      </c>
      <c r="C105" s="375" t="s">
        <v>761</v>
      </c>
      <c r="D105" s="479" t="s">
        <v>505</v>
      </c>
      <c r="E105" s="479"/>
      <c r="F105" s="479"/>
      <c r="G105" s="479"/>
      <c r="H105" s="479"/>
      <c r="I105" s="479"/>
      <c r="J105" s="479"/>
      <c r="K105" s="479"/>
      <c r="L105" s="479"/>
      <c r="M105" s="479"/>
      <c r="N105" s="479"/>
      <c r="O105" s="480"/>
      <c r="P105" s="479"/>
      <c r="Q105" s="479"/>
      <c r="R105" s="479"/>
      <c r="S105" s="479"/>
      <c r="T105" s="479"/>
      <c r="U105" s="479"/>
      <c r="V105" s="479"/>
      <c r="W105" s="479"/>
      <c r="X105" s="481"/>
      <c r="Y105" s="480"/>
      <c r="Z105" s="479"/>
      <c r="AA105" s="479"/>
      <c r="AB105" s="479"/>
      <c r="AC105" s="479"/>
      <c r="AD105" s="479"/>
      <c r="AE105" s="479"/>
      <c r="AF105" s="479"/>
      <c r="AG105" s="479"/>
      <c r="AH105" s="481"/>
      <c r="AI105" s="480"/>
      <c r="AJ105" s="479"/>
      <c r="AK105" s="479"/>
      <c r="AL105" s="479"/>
      <c r="AM105" s="479"/>
      <c r="AN105" s="479"/>
      <c r="AO105" s="479"/>
      <c r="AP105" s="479"/>
      <c r="AQ105" s="479"/>
      <c r="AR105" s="481"/>
      <c r="AS105" s="480"/>
      <c r="AT105" s="479"/>
      <c r="AU105" s="479"/>
      <c r="AV105" s="479"/>
      <c r="AW105" s="479"/>
      <c r="AX105" s="479"/>
      <c r="AY105" s="479"/>
      <c r="AZ105" s="479"/>
      <c r="BA105" s="479"/>
      <c r="BB105" s="481"/>
    </row>
    <row r="106" spans="1:74" s="488" customFormat="1" ht="15.75" hidden="1" customHeight="1" outlineLevel="1" x14ac:dyDescent="0.25">
      <c r="A106" s="773"/>
      <c r="B106" s="485" t="s">
        <v>511</v>
      </c>
      <c r="C106" s="486" t="s">
        <v>762</v>
      </c>
      <c r="D106" s="487" t="s">
        <v>507</v>
      </c>
      <c r="E106" s="487"/>
      <c r="F106" s="487"/>
      <c r="G106" s="487"/>
      <c r="H106" s="487"/>
      <c r="I106" s="487"/>
      <c r="J106" s="487"/>
      <c r="K106" s="487"/>
      <c r="L106" s="487"/>
      <c r="M106" s="487"/>
      <c r="N106" s="487"/>
      <c r="O106" s="502"/>
      <c r="P106" s="487"/>
      <c r="Q106" s="487"/>
      <c r="R106" s="487"/>
      <c r="S106" s="487"/>
      <c r="T106" s="487"/>
      <c r="U106" s="487"/>
      <c r="V106" s="487"/>
      <c r="W106" s="487"/>
      <c r="X106" s="503"/>
      <c r="Y106" s="502"/>
      <c r="Z106" s="487"/>
      <c r="AA106" s="487"/>
      <c r="AB106" s="487"/>
      <c r="AC106" s="487"/>
      <c r="AD106" s="487"/>
      <c r="AE106" s="487"/>
      <c r="AF106" s="487"/>
      <c r="AG106" s="487"/>
      <c r="AH106" s="503"/>
      <c r="AI106" s="502"/>
      <c r="AJ106" s="487"/>
      <c r="AK106" s="487"/>
      <c r="AL106" s="487"/>
      <c r="AM106" s="487"/>
      <c r="AN106" s="487"/>
      <c r="AO106" s="487"/>
      <c r="AP106" s="487"/>
      <c r="AQ106" s="487"/>
      <c r="AR106" s="503"/>
      <c r="AS106" s="502"/>
      <c r="AT106" s="487"/>
      <c r="AU106" s="487"/>
      <c r="AV106" s="487"/>
      <c r="AW106" s="487"/>
      <c r="AX106" s="487"/>
      <c r="AY106" s="487"/>
      <c r="AZ106" s="487"/>
      <c r="BA106" s="487"/>
      <c r="BB106" s="503"/>
      <c r="BC106" s="468"/>
      <c r="BD106" s="468"/>
      <c r="BE106" s="468"/>
      <c r="BF106" s="468"/>
      <c r="BG106" s="468"/>
      <c r="BH106" s="468"/>
      <c r="BI106" s="468"/>
      <c r="BJ106" s="468"/>
      <c r="BK106" s="468"/>
      <c r="BL106" s="468"/>
      <c r="BM106" s="468"/>
      <c r="BN106" s="468"/>
      <c r="BO106" s="468"/>
      <c r="BP106" s="468"/>
      <c r="BQ106" s="468"/>
      <c r="BR106" s="468"/>
      <c r="BS106" s="468"/>
      <c r="BT106" s="468"/>
      <c r="BU106" s="468"/>
      <c r="BV106" s="468"/>
    </row>
    <row r="107" spans="1:74" ht="15.75" hidden="1" customHeight="1" outlineLevel="1" x14ac:dyDescent="0.25">
      <c r="A107" s="773"/>
      <c r="B107" s="478" t="s">
        <v>515</v>
      </c>
      <c r="C107" s="375" t="s">
        <v>763</v>
      </c>
      <c r="D107" s="479" t="s">
        <v>277</v>
      </c>
      <c r="E107" s="504"/>
      <c r="F107" s="504"/>
      <c r="G107" s="504"/>
      <c r="H107" s="504"/>
      <c r="I107" s="504"/>
      <c r="J107" s="504"/>
      <c r="K107" s="504"/>
      <c r="L107" s="504"/>
      <c r="M107" s="504"/>
      <c r="N107" s="504"/>
      <c r="O107" s="505"/>
      <c r="P107" s="504"/>
      <c r="Q107" s="504"/>
      <c r="R107" s="504"/>
      <c r="S107" s="504"/>
      <c r="T107" s="504"/>
      <c r="U107" s="504"/>
      <c r="V107" s="504"/>
      <c r="W107" s="504"/>
      <c r="X107" s="506"/>
      <c r="Y107" s="505"/>
      <c r="Z107" s="504"/>
      <c r="AA107" s="504"/>
      <c r="AB107" s="504"/>
      <c r="AC107" s="504"/>
      <c r="AD107" s="504"/>
      <c r="AE107" s="504"/>
      <c r="AF107" s="504"/>
      <c r="AG107" s="504"/>
      <c r="AH107" s="506"/>
      <c r="AI107" s="505"/>
      <c r="AJ107" s="504"/>
      <c r="AK107" s="504"/>
      <c r="AL107" s="504"/>
      <c r="AM107" s="504"/>
      <c r="AN107" s="504"/>
      <c r="AO107" s="504"/>
      <c r="AP107" s="504"/>
      <c r="AQ107" s="504"/>
      <c r="AR107" s="506"/>
      <c r="AS107" s="505"/>
      <c r="AT107" s="504"/>
      <c r="AU107" s="504"/>
      <c r="AV107" s="504"/>
      <c r="AW107" s="504"/>
      <c r="AX107" s="504"/>
      <c r="AY107" s="504"/>
      <c r="AZ107" s="504"/>
      <c r="BA107" s="504"/>
      <c r="BB107" s="506"/>
    </row>
    <row r="108" spans="1:74" s="488" customFormat="1" ht="15.75" hidden="1" customHeight="1" outlineLevel="1" x14ac:dyDescent="0.25">
      <c r="A108" s="773"/>
      <c r="B108" s="485" t="s">
        <v>514</v>
      </c>
      <c r="C108" s="486" t="s">
        <v>764</v>
      </c>
      <c r="D108" s="487" t="s">
        <v>517</v>
      </c>
      <c r="E108" s="487"/>
      <c r="F108" s="487"/>
      <c r="G108" s="487"/>
      <c r="H108" s="487"/>
      <c r="I108" s="487"/>
      <c r="J108" s="487"/>
      <c r="K108" s="487"/>
      <c r="L108" s="487"/>
      <c r="M108" s="487"/>
      <c r="N108" s="487"/>
      <c r="O108" s="502"/>
      <c r="P108" s="487"/>
      <c r="Q108" s="487"/>
      <c r="R108" s="487"/>
      <c r="S108" s="487"/>
      <c r="T108" s="487"/>
      <c r="U108" s="487"/>
      <c r="V108" s="487"/>
      <c r="W108" s="487"/>
      <c r="X108" s="503"/>
      <c r="Y108" s="502"/>
      <c r="Z108" s="487"/>
      <c r="AA108" s="487"/>
      <c r="AB108" s="487"/>
      <c r="AC108" s="487"/>
      <c r="AD108" s="487"/>
      <c r="AE108" s="487"/>
      <c r="AF108" s="487"/>
      <c r="AG108" s="487"/>
      <c r="AH108" s="503"/>
      <c r="AI108" s="502"/>
      <c r="AJ108" s="487"/>
      <c r="AK108" s="487"/>
      <c r="AL108" s="487"/>
      <c r="AM108" s="487"/>
      <c r="AN108" s="487"/>
      <c r="AO108" s="487"/>
      <c r="AP108" s="487"/>
      <c r="AQ108" s="487"/>
      <c r="AR108" s="503"/>
      <c r="AS108" s="502"/>
      <c r="AT108" s="487"/>
      <c r="AU108" s="487"/>
      <c r="AV108" s="487"/>
      <c r="AW108" s="487"/>
      <c r="AX108" s="487"/>
      <c r="AY108" s="487"/>
      <c r="AZ108" s="487"/>
      <c r="BA108" s="487"/>
      <c r="BB108" s="503"/>
      <c r="BC108" s="468"/>
      <c r="BD108" s="468"/>
      <c r="BE108" s="468"/>
      <c r="BF108" s="468"/>
      <c r="BG108" s="468"/>
      <c r="BH108" s="468"/>
      <c r="BI108" s="468"/>
      <c r="BJ108" s="468"/>
      <c r="BK108" s="468"/>
      <c r="BL108" s="468"/>
      <c r="BM108" s="468"/>
      <c r="BN108" s="468"/>
      <c r="BO108" s="468"/>
      <c r="BP108" s="468"/>
      <c r="BQ108" s="468"/>
      <c r="BR108" s="468"/>
      <c r="BS108" s="468"/>
      <c r="BT108" s="468"/>
      <c r="BU108" s="468"/>
      <c r="BV108" s="468"/>
    </row>
    <row r="109" spans="1:74" ht="15.75" hidden="1" customHeight="1" outlineLevel="1" x14ac:dyDescent="0.25">
      <c r="A109" s="773"/>
      <c r="B109" s="478" t="s">
        <v>516</v>
      </c>
      <c r="C109" s="375" t="s">
        <v>765</v>
      </c>
      <c r="D109" s="479" t="s">
        <v>518</v>
      </c>
      <c r="E109" s="479"/>
      <c r="F109" s="479"/>
      <c r="G109" s="479"/>
      <c r="H109" s="479"/>
      <c r="I109" s="479"/>
      <c r="J109" s="479"/>
      <c r="K109" s="479"/>
      <c r="L109" s="479"/>
      <c r="M109" s="479"/>
      <c r="N109" s="479"/>
      <c r="O109" s="480"/>
      <c r="P109" s="479"/>
      <c r="Q109" s="479"/>
      <c r="R109" s="479"/>
      <c r="S109" s="479"/>
      <c r="T109" s="479"/>
      <c r="U109" s="479"/>
      <c r="V109" s="479"/>
      <c r="W109" s="479"/>
      <c r="X109" s="481"/>
      <c r="Y109" s="480"/>
      <c r="Z109" s="479"/>
      <c r="AA109" s="479"/>
      <c r="AB109" s="479"/>
      <c r="AC109" s="479"/>
      <c r="AD109" s="479"/>
      <c r="AE109" s="479"/>
      <c r="AF109" s="479"/>
      <c r="AG109" s="479"/>
      <c r="AH109" s="481"/>
      <c r="AI109" s="480"/>
      <c r="AJ109" s="479"/>
      <c r="AK109" s="479"/>
      <c r="AL109" s="479"/>
      <c r="AM109" s="479"/>
      <c r="AN109" s="479"/>
      <c r="AO109" s="479"/>
      <c r="AP109" s="479"/>
      <c r="AQ109" s="479"/>
      <c r="AR109" s="481"/>
      <c r="AS109" s="480"/>
      <c r="AT109" s="479"/>
      <c r="AU109" s="479"/>
      <c r="AV109" s="479"/>
      <c r="AW109" s="479"/>
      <c r="AX109" s="479"/>
      <c r="AY109" s="479"/>
      <c r="AZ109" s="479"/>
      <c r="BA109" s="479"/>
      <c r="BB109" s="481"/>
    </row>
    <row r="110" spans="1:74" s="488" customFormat="1" ht="15.75" hidden="1" customHeight="1" outlineLevel="1" x14ac:dyDescent="0.25">
      <c r="A110" s="773"/>
      <c r="B110" s="485" t="s">
        <v>540</v>
      </c>
      <c r="C110" s="486" t="s">
        <v>766</v>
      </c>
      <c r="D110" s="487" t="s">
        <v>542</v>
      </c>
      <c r="E110" s="486"/>
      <c r="F110" s="486"/>
      <c r="G110" s="486"/>
      <c r="H110" s="486"/>
      <c r="I110" s="486"/>
      <c r="J110" s="486"/>
      <c r="K110" s="486"/>
      <c r="L110" s="486"/>
      <c r="M110" s="486"/>
      <c r="N110" s="486"/>
      <c r="O110" s="507"/>
      <c r="P110" s="486"/>
      <c r="Q110" s="486"/>
      <c r="R110" s="486"/>
      <c r="S110" s="486"/>
      <c r="T110" s="486"/>
      <c r="U110" s="486"/>
      <c r="V110" s="486"/>
      <c r="W110" s="486"/>
      <c r="X110" s="508"/>
      <c r="Y110" s="507"/>
      <c r="Z110" s="486"/>
      <c r="AA110" s="486"/>
      <c r="AB110" s="486"/>
      <c r="AC110" s="486"/>
      <c r="AD110" s="486"/>
      <c r="AE110" s="486"/>
      <c r="AF110" s="486"/>
      <c r="AG110" s="486"/>
      <c r="AH110" s="508"/>
      <c r="AI110" s="507"/>
      <c r="AJ110" s="486"/>
      <c r="AK110" s="486"/>
      <c r="AL110" s="486"/>
      <c r="AM110" s="486"/>
      <c r="AN110" s="486"/>
      <c r="AO110" s="486"/>
      <c r="AP110" s="486"/>
      <c r="AQ110" s="486"/>
      <c r="AR110" s="508"/>
      <c r="AS110" s="507"/>
      <c r="AT110" s="486"/>
      <c r="AU110" s="486"/>
      <c r="AV110" s="486"/>
      <c r="AW110" s="486"/>
      <c r="AX110" s="486"/>
      <c r="AY110" s="486"/>
      <c r="AZ110" s="486"/>
      <c r="BA110" s="486"/>
      <c r="BB110" s="508"/>
      <c r="BC110" s="468"/>
      <c r="BD110" s="468"/>
      <c r="BE110" s="468"/>
      <c r="BF110" s="468"/>
      <c r="BG110" s="468"/>
      <c r="BH110" s="468"/>
      <c r="BI110" s="468"/>
      <c r="BJ110" s="468"/>
      <c r="BK110" s="468"/>
      <c r="BL110" s="468"/>
      <c r="BM110" s="468"/>
      <c r="BN110" s="468"/>
      <c r="BO110" s="468"/>
      <c r="BP110" s="468"/>
      <c r="BQ110" s="468"/>
      <c r="BR110" s="468"/>
      <c r="BS110" s="468"/>
      <c r="BT110" s="468"/>
      <c r="BU110" s="468"/>
      <c r="BV110" s="468"/>
    </row>
    <row r="111" spans="1:74" ht="15.75" hidden="1" customHeight="1" outlineLevel="1" x14ac:dyDescent="0.25">
      <c r="A111" s="773"/>
      <c r="B111" s="478" t="s">
        <v>541</v>
      </c>
      <c r="C111" s="509" t="s">
        <v>767</v>
      </c>
      <c r="D111" s="479" t="s">
        <v>543</v>
      </c>
      <c r="E111" s="375"/>
      <c r="F111" s="375"/>
      <c r="G111" s="375"/>
      <c r="H111" s="375"/>
      <c r="I111" s="375"/>
      <c r="J111" s="375"/>
      <c r="K111" s="375"/>
      <c r="L111" s="375"/>
      <c r="M111" s="375"/>
      <c r="N111" s="375"/>
      <c r="O111" s="510"/>
      <c r="P111" s="375"/>
      <c r="Q111" s="375"/>
      <c r="R111" s="375"/>
      <c r="S111" s="375"/>
      <c r="T111" s="375"/>
      <c r="U111" s="375"/>
      <c r="V111" s="375"/>
      <c r="W111" s="375"/>
      <c r="X111" s="511"/>
      <c r="Y111" s="510"/>
      <c r="Z111" s="375"/>
      <c r="AA111" s="375"/>
      <c r="AB111" s="375"/>
      <c r="AC111" s="375"/>
      <c r="AD111" s="375"/>
      <c r="AE111" s="375"/>
      <c r="AF111" s="375"/>
      <c r="AG111" s="375"/>
      <c r="AH111" s="511"/>
      <c r="AI111" s="510"/>
      <c r="AJ111" s="375"/>
      <c r="AK111" s="375"/>
      <c r="AL111" s="375"/>
      <c r="AM111" s="375"/>
      <c r="AN111" s="375"/>
      <c r="AO111" s="375"/>
      <c r="AP111" s="375"/>
      <c r="AQ111" s="375"/>
      <c r="AR111" s="511"/>
      <c r="AS111" s="510"/>
      <c r="AT111" s="375"/>
      <c r="AU111" s="375"/>
      <c r="AV111" s="375"/>
      <c r="AW111" s="375"/>
      <c r="AX111" s="375"/>
      <c r="AY111" s="375"/>
      <c r="AZ111" s="375"/>
      <c r="BA111" s="375"/>
      <c r="BB111" s="511"/>
    </row>
    <row r="112" spans="1:74" s="488" customFormat="1" ht="15.75" hidden="1" customHeight="1" outlineLevel="1" x14ac:dyDescent="0.25">
      <c r="A112" s="773"/>
      <c r="B112" s="485" t="s">
        <v>534</v>
      </c>
      <c r="C112" s="489" t="s">
        <v>768</v>
      </c>
      <c r="D112" s="486" t="s">
        <v>277</v>
      </c>
      <c r="E112" s="486"/>
      <c r="F112" s="486"/>
      <c r="G112" s="486"/>
      <c r="H112" s="486"/>
      <c r="I112" s="486"/>
      <c r="J112" s="486"/>
      <c r="K112" s="486"/>
      <c r="L112" s="486"/>
      <c r="M112" s="486"/>
      <c r="N112" s="486"/>
      <c r="O112" s="507"/>
      <c r="P112" s="486"/>
      <c r="Q112" s="486"/>
      <c r="R112" s="486"/>
      <c r="S112" s="486"/>
      <c r="T112" s="486"/>
      <c r="U112" s="486"/>
      <c r="V112" s="486"/>
      <c r="W112" s="486"/>
      <c r="X112" s="508"/>
      <c r="Y112" s="507"/>
      <c r="Z112" s="486"/>
      <c r="AA112" s="486"/>
      <c r="AB112" s="486"/>
      <c r="AC112" s="486"/>
      <c r="AD112" s="486"/>
      <c r="AE112" s="486"/>
      <c r="AF112" s="486"/>
      <c r="AG112" s="486"/>
      <c r="AH112" s="508"/>
      <c r="AI112" s="507"/>
      <c r="AJ112" s="486"/>
      <c r="AK112" s="486"/>
      <c r="AL112" s="486"/>
      <c r="AM112" s="486"/>
      <c r="AN112" s="486"/>
      <c r="AO112" s="486"/>
      <c r="AP112" s="486"/>
      <c r="AQ112" s="486"/>
      <c r="AR112" s="508"/>
      <c r="AS112" s="507"/>
      <c r="AT112" s="486"/>
      <c r="AU112" s="486"/>
      <c r="AV112" s="486"/>
      <c r="AW112" s="486"/>
      <c r="AX112" s="486"/>
      <c r="AY112" s="486"/>
      <c r="AZ112" s="486"/>
      <c r="BA112" s="486"/>
      <c r="BB112" s="508"/>
      <c r="BC112" s="468"/>
      <c r="BD112" s="468"/>
      <c r="BE112" s="468"/>
      <c r="BF112" s="468"/>
      <c r="BG112" s="468"/>
      <c r="BH112" s="468"/>
      <c r="BI112" s="468"/>
      <c r="BJ112" s="468"/>
      <c r="BK112" s="468"/>
      <c r="BL112" s="468"/>
      <c r="BM112" s="468"/>
      <c r="BN112" s="468"/>
      <c r="BO112" s="468"/>
      <c r="BP112" s="468"/>
      <c r="BQ112" s="468"/>
      <c r="BR112" s="468"/>
      <c r="BS112" s="468"/>
      <c r="BT112" s="468"/>
      <c r="BU112" s="468"/>
      <c r="BV112" s="468"/>
    </row>
    <row r="113" spans="1:74" ht="15.75" hidden="1" customHeight="1" outlineLevel="1" x14ac:dyDescent="0.25">
      <c r="A113" s="773"/>
      <c r="B113" s="478" t="s">
        <v>535</v>
      </c>
      <c r="C113" s="512" t="s">
        <v>769</v>
      </c>
      <c r="D113" s="375" t="s">
        <v>277</v>
      </c>
      <c r="E113" s="375"/>
      <c r="F113" s="375"/>
      <c r="G113" s="375"/>
      <c r="H113" s="375"/>
      <c r="I113" s="375"/>
      <c r="J113" s="375"/>
      <c r="K113" s="375"/>
      <c r="L113" s="375"/>
      <c r="M113" s="375"/>
      <c r="N113" s="375"/>
      <c r="O113" s="510"/>
      <c r="P113" s="375"/>
      <c r="Q113" s="375"/>
      <c r="R113" s="375"/>
      <c r="S113" s="375"/>
      <c r="T113" s="375"/>
      <c r="U113" s="375"/>
      <c r="V113" s="375"/>
      <c r="W113" s="375"/>
      <c r="X113" s="511"/>
      <c r="Y113" s="510"/>
      <c r="Z113" s="375"/>
      <c r="AA113" s="375"/>
      <c r="AB113" s="375"/>
      <c r="AC113" s="375"/>
      <c r="AD113" s="375"/>
      <c r="AE113" s="375"/>
      <c r="AF113" s="375"/>
      <c r="AG113" s="375"/>
      <c r="AH113" s="511"/>
      <c r="AI113" s="510"/>
      <c r="AJ113" s="375"/>
      <c r="AK113" s="375"/>
      <c r="AL113" s="375"/>
      <c r="AM113" s="375"/>
      <c r="AN113" s="375"/>
      <c r="AO113" s="375"/>
      <c r="AP113" s="375"/>
      <c r="AQ113" s="375"/>
      <c r="AR113" s="511"/>
      <c r="AS113" s="510"/>
      <c r="AT113" s="375"/>
      <c r="AU113" s="375"/>
      <c r="AV113" s="375"/>
      <c r="AW113" s="375"/>
      <c r="AX113" s="375"/>
      <c r="AY113" s="375"/>
      <c r="AZ113" s="375"/>
      <c r="BA113" s="375"/>
      <c r="BB113" s="511"/>
    </row>
    <row r="114" spans="1:74" s="488" customFormat="1" ht="15.75" hidden="1" customHeight="1" outlineLevel="1" x14ac:dyDescent="0.25">
      <c r="A114" s="773"/>
      <c r="B114" s="485" t="s">
        <v>536</v>
      </c>
      <c r="C114" s="486" t="s">
        <v>770</v>
      </c>
      <c r="D114" s="486" t="s">
        <v>277</v>
      </c>
      <c r="E114" s="487"/>
      <c r="F114" s="487"/>
      <c r="G114" s="487"/>
      <c r="H114" s="487"/>
      <c r="I114" s="487"/>
      <c r="J114" s="487"/>
      <c r="K114" s="487"/>
      <c r="L114" s="487"/>
      <c r="M114" s="487"/>
      <c r="N114" s="487"/>
      <c r="O114" s="502"/>
      <c r="P114" s="487"/>
      <c r="Q114" s="487"/>
      <c r="R114" s="487"/>
      <c r="S114" s="487"/>
      <c r="T114" s="487"/>
      <c r="U114" s="487"/>
      <c r="V114" s="487"/>
      <c r="W114" s="487"/>
      <c r="X114" s="503"/>
      <c r="Y114" s="502"/>
      <c r="Z114" s="487"/>
      <c r="AA114" s="487"/>
      <c r="AB114" s="487"/>
      <c r="AC114" s="487"/>
      <c r="AD114" s="487"/>
      <c r="AE114" s="487"/>
      <c r="AF114" s="487"/>
      <c r="AG114" s="487"/>
      <c r="AH114" s="503"/>
      <c r="AI114" s="502"/>
      <c r="AJ114" s="487"/>
      <c r="AK114" s="487"/>
      <c r="AL114" s="487"/>
      <c r="AM114" s="487"/>
      <c r="AN114" s="487"/>
      <c r="AO114" s="487"/>
      <c r="AP114" s="487"/>
      <c r="AQ114" s="487"/>
      <c r="AR114" s="503"/>
      <c r="AS114" s="502"/>
      <c r="AT114" s="487"/>
      <c r="AU114" s="487"/>
      <c r="AV114" s="487"/>
      <c r="AW114" s="487"/>
      <c r="AX114" s="487"/>
      <c r="AY114" s="487"/>
      <c r="AZ114" s="487"/>
      <c r="BA114" s="487"/>
      <c r="BB114" s="503"/>
      <c r="BC114" s="468"/>
      <c r="BD114" s="468"/>
      <c r="BE114" s="468"/>
      <c r="BF114" s="468"/>
      <c r="BG114" s="468"/>
      <c r="BH114" s="468"/>
      <c r="BI114" s="468"/>
      <c r="BJ114" s="468"/>
      <c r="BK114" s="468"/>
      <c r="BL114" s="468"/>
      <c r="BM114" s="468"/>
      <c r="BN114" s="468"/>
      <c r="BO114" s="468"/>
      <c r="BP114" s="468"/>
      <c r="BQ114" s="468"/>
      <c r="BR114" s="468"/>
      <c r="BS114" s="468"/>
      <c r="BT114" s="468"/>
      <c r="BU114" s="468"/>
      <c r="BV114" s="468"/>
    </row>
    <row r="115" spans="1:74" ht="15.75" hidden="1" customHeight="1" outlineLevel="1" x14ac:dyDescent="0.25">
      <c r="A115" s="773"/>
      <c r="B115" s="478" t="s">
        <v>537</v>
      </c>
      <c r="C115" s="375" t="s">
        <v>771</v>
      </c>
      <c r="D115" s="375" t="s">
        <v>277</v>
      </c>
      <c r="E115" s="375"/>
      <c r="F115" s="375"/>
      <c r="G115" s="375"/>
      <c r="H115" s="375"/>
      <c r="I115" s="375"/>
      <c r="J115" s="375"/>
      <c r="K115" s="375"/>
      <c r="L115" s="375"/>
      <c r="M115" s="375"/>
      <c r="N115" s="375"/>
      <c r="O115" s="510"/>
      <c r="P115" s="375"/>
      <c r="Q115" s="375"/>
      <c r="R115" s="375"/>
      <c r="S115" s="375"/>
      <c r="T115" s="375"/>
      <c r="U115" s="375"/>
      <c r="V115" s="375"/>
      <c r="W115" s="375"/>
      <c r="X115" s="511"/>
      <c r="Y115" s="510"/>
      <c r="Z115" s="375"/>
      <c r="AA115" s="375"/>
      <c r="AB115" s="375"/>
      <c r="AC115" s="375"/>
      <c r="AD115" s="375"/>
      <c r="AE115" s="375"/>
      <c r="AF115" s="375"/>
      <c r="AG115" s="375"/>
      <c r="AH115" s="511"/>
      <c r="AI115" s="510"/>
      <c r="AJ115" s="375"/>
      <c r="AK115" s="375"/>
      <c r="AL115" s="375"/>
      <c r="AM115" s="375"/>
      <c r="AN115" s="375"/>
      <c r="AO115" s="375"/>
      <c r="AP115" s="375"/>
      <c r="AQ115" s="375"/>
      <c r="AR115" s="511"/>
      <c r="AS115" s="510"/>
      <c r="AT115" s="375"/>
      <c r="AU115" s="375"/>
      <c r="AV115" s="375"/>
      <c r="AW115" s="375"/>
      <c r="AX115" s="375"/>
      <c r="AY115" s="375"/>
      <c r="AZ115" s="375"/>
      <c r="BA115" s="375"/>
      <c r="BB115" s="511"/>
    </row>
    <row r="116" spans="1:74" s="488" customFormat="1" ht="15.75" hidden="1" customHeight="1" outlineLevel="1" thickBot="1" x14ac:dyDescent="0.3">
      <c r="A116" s="773"/>
      <c r="B116" s="485" t="s">
        <v>556</v>
      </c>
      <c r="C116" s="486" t="s">
        <v>723</v>
      </c>
      <c r="D116" s="486" t="s">
        <v>557</v>
      </c>
      <c r="E116" s="486"/>
      <c r="F116" s="486"/>
      <c r="G116" s="486"/>
      <c r="H116" s="486"/>
      <c r="I116" s="486"/>
      <c r="J116" s="486"/>
      <c r="K116" s="486"/>
      <c r="L116" s="486"/>
      <c r="M116" s="486"/>
      <c r="N116" s="486"/>
      <c r="O116" s="507"/>
      <c r="P116" s="486"/>
      <c r="Q116" s="486"/>
      <c r="R116" s="486"/>
      <c r="S116" s="486"/>
      <c r="T116" s="486"/>
      <c r="U116" s="486"/>
      <c r="V116" s="486"/>
      <c r="W116" s="486"/>
      <c r="X116" s="508"/>
      <c r="Y116" s="507"/>
      <c r="Z116" s="486"/>
      <c r="AA116" s="486"/>
      <c r="AB116" s="486"/>
      <c r="AC116" s="486"/>
      <c r="AD116" s="486"/>
      <c r="AE116" s="486"/>
      <c r="AF116" s="486"/>
      <c r="AG116" s="486"/>
      <c r="AH116" s="508"/>
      <c r="AI116" s="507"/>
      <c r="AJ116" s="486"/>
      <c r="AK116" s="486"/>
      <c r="AL116" s="486"/>
      <c r="AM116" s="486"/>
      <c r="AN116" s="486"/>
      <c r="AO116" s="486"/>
      <c r="AP116" s="486"/>
      <c r="AQ116" s="486"/>
      <c r="AR116" s="508"/>
      <c r="AS116" s="507"/>
      <c r="AT116" s="486"/>
      <c r="AU116" s="486"/>
      <c r="AV116" s="486"/>
      <c r="AW116" s="486"/>
      <c r="AX116" s="486"/>
      <c r="AY116" s="486"/>
      <c r="AZ116" s="486"/>
      <c r="BA116" s="486"/>
      <c r="BB116" s="508"/>
      <c r="BC116" s="468"/>
      <c r="BD116" s="468"/>
      <c r="BE116" s="468"/>
      <c r="BF116" s="468"/>
      <c r="BG116" s="468"/>
      <c r="BH116" s="468"/>
      <c r="BI116" s="468"/>
      <c r="BJ116" s="468"/>
      <c r="BK116" s="468"/>
      <c r="BL116" s="468"/>
      <c r="BM116" s="468"/>
      <c r="BN116" s="468"/>
      <c r="BO116" s="468"/>
      <c r="BP116" s="468"/>
      <c r="BQ116" s="468"/>
      <c r="BR116" s="468"/>
      <c r="BS116" s="468"/>
      <c r="BT116" s="468"/>
      <c r="BU116" s="468"/>
      <c r="BV116" s="468"/>
    </row>
    <row r="117" spans="1:74" ht="15.75" customHeight="1" collapsed="1" thickBot="1" x14ac:dyDescent="0.3">
      <c r="A117" s="773"/>
      <c r="B117" s="500" t="s">
        <v>702</v>
      </c>
      <c r="C117" s="379"/>
      <c r="D117" s="578"/>
      <c r="E117" s="379"/>
      <c r="F117" s="379"/>
      <c r="G117" s="379"/>
      <c r="H117" s="379"/>
      <c r="I117" s="379"/>
      <c r="J117" s="379"/>
      <c r="K117" s="379"/>
      <c r="L117" s="379"/>
      <c r="M117" s="379"/>
      <c r="N117" s="379"/>
      <c r="O117" s="500"/>
      <c r="P117" s="379"/>
      <c r="Q117" s="379"/>
      <c r="R117" s="379"/>
      <c r="S117" s="379"/>
      <c r="T117" s="379"/>
      <c r="U117" s="379"/>
      <c r="V117" s="379"/>
      <c r="W117" s="379"/>
      <c r="X117" s="380"/>
      <c r="Y117" s="500"/>
      <c r="Z117" s="379"/>
      <c r="AA117" s="379"/>
      <c r="AB117" s="379"/>
      <c r="AC117" s="379"/>
      <c r="AD117" s="379"/>
      <c r="AE117" s="379"/>
      <c r="AF117" s="379"/>
      <c r="AG117" s="379"/>
      <c r="AH117" s="380"/>
      <c r="AI117" s="500"/>
      <c r="AJ117" s="379"/>
      <c r="AK117" s="379"/>
      <c r="AL117" s="379"/>
      <c r="AM117" s="379"/>
      <c r="AN117" s="379"/>
      <c r="AO117" s="379"/>
      <c r="AP117" s="379"/>
      <c r="AQ117" s="379"/>
      <c r="AR117" s="380"/>
      <c r="AS117" s="500"/>
      <c r="AT117" s="379"/>
      <c r="AU117" s="379"/>
      <c r="AV117" s="379"/>
      <c r="AW117" s="379"/>
      <c r="AX117" s="379"/>
      <c r="AY117" s="379"/>
      <c r="AZ117" s="379"/>
      <c r="BA117" s="379"/>
      <c r="BB117" s="380"/>
    </row>
    <row r="118" spans="1:74" ht="15.75" hidden="1" customHeight="1" outlineLevel="1" x14ac:dyDescent="0.25">
      <c r="A118" s="773"/>
      <c r="B118" s="478" t="s">
        <v>282</v>
      </c>
      <c r="C118" s="375" t="s">
        <v>772</v>
      </c>
      <c r="D118" s="517" t="s">
        <v>283</v>
      </c>
      <c r="E118" s="479"/>
      <c r="F118" s="479"/>
      <c r="G118" s="479"/>
      <c r="H118" s="479"/>
      <c r="I118" s="479"/>
      <c r="J118" s="479"/>
      <c r="K118" s="479"/>
      <c r="L118" s="479"/>
      <c r="M118" s="479"/>
      <c r="N118" s="479"/>
      <c r="O118" s="480"/>
      <c r="P118" s="479"/>
      <c r="Q118" s="479"/>
      <c r="R118" s="479"/>
      <c r="S118" s="479"/>
      <c r="T118" s="479"/>
      <c r="U118" s="479"/>
      <c r="V118" s="479"/>
      <c r="W118" s="479"/>
      <c r="X118" s="481"/>
      <c r="Y118" s="480"/>
      <c r="Z118" s="479"/>
      <c r="AA118" s="479"/>
      <c r="AB118" s="479"/>
      <c r="AC118" s="479"/>
      <c r="AD118" s="479"/>
      <c r="AE118" s="479"/>
      <c r="AF118" s="479"/>
      <c r="AG118" s="479"/>
      <c r="AH118" s="481"/>
      <c r="AI118" s="480"/>
      <c r="AJ118" s="479"/>
      <c r="AK118" s="479"/>
      <c r="AL118" s="479"/>
      <c r="AM118" s="479"/>
      <c r="AN118" s="479"/>
      <c r="AO118" s="479"/>
      <c r="AP118" s="479"/>
      <c r="AQ118" s="479"/>
      <c r="AR118" s="481"/>
      <c r="AS118" s="480"/>
      <c r="AT118" s="479"/>
      <c r="AU118" s="479"/>
      <c r="AV118" s="479"/>
      <c r="AW118" s="479"/>
      <c r="AX118" s="479"/>
      <c r="AY118" s="479"/>
      <c r="AZ118" s="479"/>
      <c r="BA118" s="479"/>
      <c r="BB118" s="481"/>
    </row>
    <row r="119" spans="1:74" ht="15.75" hidden="1" customHeight="1" outlineLevel="1" thickBot="1" x14ac:dyDescent="0.3">
      <c r="A119" s="773"/>
      <c r="B119" s="478" t="s">
        <v>676</v>
      </c>
      <c r="C119" s="375" t="s">
        <v>710</v>
      </c>
      <c r="D119" s="479" t="s">
        <v>555</v>
      </c>
      <c r="E119" s="479"/>
      <c r="F119" s="479"/>
      <c r="G119" s="479"/>
      <c r="H119" s="479"/>
      <c r="I119" s="479"/>
      <c r="J119" s="479"/>
      <c r="K119" s="479"/>
      <c r="L119" s="479"/>
      <c r="M119" s="479"/>
      <c r="N119" s="479"/>
      <c r="O119" s="480"/>
      <c r="P119" s="479"/>
      <c r="Q119" s="479"/>
      <c r="R119" s="479"/>
      <c r="S119" s="479"/>
      <c r="T119" s="479"/>
      <c r="U119" s="479"/>
      <c r="V119" s="479"/>
      <c r="W119" s="479"/>
      <c r="X119" s="481"/>
      <c r="Y119" s="480"/>
      <c r="Z119" s="479"/>
      <c r="AA119" s="479"/>
      <c r="AB119" s="479"/>
      <c r="AC119" s="479"/>
      <c r="AD119" s="479"/>
      <c r="AE119" s="479"/>
      <c r="AF119" s="479"/>
      <c r="AG119" s="479"/>
      <c r="AH119" s="481"/>
      <c r="AI119" s="480"/>
      <c r="AJ119" s="479"/>
      <c r="AK119" s="479"/>
      <c r="AL119" s="479"/>
      <c r="AM119" s="479"/>
      <c r="AN119" s="479"/>
      <c r="AO119" s="479"/>
      <c r="AP119" s="479"/>
      <c r="AQ119" s="479"/>
      <c r="AR119" s="481"/>
      <c r="AS119" s="480"/>
      <c r="AT119" s="479"/>
      <c r="AU119" s="479"/>
      <c r="AV119" s="479"/>
      <c r="AW119" s="479"/>
      <c r="AX119" s="479"/>
      <c r="AY119" s="479"/>
      <c r="AZ119" s="479"/>
      <c r="BA119" s="479"/>
      <c r="BB119" s="481"/>
    </row>
    <row r="120" spans="1:74" s="488" customFormat="1" ht="15.75" hidden="1" customHeight="1" outlineLevel="1" x14ac:dyDescent="0.25">
      <c r="A120" s="773"/>
      <c r="B120" s="485" t="s">
        <v>509</v>
      </c>
      <c r="C120" s="486" t="s">
        <v>773</v>
      </c>
      <c r="D120" s="518" t="s">
        <v>290</v>
      </c>
      <c r="E120" s="487"/>
      <c r="F120" s="487"/>
      <c r="G120" s="487"/>
      <c r="H120" s="487"/>
      <c r="I120" s="487"/>
      <c r="J120" s="487"/>
      <c r="K120" s="487"/>
      <c r="L120" s="487"/>
      <c r="M120" s="487"/>
      <c r="N120" s="487"/>
      <c r="O120" s="502"/>
      <c r="P120" s="487"/>
      <c r="Q120" s="487"/>
      <c r="R120" s="487"/>
      <c r="S120" s="487"/>
      <c r="T120" s="487"/>
      <c r="U120" s="487"/>
      <c r="V120" s="487"/>
      <c r="W120" s="487"/>
      <c r="X120" s="503"/>
      <c r="Y120" s="502"/>
      <c r="Z120" s="487"/>
      <c r="AA120" s="487"/>
      <c r="AB120" s="487"/>
      <c r="AC120" s="487"/>
      <c r="AD120" s="487"/>
      <c r="AE120" s="487"/>
      <c r="AF120" s="487"/>
      <c r="AG120" s="487"/>
      <c r="AH120" s="503"/>
      <c r="AI120" s="502"/>
      <c r="AJ120" s="487"/>
      <c r="AK120" s="487"/>
      <c r="AL120" s="487"/>
      <c r="AM120" s="487"/>
      <c r="AN120" s="487"/>
      <c r="AO120" s="487"/>
      <c r="AP120" s="487"/>
      <c r="AQ120" s="487"/>
      <c r="AR120" s="503"/>
      <c r="AS120" s="502"/>
      <c r="AT120" s="487"/>
      <c r="AU120" s="487"/>
      <c r="AV120" s="487"/>
      <c r="AW120" s="487"/>
      <c r="AX120" s="487"/>
      <c r="AY120" s="487"/>
      <c r="AZ120" s="487"/>
      <c r="BA120" s="487"/>
      <c r="BB120" s="503"/>
      <c r="BC120" s="468"/>
      <c r="BD120" s="468"/>
      <c r="BE120" s="468"/>
      <c r="BF120" s="468"/>
      <c r="BG120" s="468"/>
      <c r="BH120" s="468"/>
      <c r="BI120" s="468"/>
      <c r="BJ120" s="468"/>
      <c r="BK120" s="468"/>
      <c r="BL120" s="468"/>
      <c r="BM120" s="468"/>
      <c r="BN120" s="468"/>
      <c r="BO120" s="468"/>
      <c r="BP120" s="468"/>
      <c r="BQ120" s="468"/>
      <c r="BR120" s="468"/>
      <c r="BS120" s="468"/>
      <c r="BT120" s="468"/>
      <c r="BU120" s="468"/>
      <c r="BV120" s="468"/>
    </row>
    <row r="121" spans="1:74" ht="15.75" hidden="1" customHeight="1" outlineLevel="1" x14ac:dyDescent="0.25">
      <c r="A121" s="773"/>
      <c r="B121" s="478" t="s">
        <v>510</v>
      </c>
      <c r="C121" s="375" t="s">
        <v>774</v>
      </c>
      <c r="D121" s="517" t="s">
        <v>505</v>
      </c>
      <c r="E121" s="479"/>
      <c r="F121" s="479"/>
      <c r="G121" s="479"/>
      <c r="H121" s="479"/>
      <c r="I121" s="479"/>
      <c r="J121" s="479"/>
      <c r="K121" s="479"/>
      <c r="L121" s="479"/>
      <c r="M121" s="479"/>
      <c r="N121" s="479"/>
      <c r="O121" s="480"/>
      <c r="P121" s="479"/>
      <c r="Q121" s="479"/>
      <c r="R121" s="479"/>
      <c r="S121" s="479"/>
      <c r="T121" s="479"/>
      <c r="U121" s="479"/>
      <c r="V121" s="479"/>
      <c r="W121" s="479"/>
      <c r="X121" s="481"/>
      <c r="Y121" s="480"/>
      <c r="Z121" s="479"/>
      <c r="AA121" s="479"/>
      <c r="AB121" s="479"/>
      <c r="AC121" s="479"/>
      <c r="AD121" s="479"/>
      <c r="AE121" s="479"/>
      <c r="AF121" s="479"/>
      <c r="AG121" s="479"/>
      <c r="AH121" s="481"/>
      <c r="AI121" s="480"/>
      <c r="AJ121" s="479"/>
      <c r="AK121" s="479"/>
      <c r="AL121" s="479"/>
      <c r="AM121" s="479"/>
      <c r="AN121" s="479"/>
      <c r="AO121" s="479"/>
      <c r="AP121" s="479"/>
      <c r="AQ121" s="479"/>
      <c r="AR121" s="481"/>
      <c r="AS121" s="480"/>
      <c r="AT121" s="479"/>
      <c r="AU121" s="479"/>
      <c r="AV121" s="479"/>
      <c r="AW121" s="479"/>
      <c r="AX121" s="479"/>
      <c r="AY121" s="479"/>
      <c r="AZ121" s="479"/>
      <c r="BA121" s="479"/>
      <c r="BB121" s="481"/>
    </row>
    <row r="122" spans="1:74" s="488" customFormat="1" ht="15.75" hidden="1" customHeight="1" outlineLevel="1" x14ac:dyDescent="0.25">
      <c r="A122" s="773"/>
      <c r="B122" s="485" t="s">
        <v>511</v>
      </c>
      <c r="C122" s="486" t="s">
        <v>775</v>
      </c>
      <c r="D122" s="518" t="s">
        <v>507</v>
      </c>
      <c r="E122" s="487"/>
      <c r="F122" s="487"/>
      <c r="G122" s="487"/>
      <c r="H122" s="487"/>
      <c r="I122" s="487"/>
      <c r="J122" s="487"/>
      <c r="K122" s="487"/>
      <c r="L122" s="487"/>
      <c r="M122" s="487"/>
      <c r="N122" s="487"/>
      <c r="O122" s="502"/>
      <c r="P122" s="487"/>
      <c r="Q122" s="487"/>
      <c r="R122" s="487"/>
      <c r="S122" s="487"/>
      <c r="T122" s="487"/>
      <c r="U122" s="487"/>
      <c r="V122" s="487"/>
      <c r="W122" s="487"/>
      <c r="X122" s="503"/>
      <c r="Y122" s="502"/>
      <c r="Z122" s="487"/>
      <c r="AA122" s="487"/>
      <c r="AB122" s="487"/>
      <c r="AC122" s="487"/>
      <c r="AD122" s="487"/>
      <c r="AE122" s="487"/>
      <c r="AF122" s="487"/>
      <c r="AG122" s="487"/>
      <c r="AH122" s="503"/>
      <c r="AI122" s="502"/>
      <c r="AJ122" s="487"/>
      <c r="AK122" s="487"/>
      <c r="AL122" s="487"/>
      <c r="AM122" s="487"/>
      <c r="AN122" s="487"/>
      <c r="AO122" s="487"/>
      <c r="AP122" s="487"/>
      <c r="AQ122" s="487"/>
      <c r="AR122" s="503"/>
      <c r="AS122" s="502"/>
      <c r="AT122" s="487"/>
      <c r="AU122" s="487"/>
      <c r="AV122" s="487"/>
      <c r="AW122" s="487"/>
      <c r="AX122" s="487"/>
      <c r="AY122" s="487"/>
      <c r="AZ122" s="487"/>
      <c r="BA122" s="487"/>
      <c r="BB122" s="503"/>
      <c r="BC122" s="468"/>
      <c r="BD122" s="468"/>
      <c r="BE122" s="468"/>
      <c r="BF122" s="468"/>
      <c r="BG122" s="468"/>
      <c r="BH122" s="468"/>
      <c r="BI122" s="468"/>
      <c r="BJ122" s="468"/>
      <c r="BK122" s="468"/>
      <c r="BL122" s="468"/>
      <c r="BM122" s="468"/>
      <c r="BN122" s="468"/>
      <c r="BO122" s="468"/>
      <c r="BP122" s="468"/>
      <c r="BQ122" s="468"/>
      <c r="BR122" s="468"/>
      <c r="BS122" s="468"/>
      <c r="BT122" s="468"/>
      <c r="BU122" s="468"/>
      <c r="BV122" s="468"/>
    </row>
    <row r="123" spans="1:74" ht="15.75" hidden="1" customHeight="1" outlineLevel="1" x14ac:dyDescent="0.25">
      <c r="A123" s="773"/>
      <c r="B123" s="478" t="s">
        <v>515</v>
      </c>
      <c r="C123" s="375" t="s">
        <v>776</v>
      </c>
      <c r="D123" s="518" t="s">
        <v>277</v>
      </c>
      <c r="E123" s="479"/>
      <c r="F123" s="479"/>
      <c r="G123" s="479"/>
      <c r="H123" s="479"/>
      <c r="I123" s="479"/>
      <c r="J123" s="479"/>
      <c r="K123" s="479"/>
      <c r="L123" s="479"/>
      <c r="M123" s="479"/>
      <c r="N123" s="479"/>
      <c r="O123" s="480"/>
      <c r="P123" s="479"/>
      <c r="Q123" s="479"/>
      <c r="R123" s="479"/>
      <c r="S123" s="479"/>
      <c r="T123" s="479"/>
      <c r="U123" s="479"/>
      <c r="V123" s="479"/>
      <c r="W123" s="479"/>
      <c r="X123" s="481"/>
      <c r="Y123" s="480"/>
      <c r="Z123" s="479"/>
      <c r="AA123" s="479"/>
      <c r="AB123" s="479"/>
      <c r="AC123" s="479"/>
      <c r="AD123" s="479"/>
      <c r="AE123" s="479"/>
      <c r="AF123" s="479"/>
      <c r="AG123" s="479"/>
      <c r="AH123" s="481"/>
      <c r="AI123" s="480"/>
      <c r="AJ123" s="479"/>
      <c r="AK123" s="479"/>
      <c r="AL123" s="479"/>
      <c r="AM123" s="479"/>
      <c r="AN123" s="479"/>
      <c r="AO123" s="479"/>
      <c r="AP123" s="479"/>
      <c r="AQ123" s="479"/>
      <c r="AR123" s="481"/>
      <c r="AS123" s="480"/>
      <c r="AT123" s="479"/>
      <c r="AU123" s="479"/>
      <c r="AV123" s="479"/>
      <c r="AW123" s="479"/>
      <c r="AX123" s="479"/>
      <c r="AY123" s="479"/>
      <c r="AZ123" s="479"/>
      <c r="BA123" s="479"/>
      <c r="BB123" s="481"/>
    </row>
    <row r="124" spans="1:74" s="488" customFormat="1" ht="15.75" hidden="1" customHeight="1" outlineLevel="1" x14ac:dyDescent="0.25">
      <c r="A124" s="773"/>
      <c r="B124" s="485" t="s">
        <v>514</v>
      </c>
      <c r="C124" s="486" t="s">
        <v>777</v>
      </c>
      <c r="D124" s="518" t="s">
        <v>517</v>
      </c>
      <c r="E124" s="487"/>
      <c r="F124" s="487"/>
      <c r="G124" s="487"/>
      <c r="H124" s="487"/>
      <c r="I124" s="487"/>
      <c r="J124" s="487"/>
      <c r="K124" s="487"/>
      <c r="L124" s="487"/>
      <c r="M124" s="487"/>
      <c r="N124" s="487"/>
      <c r="O124" s="502"/>
      <c r="P124" s="487"/>
      <c r="Q124" s="487"/>
      <c r="R124" s="487"/>
      <c r="S124" s="487"/>
      <c r="T124" s="487"/>
      <c r="U124" s="487"/>
      <c r="V124" s="487"/>
      <c r="W124" s="487"/>
      <c r="X124" s="503"/>
      <c r="Y124" s="502"/>
      <c r="Z124" s="487"/>
      <c r="AA124" s="487"/>
      <c r="AB124" s="487"/>
      <c r="AC124" s="487"/>
      <c r="AD124" s="487"/>
      <c r="AE124" s="487"/>
      <c r="AF124" s="487"/>
      <c r="AG124" s="487"/>
      <c r="AH124" s="503"/>
      <c r="AI124" s="502"/>
      <c r="AJ124" s="487"/>
      <c r="AK124" s="487"/>
      <c r="AL124" s="487"/>
      <c r="AM124" s="487"/>
      <c r="AN124" s="487"/>
      <c r="AO124" s="487"/>
      <c r="AP124" s="487"/>
      <c r="AQ124" s="487"/>
      <c r="AR124" s="503"/>
      <c r="AS124" s="502"/>
      <c r="AT124" s="487"/>
      <c r="AU124" s="487"/>
      <c r="AV124" s="487"/>
      <c r="AW124" s="487"/>
      <c r="AX124" s="487"/>
      <c r="AY124" s="487"/>
      <c r="AZ124" s="487"/>
      <c r="BA124" s="487"/>
      <c r="BB124" s="503"/>
      <c r="BC124" s="468"/>
      <c r="BD124" s="468"/>
      <c r="BE124" s="468"/>
      <c r="BF124" s="468"/>
      <c r="BG124" s="468"/>
      <c r="BH124" s="468"/>
      <c r="BI124" s="468"/>
      <c r="BJ124" s="468"/>
      <c r="BK124" s="468"/>
      <c r="BL124" s="468"/>
      <c r="BM124" s="468"/>
      <c r="BN124" s="468"/>
      <c r="BO124" s="468"/>
      <c r="BP124" s="468"/>
      <c r="BQ124" s="468"/>
      <c r="BR124" s="468"/>
      <c r="BS124" s="468"/>
      <c r="BT124" s="468"/>
      <c r="BU124" s="468"/>
      <c r="BV124" s="468"/>
    </row>
    <row r="125" spans="1:74" ht="15.75" hidden="1" customHeight="1" outlineLevel="1" x14ac:dyDescent="0.25">
      <c r="A125" s="773"/>
      <c r="B125" s="478" t="s">
        <v>516</v>
      </c>
      <c r="C125" s="375" t="s">
        <v>778</v>
      </c>
      <c r="D125" s="517" t="s">
        <v>518</v>
      </c>
      <c r="E125" s="479"/>
      <c r="F125" s="479"/>
      <c r="G125" s="479"/>
      <c r="H125" s="479"/>
      <c r="I125" s="479"/>
      <c r="J125" s="479"/>
      <c r="K125" s="479"/>
      <c r="L125" s="479"/>
      <c r="M125" s="479"/>
      <c r="N125" s="479"/>
      <c r="O125" s="480"/>
      <c r="P125" s="479"/>
      <c r="Q125" s="479"/>
      <c r="R125" s="479"/>
      <c r="S125" s="479"/>
      <c r="T125" s="479"/>
      <c r="U125" s="479"/>
      <c r="V125" s="479"/>
      <c r="W125" s="479"/>
      <c r="X125" s="481"/>
      <c r="Y125" s="480"/>
      <c r="Z125" s="479"/>
      <c r="AA125" s="479"/>
      <c r="AB125" s="479"/>
      <c r="AC125" s="479"/>
      <c r="AD125" s="479"/>
      <c r="AE125" s="479"/>
      <c r="AF125" s="479"/>
      <c r="AG125" s="479"/>
      <c r="AH125" s="481"/>
      <c r="AI125" s="480"/>
      <c r="AJ125" s="479"/>
      <c r="AK125" s="479"/>
      <c r="AL125" s="479"/>
      <c r="AM125" s="479"/>
      <c r="AN125" s="479"/>
      <c r="AO125" s="479"/>
      <c r="AP125" s="479"/>
      <c r="AQ125" s="479"/>
      <c r="AR125" s="481"/>
      <c r="AS125" s="480"/>
      <c r="AT125" s="479"/>
      <c r="AU125" s="479"/>
      <c r="AV125" s="479"/>
      <c r="AW125" s="479"/>
      <c r="AX125" s="479"/>
      <c r="AY125" s="479"/>
      <c r="AZ125" s="479"/>
      <c r="BA125" s="479"/>
      <c r="BB125" s="481"/>
    </row>
    <row r="126" spans="1:74" s="488" customFormat="1" ht="15.75" hidden="1" customHeight="1" outlineLevel="1" x14ac:dyDescent="0.25">
      <c r="A126" s="773"/>
      <c r="B126" s="519" t="s">
        <v>678</v>
      </c>
      <c r="C126" s="486" t="s">
        <v>779</v>
      </c>
      <c r="D126" s="520" t="s">
        <v>290</v>
      </c>
      <c r="E126" s="487"/>
      <c r="F126" s="487"/>
      <c r="G126" s="487"/>
      <c r="H126" s="487"/>
      <c r="I126" s="487"/>
      <c r="J126" s="487"/>
      <c r="K126" s="487"/>
      <c r="L126" s="487"/>
      <c r="M126" s="487"/>
      <c r="N126" s="487"/>
      <c r="O126" s="502"/>
      <c r="P126" s="487"/>
      <c r="Q126" s="487"/>
      <c r="R126" s="487"/>
      <c r="S126" s="487"/>
      <c r="T126" s="487"/>
      <c r="U126" s="487"/>
      <c r="V126" s="487"/>
      <c r="W126" s="487"/>
      <c r="X126" s="503"/>
      <c r="Y126" s="502"/>
      <c r="Z126" s="487"/>
      <c r="AA126" s="487"/>
      <c r="AB126" s="487"/>
      <c r="AC126" s="487"/>
      <c r="AD126" s="487"/>
      <c r="AE126" s="487"/>
      <c r="AF126" s="487"/>
      <c r="AG126" s="487"/>
      <c r="AH126" s="503"/>
      <c r="AI126" s="502"/>
      <c r="AJ126" s="487"/>
      <c r="AK126" s="487"/>
      <c r="AL126" s="487"/>
      <c r="AM126" s="487"/>
      <c r="AN126" s="487"/>
      <c r="AO126" s="487"/>
      <c r="AP126" s="487"/>
      <c r="AQ126" s="487"/>
      <c r="AR126" s="503"/>
      <c r="AS126" s="502"/>
      <c r="AT126" s="487"/>
      <c r="AU126" s="487"/>
      <c r="AV126" s="487"/>
      <c r="AW126" s="487"/>
      <c r="AX126" s="487"/>
      <c r="AY126" s="487"/>
      <c r="AZ126" s="487"/>
      <c r="BA126" s="487"/>
      <c r="BB126" s="503"/>
      <c r="BC126" s="468"/>
      <c r="BD126" s="468"/>
      <c r="BE126" s="468"/>
      <c r="BF126" s="468"/>
      <c r="BG126" s="468"/>
      <c r="BH126" s="468"/>
      <c r="BI126" s="468"/>
      <c r="BJ126" s="468"/>
      <c r="BK126" s="468"/>
      <c r="BL126" s="468"/>
      <c r="BM126" s="468"/>
      <c r="BN126" s="468"/>
      <c r="BO126" s="468"/>
      <c r="BP126" s="468"/>
      <c r="BQ126" s="468"/>
      <c r="BR126" s="468"/>
      <c r="BS126" s="468"/>
      <c r="BT126" s="468"/>
      <c r="BU126" s="468"/>
      <c r="BV126" s="468"/>
    </row>
    <row r="127" spans="1:74" ht="15.75" hidden="1" customHeight="1" outlineLevel="1" x14ac:dyDescent="0.25">
      <c r="A127" s="773"/>
      <c r="B127" s="478" t="s">
        <v>521</v>
      </c>
      <c r="C127" s="509" t="s">
        <v>762</v>
      </c>
      <c r="D127" s="517" t="s">
        <v>507</v>
      </c>
      <c r="E127" s="479"/>
      <c r="F127" s="479"/>
      <c r="G127" s="479"/>
      <c r="H127" s="479"/>
      <c r="I127" s="479"/>
      <c r="J127" s="479"/>
      <c r="K127" s="479"/>
      <c r="L127" s="479"/>
      <c r="M127" s="479"/>
      <c r="N127" s="479"/>
      <c r="O127" s="480"/>
      <c r="P127" s="479"/>
      <c r="Q127" s="479"/>
      <c r="R127" s="479"/>
      <c r="S127" s="479"/>
      <c r="T127" s="479"/>
      <c r="U127" s="479"/>
      <c r="V127" s="479"/>
      <c r="W127" s="479"/>
      <c r="X127" s="481"/>
      <c r="Y127" s="480"/>
      <c r="Z127" s="479"/>
      <c r="AA127" s="479"/>
      <c r="AB127" s="479"/>
      <c r="AC127" s="479"/>
      <c r="AD127" s="479"/>
      <c r="AE127" s="479"/>
      <c r="AF127" s="479"/>
      <c r="AG127" s="479"/>
      <c r="AH127" s="481"/>
      <c r="AI127" s="480"/>
      <c r="AJ127" s="479"/>
      <c r="AK127" s="479"/>
      <c r="AL127" s="479"/>
      <c r="AM127" s="479"/>
      <c r="AN127" s="479"/>
      <c r="AO127" s="479"/>
      <c r="AP127" s="479"/>
      <c r="AQ127" s="479"/>
      <c r="AR127" s="481"/>
      <c r="AS127" s="480"/>
      <c r="AT127" s="479"/>
      <c r="AU127" s="479"/>
      <c r="AV127" s="479"/>
      <c r="AW127" s="479"/>
      <c r="AX127" s="479"/>
      <c r="AY127" s="479"/>
      <c r="AZ127" s="479"/>
      <c r="BA127" s="479"/>
      <c r="BB127" s="481"/>
    </row>
    <row r="128" spans="1:74" s="488" customFormat="1" ht="15.75" hidden="1" customHeight="1" outlineLevel="1" thickBot="1" x14ac:dyDescent="0.3">
      <c r="A128" s="773"/>
      <c r="B128" s="485" t="s">
        <v>524</v>
      </c>
      <c r="C128" s="486" t="s">
        <v>780</v>
      </c>
      <c r="D128" s="518" t="s">
        <v>517</v>
      </c>
      <c r="E128" s="487"/>
      <c r="F128" s="487"/>
      <c r="G128" s="487"/>
      <c r="H128" s="487"/>
      <c r="I128" s="487"/>
      <c r="J128" s="487"/>
      <c r="K128" s="487"/>
      <c r="L128" s="487"/>
      <c r="M128" s="487"/>
      <c r="N128" s="487"/>
      <c r="O128" s="502"/>
      <c r="P128" s="487"/>
      <c r="Q128" s="487"/>
      <c r="R128" s="487"/>
      <c r="S128" s="487"/>
      <c r="T128" s="487"/>
      <c r="U128" s="487"/>
      <c r="V128" s="487"/>
      <c r="W128" s="487"/>
      <c r="X128" s="503"/>
      <c r="Y128" s="502"/>
      <c r="Z128" s="487"/>
      <c r="AA128" s="487"/>
      <c r="AB128" s="487"/>
      <c r="AC128" s="487"/>
      <c r="AD128" s="487"/>
      <c r="AE128" s="487"/>
      <c r="AF128" s="487"/>
      <c r="AG128" s="487"/>
      <c r="AH128" s="503"/>
      <c r="AI128" s="502"/>
      <c r="AJ128" s="487"/>
      <c r="AK128" s="487"/>
      <c r="AL128" s="487"/>
      <c r="AM128" s="487"/>
      <c r="AN128" s="487"/>
      <c r="AO128" s="487"/>
      <c r="AP128" s="487"/>
      <c r="AQ128" s="487"/>
      <c r="AR128" s="503"/>
      <c r="AS128" s="502"/>
      <c r="AT128" s="487"/>
      <c r="AU128" s="487"/>
      <c r="AV128" s="487"/>
      <c r="AW128" s="487"/>
      <c r="AX128" s="487"/>
      <c r="AY128" s="487"/>
      <c r="AZ128" s="487"/>
      <c r="BA128" s="487"/>
      <c r="BB128" s="503"/>
      <c r="BC128" s="468"/>
      <c r="BD128" s="468"/>
      <c r="BE128" s="468"/>
      <c r="BF128" s="468"/>
      <c r="BG128" s="468"/>
      <c r="BH128" s="468"/>
      <c r="BI128" s="468"/>
      <c r="BJ128" s="468"/>
      <c r="BK128" s="468"/>
      <c r="BL128" s="468"/>
      <c r="BM128" s="468"/>
      <c r="BN128" s="468"/>
      <c r="BO128" s="468"/>
      <c r="BP128" s="468"/>
      <c r="BQ128" s="468"/>
      <c r="BR128" s="468"/>
      <c r="BS128" s="468"/>
      <c r="BT128" s="468"/>
      <c r="BU128" s="468"/>
      <c r="BV128" s="468"/>
    </row>
    <row r="129" spans="1:74" ht="15" customHeight="1" x14ac:dyDescent="0.25">
      <c r="A129" s="773"/>
      <c r="B129" s="577" t="s">
        <v>703</v>
      </c>
      <c r="C129" s="578"/>
      <c r="D129" s="578"/>
      <c r="E129" s="379"/>
      <c r="F129" s="379"/>
      <c r="G129" s="379"/>
      <c r="H129" s="379"/>
      <c r="I129" s="379"/>
      <c r="J129" s="379"/>
      <c r="K129" s="379"/>
      <c r="L129" s="379"/>
      <c r="M129" s="379"/>
      <c r="N129" s="379"/>
      <c r="O129" s="500"/>
      <c r="P129" s="379"/>
      <c r="Q129" s="379"/>
      <c r="R129" s="379"/>
      <c r="S129" s="379"/>
      <c r="T129" s="379"/>
      <c r="U129" s="379"/>
      <c r="V129" s="379"/>
      <c r="W129" s="379"/>
      <c r="X129" s="380"/>
      <c r="Y129" s="500"/>
      <c r="Z129" s="379"/>
      <c r="AA129" s="379"/>
      <c r="AB129" s="379"/>
      <c r="AC129" s="379"/>
      <c r="AD129" s="379"/>
      <c r="AE129" s="379"/>
      <c r="AF129" s="379"/>
      <c r="AG129" s="379"/>
      <c r="AH129" s="380"/>
      <c r="AI129" s="500"/>
      <c r="AJ129" s="379"/>
      <c r="AK129" s="379"/>
      <c r="AL129" s="379"/>
      <c r="AM129" s="379"/>
      <c r="AN129" s="379"/>
      <c r="AO129" s="379"/>
      <c r="AP129" s="379"/>
      <c r="AQ129" s="379"/>
      <c r="AR129" s="380"/>
      <c r="AS129" s="500"/>
      <c r="AT129" s="379"/>
      <c r="AU129" s="379"/>
      <c r="AV129" s="379"/>
      <c r="AW129" s="379"/>
      <c r="AX129" s="379"/>
      <c r="AY129" s="379"/>
      <c r="AZ129" s="379"/>
      <c r="BA129" s="379"/>
      <c r="BB129" s="380"/>
    </row>
    <row r="130" spans="1:74" ht="15.75" customHeight="1" collapsed="1" thickBot="1" x14ac:dyDescent="0.3">
      <c r="A130" s="774"/>
      <c r="B130" s="580"/>
      <c r="C130" s="581"/>
      <c r="D130" s="581"/>
      <c r="E130" s="381"/>
      <c r="F130" s="381"/>
      <c r="G130" s="381"/>
      <c r="H130" s="381"/>
      <c r="I130" s="381"/>
      <c r="J130" s="381"/>
      <c r="K130" s="381"/>
      <c r="L130" s="381"/>
      <c r="M130" s="381"/>
      <c r="N130" s="381"/>
      <c r="O130" s="501"/>
      <c r="P130" s="381"/>
      <c r="Q130" s="381"/>
      <c r="R130" s="381"/>
      <c r="S130" s="381"/>
      <c r="T130" s="381"/>
      <c r="U130" s="381"/>
      <c r="V130" s="381"/>
      <c r="W130" s="381"/>
      <c r="X130" s="382"/>
      <c r="Y130" s="501"/>
      <c r="Z130" s="381"/>
      <c r="AA130" s="381"/>
      <c r="AB130" s="381"/>
      <c r="AC130" s="381"/>
      <c r="AD130" s="381"/>
      <c r="AE130" s="381"/>
      <c r="AF130" s="381"/>
      <c r="AG130" s="381"/>
      <c r="AH130" s="382"/>
      <c r="AI130" s="501"/>
      <c r="AJ130" s="381"/>
      <c r="AK130" s="381"/>
      <c r="AL130" s="381"/>
      <c r="AM130" s="381"/>
      <c r="AN130" s="381"/>
      <c r="AO130" s="381"/>
      <c r="AP130" s="381"/>
      <c r="AQ130" s="381"/>
      <c r="AR130" s="382"/>
      <c r="AS130" s="501"/>
      <c r="AT130" s="381"/>
      <c r="AU130" s="381"/>
      <c r="AV130" s="381"/>
      <c r="AW130" s="381"/>
      <c r="AX130" s="381"/>
      <c r="AY130" s="381"/>
      <c r="AZ130" s="381"/>
      <c r="BA130" s="381"/>
      <c r="BB130" s="382"/>
    </row>
    <row r="131" spans="1:74" ht="15" hidden="1" customHeight="1" outlineLevel="1" x14ac:dyDescent="0.25">
      <c r="B131" s="478" t="s">
        <v>522</v>
      </c>
      <c r="C131" s="375" t="s">
        <v>781</v>
      </c>
      <c r="D131" s="517" t="s">
        <v>277</v>
      </c>
      <c r="E131" s="375"/>
      <c r="F131" s="375"/>
      <c r="G131" s="375"/>
      <c r="H131" s="375"/>
      <c r="I131" s="375"/>
      <c r="J131" s="375"/>
      <c r="K131" s="375"/>
      <c r="L131" s="375"/>
      <c r="M131" s="375"/>
      <c r="N131" s="375"/>
      <c r="O131" s="510"/>
      <c r="P131" s="375"/>
      <c r="Q131" s="375"/>
      <c r="R131" s="375"/>
      <c r="S131" s="375"/>
      <c r="T131" s="375"/>
      <c r="U131" s="375"/>
      <c r="V131" s="375"/>
      <c r="W131" s="375"/>
      <c r="X131" s="511"/>
      <c r="Y131" s="510"/>
      <c r="Z131" s="375"/>
      <c r="AA131" s="375"/>
      <c r="AB131" s="375"/>
      <c r="AC131" s="375"/>
      <c r="AD131" s="375"/>
      <c r="AE131" s="375"/>
      <c r="AF131" s="375"/>
      <c r="AG131" s="375"/>
      <c r="AH131" s="511"/>
      <c r="AI131" s="510"/>
      <c r="AJ131" s="375"/>
      <c r="AK131" s="375"/>
      <c r="AL131" s="375"/>
      <c r="AM131" s="375"/>
      <c r="AN131" s="375"/>
      <c r="AO131" s="375"/>
      <c r="AP131" s="375"/>
      <c r="AQ131" s="375"/>
      <c r="AR131" s="511"/>
      <c r="AS131" s="510"/>
      <c r="AT131" s="375"/>
      <c r="AU131" s="375"/>
      <c r="AV131" s="375"/>
      <c r="AW131" s="375"/>
      <c r="AX131" s="375"/>
      <c r="AY131" s="375"/>
      <c r="AZ131" s="375"/>
      <c r="BA131" s="375"/>
      <c r="BB131" s="511"/>
    </row>
    <row r="132" spans="1:74" s="488" customFormat="1" ht="15" hidden="1" customHeight="1" outlineLevel="1" x14ac:dyDescent="0.25">
      <c r="B132" s="521" t="s">
        <v>523</v>
      </c>
      <c r="C132" s="486" t="s">
        <v>782</v>
      </c>
      <c r="D132" s="518" t="s">
        <v>277</v>
      </c>
      <c r="E132" s="523"/>
      <c r="F132" s="523"/>
      <c r="G132" s="523"/>
      <c r="H132" s="523"/>
      <c r="I132" s="523"/>
      <c r="J132" s="523"/>
      <c r="K132" s="523"/>
      <c r="L132" s="523"/>
      <c r="M132" s="523"/>
      <c r="N132" s="523"/>
      <c r="O132" s="524"/>
      <c r="P132" s="523"/>
      <c r="Q132" s="523"/>
      <c r="R132" s="523"/>
      <c r="S132" s="523"/>
      <c r="T132" s="523"/>
      <c r="U132" s="523"/>
      <c r="V132" s="523"/>
      <c r="W132" s="523"/>
      <c r="X132" s="525"/>
      <c r="Y132" s="524"/>
      <c r="Z132" s="523"/>
      <c r="AA132" s="523"/>
      <c r="AB132" s="523"/>
      <c r="AC132" s="523"/>
      <c r="AD132" s="523"/>
      <c r="AE132" s="523"/>
      <c r="AF132" s="523"/>
      <c r="AG132" s="523"/>
      <c r="AH132" s="525"/>
      <c r="AI132" s="524"/>
      <c r="AJ132" s="523"/>
      <c r="AK132" s="523"/>
      <c r="AL132" s="523"/>
      <c r="AM132" s="523"/>
      <c r="AN132" s="523"/>
      <c r="AO132" s="523"/>
      <c r="AP132" s="523"/>
      <c r="AQ132" s="523"/>
      <c r="AR132" s="525"/>
      <c r="AS132" s="524"/>
      <c r="AT132" s="523"/>
      <c r="AU132" s="523"/>
      <c r="AV132" s="523"/>
      <c r="AW132" s="523"/>
      <c r="AX132" s="523"/>
      <c r="AY132" s="523"/>
      <c r="AZ132" s="523"/>
      <c r="BA132" s="523"/>
      <c r="BB132" s="525"/>
      <c r="BC132" s="468"/>
      <c r="BD132" s="468"/>
      <c r="BE132" s="468"/>
      <c r="BF132" s="468"/>
      <c r="BG132" s="468"/>
      <c r="BH132" s="468"/>
      <c r="BI132" s="468"/>
      <c r="BJ132" s="468"/>
      <c r="BK132" s="468"/>
      <c r="BL132" s="468"/>
      <c r="BM132" s="468"/>
      <c r="BN132" s="468"/>
      <c r="BO132" s="468"/>
      <c r="BP132" s="468"/>
      <c r="BQ132" s="468"/>
      <c r="BR132" s="468"/>
      <c r="BS132" s="468"/>
      <c r="BT132" s="468"/>
      <c r="BU132" s="468"/>
      <c r="BV132" s="468"/>
    </row>
    <row r="133" spans="1:74" ht="15" hidden="1" customHeight="1" outlineLevel="1" x14ac:dyDescent="0.25">
      <c r="B133" s="478" t="s">
        <v>525</v>
      </c>
      <c r="C133" s="375" t="s">
        <v>783</v>
      </c>
      <c r="D133" s="517" t="s">
        <v>277</v>
      </c>
      <c r="E133" s="375"/>
      <c r="F133" s="375"/>
      <c r="G133" s="375"/>
      <c r="H133" s="375"/>
      <c r="I133" s="375"/>
      <c r="J133" s="375"/>
      <c r="K133" s="375"/>
      <c r="L133" s="375"/>
      <c r="M133" s="375"/>
      <c r="N133" s="375"/>
      <c r="O133" s="510"/>
      <c r="P133" s="375"/>
      <c r="Q133" s="375"/>
      <c r="R133" s="375"/>
      <c r="S133" s="375"/>
      <c r="T133" s="375"/>
      <c r="U133" s="375"/>
      <c r="V133" s="375"/>
      <c r="W133" s="375"/>
      <c r="X133" s="511"/>
      <c r="Y133" s="510"/>
      <c r="Z133" s="375"/>
      <c r="AA133" s="375"/>
      <c r="AB133" s="375"/>
      <c r="AC133" s="375"/>
      <c r="AD133" s="375"/>
      <c r="AE133" s="375"/>
      <c r="AF133" s="375"/>
      <c r="AG133" s="375"/>
      <c r="AH133" s="511"/>
      <c r="AI133" s="510"/>
      <c r="AJ133" s="375"/>
      <c r="AK133" s="375"/>
      <c r="AL133" s="375"/>
      <c r="AM133" s="375"/>
      <c r="AN133" s="375"/>
      <c r="AO133" s="375"/>
      <c r="AP133" s="375"/>
      <c r="AQ133" s="375"/>
      <c r="AR133" s="511"/>
      <c r="AS133" s="510"/>
      <c r="AT133" s="375"/>
      <c r="AU133" s="375"/>
      <c r="AV133" s="375"/>
      <c r="AW133" s="375"/>
      <c r="AX133" s="375"/>
      <c r="AY133" s="375"/>
      <c r="AZ133" s="375"/>
      <c r="BA133" s="375"/>
      <c r="BB133" s="511"/>
    </row>
    <row r="134" spans="1:74" s="488" customFormat="1" ht="15" hidden="1" customHeight="1" outlineLevel="1" x14ac:dyDescent="0.25">
      <c r="B134" s="485" t="s">
        <v>526</v>
      </c>
      <c r="C134" s="486" t="s">
        <v>784</v>
      </c>
      <c r="D134" s="518" t="s">
        <v>517</v>
      </c>
      <c r="E134" s="486"/>
      <c r="F134" s="486"/>
      <c r="G134" s="486"/>
      <c r="H134" s="486"/>
      <c r="I134" s="486"/>
      <c r="J134" s="486"/>
      <c r="K134" s="486"/>
      <c r="L134" s="486"/>
      <c r="M134" s="486"/>
      <c r="N134" s="486"/>
      <c r="O134" s="507"/>
      <c r="P134" s="486"/>
      <c r="Q134" s="486"/>
      <c r="R134" s="486"/>
      <c r="S134" s="486"/>
      <c r="T134" s="486"/>
      <c r="U134" s="486"/>
      <c r="V134" s="486"/>
      <c r="W134" s="486"/>
      <c r="X134" s="508"/>
      <c r="Y134" s="507"/>
      <c r="Z134" s="486"/>
      <c r="AA134" s="486"/>
      <c r="AB134" s="486"/>
      <c r="AC134" s="486"/>
      <c r="AD134" s="486"/>
      <c r="AE134" s="486"/>
      <c r="AF134" s="486"/>
      <c r="AG134" s="486"/>
      <c r="AH134" s="508"/>
      <c r="AI134" s="507"/>
      <c r="AJ134" s="486"/>
      <c r="AK134" s="486"/>
      <c r="AL134" s="486"/>
      <c r="AM134" s="486"/>
      <c r="AN134" s="486"/>
      <c r="AO134" s="486"/>
      <c r="AP134" s="486"/>
      <c r="AQ134" s="486"/>
      <c r="AR134" s="508"/>
      <c r="AS134" s="507"/>
      <c r="AT134" s="486"/>
      <c r="AU134" s="486"/>
      <c r="AV134" s="486"/>
      <c r="AW134" s="486"/>
      <c r="AX134" s="486"/>
      <c r="AY134" s="486"/>
      <c r="AZ134" s="486"/>
      <c r="BA134" s="486"/>
      <c r="BB134" s="508"/>
      <c r="BC134" s="468"/>
      <c r="BD134" s="468"/>
      <c r="BE134" s="468"/>
      <c r="BF134" s="468"/>
      <c r="BG134" s="468"/>
      <c r="BH134" s="468"/>
      <c r="BI134" s="468"/>
      <c r="BJ134" s="468"/>
      <c r="BK134" s="468"/>
      <c r="BL134" s="468"/>
      <c r="BM134" s="468"/>
      <c r="BN134" s="468"/>
      <c r="BO134" s="468"/>
      <c r="BP134" s="468"/>
      <c r="BQ134" s="468"/>
      <c r="BR134" s="468"/>
      <c r="BS134" s="468"/>
      <c r="BT134" s="468"/>
      <c r="BU134" s="468"/>
      <c r="BV134" s="468"/>
    </row>
    <row r="135" spans="1:74" ht="15" hidden="1" customHeight="1" outlineLevel="1" x14ac:dyDescent="0.25">
      <c r="B135" s="478" t="s">
        <v>659</v>
      </c>
      <c r="C135" s="375" t="s">
        <v>785</v>
      </c>
      <c r="D135" s="517" t="s">
        <v>532</v>
      </c>
      <c r="E135" s="375"/>
      <c r="F135" s="375"/>
      <c r="G135" s="375"/>
      <c r="H135" s="375"/>
      <c r="I135" s="375"/>
      <c r="J135" s="375"/>
      <c r="K135" s="375"/>
      <c r="L135" s="375"/>
      <c r="M135" s="375"/>
      <c r="N135" s="375"/>
      <c r="O135" s="510"/>
      <c r="P135" s="375"/>
      <c r="Q135" s="375"/>
      <c r="R135" s="375"/>
      <c r="S135" s="375"/>
      <c r="T135" s="375"/>
      <c r="U135" s="375"/>
      <c r="V135" s="375"/>
      <c r="W135" s="375"/>
      <c r="X135" s="511"/>
      <c r="Y135" s="510"/>
      <c r="Z135" s="375"/>
      <c r="AA135" s="375"/>
      <c r="AB135" s="375"/>
      <c r="AC135" s="375"/>
      <c r="AD135" s="375"/>
      <c r="AE135" s="375"/>
      <c r="AF135" s="375"/>
      <c r="AG135" s="375"/>
      <c r="AH135" s="511"/>
      <c r="AI135" s="510"/>
      <c r="AJ135" s="375"/>
      <c r="AK135" s="375"/>
      <c r="AL135" s="375"/>
      <c r="AM135" s="375"/>
      <c r="AN135" s="375"/>
      <c r="AO135" s="375"/>
      <c r="AP135" s="375"/>
      <c r="AQ135" s="375"/>
      <c r="AR135" s="511"/>
      <c r="AS135" s="510"/>
      <c r="AT135" s="375"/>
      <c r="AU135" s="375"/>
      <c r="AV135" s="375"/>
      <c r="AW135" s="375"/>
      <c r="AX135" s="375"/>
      <c r="AY135" s="375"/>
      <c r="AZ135" s="375"/>
      <c r="BA135" s="375"/>
      <c r="BB135" s="511"/>
    </row>
    <row r="136" spans="1:74" s="488" customFormat="1" ht="15" hidden="1" customHeight="1" outlineLevel="1" x14ac:dyDescent="0.25">
      <c r="B136" s="485" t="s">
        <v>528</v>
      </c>
      <c r="C136" s="486" t="s">
        <v>786</v>
      </c>
      <c r="D136" s="518" t="s">
        <v>277</v>
      </c>
      <c r="E136" s="486"/>
      <c r="F136" s="486"/>
      <c r="G136" s="486"/>
      <c r="H136" s="486"/>
      <c r="I136" s="486"/>
      <c r="J136" s="486"/>
      <c r="K136" s="486"/>
      <c r="L136" s="486"/>
      <c r="M136" s="486"/>
      <c r="N136" s="486"/>
      <c r="O136" s="507"/>
      <c r="P136" s="486"/>
      <c r="Q136" s="486"/>
      <c r="R136" s="486"/>
      <c r="S136" s="486"/>
      <c r="T136" s="486"/>
      <c r="U136" s="486"/>
      <c r="V136" s="486"/>
      <c r="W136" s="486"/>
      <c r="X136" s="508"/>
      <c r="Y136" s="507"/>
      <c r="Z136" s="486"/>
      <c r="AA136" s="486"/>
      <c r="AB136" s="486"/>
      <c r="AC136" s="486"/>
      <c r="AD136" s="486"/>
      <c r="AE136" s="486"/>
      <c r="AF136" s="486"/>
      <c r="AG136" s="486"/>
      <c r="AH136" s="508"/>
      <c r="AI136" s="507"/>
      <c r="AJ136" s="486"/>
      <c r="AK136" s="486"/>
      <c r="AL136" s="486"/>
      <c r="AM136" s="486"/>
      <c r="AN136" s="486"/>
      <c r="AO136" s="486"/>
      <c r="AP136" s="486"/>
      <c r="AQ136" s="486"/>
      <c r="AR136" s="508"/>
      <c r="AS136" s="507"/>
      <c r="AT136" s="486"/>
      <c r="AU136" s="486"/>
      <c r="AV136" s="486"/>
      <c r="AW136" s="486"/>
      <c r="AX136" s="486"/>
      <c r="AY136" s="486"/>
      <c r="AZ136" s="486"/>
      <c r="BA136" s="486"/>
      <c r="BB136" s="508"/>
      <c r="BC136" s="468"/>
      <c r="BD136" s="468"/>
      <c r="BE136" s="468"/>
      <c r="BF136" s="468"/>
      <c r="BG136" s="468"/>
      <c r="BH136" s="468"/>
      <c r="BI136" s="468"/>
      <c r="BJ136" s="468"/>
      <c r="BK136" s="468"/>
      <c r="BL136" s="468"/>
      <c r="BM136" s="468"/>
      <c r="BN136" s="468"/>
      <c r="BO136" s="468"/>
      <c r="BP136" s="468"/>
      <c r="BQ136" s="468"/>
      <c r="BR136" s="468"/>
      <c r="BS136" s="468"/>
      <c r="BT136" s="468"/>
      <c r="BU136" s="468"/>
      <c r="BV136" s="468"/>
    </row>
    <row r="137" spans="1:74" ht="15" hidden="1" customHeight="1" outlineLevel="1" x14ac:dyDescent="0.25">
      <c r="B137" s="478" t="s">
        <v>530</v>
      </c>
      <c r="C137" s="375" t="s">
        <v>787</v>
      </c>
      <c r="D137" s="517" t="s">
        <v>532</v>
      </c>
      <c r="E137" s="375"/>
      <c r="F137" s="375"/>
      <c r="G137" s="375"/>
      <c r="H137" s="375"/>
      <c r="I137" s="375"/>
      <c r="J137" s="375"/>
      <c r="K137" s="375"/>
      <c r="L137" s="375"/>
      <c r="M137" s="375"/>
      <c r="N137" s="375"/>
      <c r="O137" s="510"/>
      <c r="P137" s="375"/>
      <c r="Q137" s="375"/>
      <c r="R137" s="375"/>
      <c r="S137" s="375"/>
      <c r="T137" s="375"/>
      <c r="U137" s="375"/>
      <c r="V137" s="375"/>
      <c r="W137" s="375"/>
      <c r="X137" s="511"/>
      <c r="Y137" s="510"/>
      <c r="Z137" s="375"/>
      <c r="AA137" s="375"/>
      <c r="AB137" s="375"/>
      <c r="AC137" s="375"/>
      <c r="AD137" s="375"/>
      <c r="AE137" s="375"/>
      <c r="AF137" s="375"/>
      <c r="AG137" s="375"/>
      <c r="AH137" s="511"/>
      <c r="AI137" s="510"/>
      <c r="AJ137" s="375"/>
      <c r="AK137" s="375"/>
      <c r="AL137" s="375"/>
      <c r="AM137" s="375"/>
      <c r="AN137" s="375"/>
      <c r="AO137" s="375"/>
      <c r="AP137" s="375"/>
      <c r="AQ137" s="375"/>
      <c r="AR137" s="511"/>
      <c r="AS137" s="510"/>
      <c r="AT137" s="375"/>
      <c r="AU137" s="375"/>
      <c r="AV137" s="375"/>
      <c r="AW137" s="375"/>
      <c r="AX137" s="375"/>
      <c r="AY137" s="375"/>
      <c r="AZ137" s="375"/>
      <c r="BA137" s="375"/>
      <c r="BB137" s="511"/>
    </row>
    <row r="138" spans="1:74" s="488" customFormat="1" ht="15" hidden="1" customHeight="1" outlineLevel="1" x14ac:dyDescent="0.25">
      <c r="B138" s="485" t="s">
        <v>679</v>
      </c>
      <c r="C138" s="486" t="s">
        <v>680</v>
      </c>
      <c r="D138" s="518" t="s">
        <v>277</v>
      </c>
      <c r="E138" s="486"/>
      <c r="F138" s="486"/>
      <c r="G138" s="486"/>
      <c r="H138" s="486"/>
      <c r="I138" s="486"/>
      <c r="J138" s="486"/>
      <c r="K138" s="486"/>
      <c r="L138" s="486"/>
      <c r="M138" s="486"/>
      <c r="N138" s="486"/>
      <c r="O138" s="507"/>
      <c r="P138" s="486"/>
      <c r="Q138" s="486"/>
      <c r="R138" s="486"/>
      <c r="S138" s="486"/>
      <c r="T138" s="486"/>
      <c r="U138" s="486"/>
      <c r="V138" s="486"/>
      <c r="W138" s="486"/>
      <c r="X138" s="508"/>
      <c r="Y138" s="507"/>
      <c r="Z138" s="486"/>
      <c r="AA138" s="486"/>
      <c r="AB138" s="486"/>
      <c r="AC138" s="486"/>
      <c r="AD138" s="486"/>
      <c r="AE138" s="486"/>
      <c r="AF138" s="486"/>
      <c r="AG138" s="486"/>
      <c r="AH138" s="508"/>
      <c r="AI138" s="507"/>
      <c r="AJ138" s="486"/>
      <c r="AK138" s="486"/>
      <c r="AL138" s="486"/>
      <c r="AM138" s="486"/>
      <c r="AN138" s="486"/>
      <c r="AO138" s="486"/>
      <c r="AP138" s="486"/>
      <c r="AQ138" s="486"/>
      <c r="AR138" s="508"/>
      <c r="AS138" s="507"/>
      <c r="AT138" s="486"/>
      <c r="AU138" s="486"/>
      <c r="AV138" s="486"/>
      <c r="AW138" s="486"/>
      <c r="AX138" s="486"/>
      <c r="AY138" s="486"/>
      <c r="AZ138" s="486"/>
      <c r="BA138" s="486"/>
      <c r="BB138" s="508"/>
      <c r="BC138" s="468"/>
      <c r="BD138" s="468"/>
      <c r="BE138" s="468"/>
      <c r="BF138" s="468"/>
      <c r="BG138" s="468"/>
      <c r="BH138" s="468"/>
      <c r="BI138" s="468"/>
      <c r="BJ138" s="468"/>
      <c r="BK138" s="468"/>
      <c r="BL138" s="468"/>
      <c r="BM138" s="468"/>
      <c r="BN138" s="468"/>
      <c r="BO138" s="468"/>
      <c r="BP138" s="468"/>
      <c r="BQ138" s="468"/>
      <c r="BR138" s="468"/>
      <c r="BS138" s="468"/>
      <c r="BT138" s="468"/>
      <c r="BU138" s="468"/>
      <c r="BV138" s="468"/>
    </row>
    <row r="139" spans="1:74" ht="15" hidden="1" customHeight="1" outlineLevel="1" x14ac:dyDescent="0.25">
      <c r="B139" s="478" t="s">
        <v>681</v>
      </c>
      <c r="C139" s="375" t="s">
        <v>742</v>
      </c>
      <c r="D139" s="517" t="s">
        <v>277</v>
      </c>
      <c r="E139" s="375"/>
      <c r="F139" s="375"/>
      <c r="G139" s="375"/>
      <c r="H139" s="375"/>
      <c r="I139" s="375"/>
      <c r="J139" s="375"/>
      <c r="K139" s="375"/>
      <c r="L139" s="375"/>
      <c r="M139" s="375"/>
      <c r="N139" s="375"/>
      <c r="O139" s="510"/>
      <c r="P139" s="375"/>
      <c r="Q139" s="375"/>
      <c r="R139" s="375"/>
      <c r="S139" s="375"/>
      <c r="T139" s="375"/>
      <c r="U139" s="375"/>
      <c r="V139" s="375"/>
      <c r="W139" s="375"/>
      <c r="X139" s="511"/>
      <c r="Y139" s="510"/>
      <c r="Z139" s="375"/>
      <c r="AA139" s="375"/>
      <c r="AB139" s="375"/>
      <c r="AC139" s="375"/>
      <c r="AD139" s="375"/>
      <c r="AE139" s="375"/>
      <c r="AF139" s="375"/>
      <c r="AG139" s="375"/>
      <c r="AH139" s="511"/>
      <c r="AI139" s="510"/>
      <c r="AJ139" s="375"/>
      <c r="AK139" s="375"/>
      <c r="AL139" s="375"/>
      <c r="AM139" s="375"/>
      <c r="AN139" s="375"/>
      <c r="AO139" s="375"/>
      <c r="AP139" s="375"/>
      <c r="AQ139" s="375"/>
      <c r="AR139" s="511"/>
      <c r="AS139" s="510"/>
      <c r="AT139" s="375"/>
      <c r="AU139" s="375"/>
      <c r="AV139" s="375"/>
      <c r="AW139" s="375"/>
      <c r="AX139" s="375"/>
      <c r="AY139" s="375"/>
      <c r="AZ139" s="375"/>
      <c r="BA139" s="375"/>
      <c r="BB139" s="511"/>
    </row>
    <row r="140" spans="1:74" s="488" customFormat="1" ht="15" hidden="1" customHeight="1" outlineLevel="1" x14ac:dyDescent="0.25">
      <c r="B140" s="485" t="s">
        <v>682</v>
      </c>
      <c r="C140" s="486" t="s">
        <v>683</v>
      </c>
      <c r="D140" s="518" t="s">
        <v>277</v>
      </c>
      <c r="E140" s="486"/>
      <c r="F140" s="486"/>
      <c r="G140" s="486"/>
      <c r="H140" s="486"/>
      <c r="I140" s="486"/>
      <c r="J140" s="486"/>
      <c r="K140" s="486"/>
      <c r="L140" s="486"/>
      <c r="M140" s="486"/>
      <c r="N140" s="486"/>
      <c r="O140" s="507"/>
      <c r="P140" s="486"/>
      <c r="Q140" s="486"/>
      <c r="R140" s="486"/>
      <c r="S140" s="486"/>
      <c r="T140" s="486"/>
      <c r="U140" s="486"/>
      <c r="V140" s="486"/>
      <c r="W140" s="486"/>
      <c r="X140" s="508"/>
      <c r="Y140" s="507"/>
      <c r="Z140" s="486"/>
      <c r="AA140" s="486"/>
      <c r="AB140" s="486"/>
      <c r="AC140" s="486"/>
      <c r="AD140" s="486"/>
      <c r="AE140" s="486"/>
      <c r="AF140" s="486"/>
      <c r="AG140" s="486"/>
      <c r="AH140" s="508"/>
      <c r="AI140" s="507"/>
      <c r="AJ140" s="486"/>
      <c r="AK140" s="486"/>
      <c r="AL140" s="486"/>
      <c r="AM140" s="486"/>
      <c r="AN140" s="486"/>
      <c r="AO140" s="486"/>
      <c r="AP140" s="486"/>
      <c r="AQ140" s="486"/>
      <c r="AR140" s="508"/>
      <c r="AS140" s="507"/>
      <c r="AT140" s="486"/>
      <c r="AU140" s="486"/>
      <c r="AV140" s="486"/>
      <c r="AW140" s="486"/>
      <c r="AX140" s="486"/>
      <c r="AY140" s="486"/>
      <c r="AZ140" s="486"/>
      <c r="BA140" s="486"/>
      <c r="BB140" s="508"/>
      <c r="BC140" s="468"/>
      <c r="BD140" s="468"/>
      <c r="BE140" s="468"/>
      <c r="BF140" s="468"/>
      <c r="BG140" s="468"/>
      <c r="BH140" s="468"/>
      <c r="BI140" s="468"/>
      <c r="BJ140" s="468"/>
      <c r="BK140" s="468"/>
      <c r="BL140" s="468"/>
      <c r="BM140" s="468"/>
      <c r="BN140" s="468"/>
      <c r="BO140" s="468"/>
      <c r="BP140" s="468"/>
      <c r="BQ140" s="468"/>
      <c r="BR140" s="468"/>
      <c r="BS140" s="468"/>
      <c r="BT140" s="468"/>
      <c r="BU140" s="468"/>
      <c r="BV140" s="468"/>
    </row>
    <row r="141" spans="1:74" ht="15" hidden="1" customHeight="1" outlineLevel="1" x14ac:dyDescent="0.25">
      <c r="B141" s="478" t="s">
        <v>684</v>
      </c>
      <c r="C141" s="375" t="s">
        <v>743</v>
      </c>
      <c r="D141" s="517" t="s">
        <v>277</v>
      </c>
      <c r="E141" s="375"/>
      <c r="F141" s="375"/>
      <c r="G141" s="375"/>
      <c r="H141" s="375"/>
      <c r="I141" s="375"/>
      <c r="J141" s="375"/>
      <c r="K141" s="375"/>
      <c r="L141" s="375"/>
      <c r="M141" s="375"/>
      <c r="N141" s="375"/>
      <c r="O141" s="510"/>
      <c r="P141" s="375"/>
      <c r="Q141" s="375"/>
      <c r="R141" s="375"/>
      <c r="S141" s="375"/>
      <c r="T141" s="375"/>
      <c r="U141" s="375"/>
      <c r="V141" s="375"/>
      <c r="W141" s="375"/>
      <c r="X141" s="511"/>
      <c r="Y141" s="510"/>
      <c r="Z141" s="375"/>
      <c r="AA141" s="375"/>
      <c r="AB141" s="375"/>
      <c r="AC141" s="375"/>
      <c r="AD141" s="375"/>
      <c r="AE141" s="375"/>
      <c r="AF141" s="375"/>
      <c r="AG141" s="375"/>
      <c r="AH141" s="511"/>
      <c r="AI141" s="510"/>
      <c r="AJ141" s="375"/>
      <c r="AK141" s="375"/>
      <c r="AL141" s="375"/>
      <c r="AM141" s="375"/>
      <c r="AN141" s="375"/>
      <c r="AO141" s="375"/>
      <c r="AP141" s="375"/>
      <c r="AQ141" s="375"/>
      <c r="AR141" s="511"/>
      <c r="AS141" s="510"/>
      <c r="AT141" s="375"/>
      <c r="AU141" s="375"/>
      <c r="AV141" s="375"/>
      <c r="AW141" s="375"/>
      <c r="AX141" s="375"/>
      <c r="AY141" s="375"/>
      <c r="AZ141" s="375"/>
      <c r="BA141" s="375"/>
      <c r="BB141" s="511"/>
    </row>
    <row r="142" spans="1:74" s="488" customFormat="1" ht="15" hidden="1" customHeight="1" outlineLevel="1" x14ac:dyDescent="0.25">
      <c r="B142" s="485" t="s">
        <v>685</v>
      </c>
      <c r="C142" s="486" t="s">
        <v>686</v>
      </c>
      <c r="D142" s="518" t="s">
        <v>277</v>
      </c>
      <c r="E142" s="486"/>
      <c r="F142" s="486"/>
      <c r="G142" s="486"/>
      <c r="H142" s="486"/>
      <c r="I142" s="486"/>
      <c r="J142" s="486"/>
      <c r="K142" s="486"/>
      <c r="L142" s="486"/>
      <c r="M142" s="486"/>
      <c r="N142" s="486"/>
      <c r="O142" s="507"/>
      <c r="P142" s="486"/>
      <c r="Q142" s="486"/>
      <c r="R142" s="486"/>
      <c r="S142" s="486"/>
      <c r="T142" s="486"/>
      <c r="U142" s="486"/>
      <c r="V142" s="486"/>
      <c r="W142" s="486"/>
      <c r="X142" s="508"/>
      <c r="Y142" s="507"/>
      <c r="Z142" s="486"/>
      <c r="AA142" s="486"/>
      <c r="AB142" s="486"/>
      <c r="AC142" s="486"/>
      <c r="AD142" s="486"/>
      <c r="AE142" s="486"/>
      <c r="AF142" s="486"/>
      <c r="AG142" s="486"/>
      <c r="AH142" s="508"/>
      <c r="AI142" s="507"/>
      <c r="AJ142" s="486"/>
      <c r="AK142" s="486"/>
      <c r="AL142" s="486"/>
      <c r="AM142" s="486"/>
      <c r="AN142" s="486"/>
      <c r="AO142" s="486"/>
      <c r="AP142" s="486"/>
      <c r="AQ142" s="486"/>
      <c r="AR142" s="508"/>
      <c r="AS142" s="507"/>
      <c r="AT142" s="486"/>
      <c r="AU142" s="486"/>
      <c r="AV142" s="486"/>
      <c r="AW142" s="486"/>
      <c r="AX142" s="486"/>
      <c r="AY142" s="486"/>
      <c r="AZ142" s="486"/>
      <c r="BA142" s="486"/>
      <c r="BB142" s="508"/>
      <c r="BC142" s="468"/>
      <c r="BD142" s="468"/>
      <c r="BE142" s="468"/>
      <c r="BF142" s="468"/>
      <c r="BG142" s="468"/>
      <c r="BH142" s="468"/>
      <c r="BI142" s="468"/>
      <c r="BJ142" s="468"/>
      <c r="BK142" s="468"/>
      <c r="BL142" s="468"/>
      <c r="BM142" s="468"/>
      <c r="BN142" s="468"/>
      <c r="BO142" s="468"/>
      <c r="BP142" s="468"/>
      <c r="BQ142" s="468"/>
      <c r="BR142" s="468"/>
      <c r="BS142" s="468"/>
      <c r="BT142" s="468"/>
      <c r="BU142" s="468"/>
      <c r="BV142" s="468"/>
    </row>
    <row r="143" spans="1:74" ht="15" hidden="1" customHeight="1" outlineLevel="1" x14ac:dyDescent="0.25">
      <c r="B143" s="478" t="s">
        <v>687</v>
      </c>
      <c r="C143" s="375" t="s">
        <v>744</v>
      </c>
      <c r="D143" s="517" t="s">
        <v>277</v>
      </c>
      <c r="E143" s="375"/>
      <c r="F143" s="375"/>
      <c r="G143" s="375"/>
      <c r="H143" s="375"/>
      <c r="I143" s="375"/>
      <c r="J143" s="375"/>
      <c r="K143" s="375"/>
      <c r="L143" s="375"/>
      <c r="M143" s="375"/>
      <c r="N143" s="375"/>
      <c r="O143" s="510"/>
      <c r="P143" s="375"/>
      <c r="Q143" s="375"/>
      <c r="R143" s="375"/>
      <c r="S143" s="375"/>
      <c r="T143" s="375"/>
      <c r="U143" s="375"/>
      <c r="V143" s="375"/>
      <c r="W143" s="375"/>
      <c r="X143" s="511"/>
      <c r="Y143" s="510"/>
      <c r="Z143" s="375"/>
      <c r="AA143" s="375"/>
      <c r="AB143" s="375"/>
      <c r="AC143" s="375"/>
      <c r="AD143" s="375"/>
      <c r="AE143" s="375"/>
      <c r="AF143" s="375"/>
      <c r="AG143" s="375"/>
      <c r="AH143" s="511"/>
      <c r="AI143" s="510"/>
      <c r="AJ143" s="375"/>
      <c r="AK143" s="375"/>
      <c r="AL143" s="375"/>
      <c r="AM143" s="375"/>
      <c r="AN143" s="375"/>
      <c r="AO143" s="375"/>
      <c r="AP143" s="375"/>
      <c r="AQ143" s="375"/>
      <c r="AR143" s="511"/>
      <c r="AS143" s="510"/>
      <c r="AT143" s="375"/>
      <c r="AU143" s="375"/>
      <c r="AV143" s="375"/>
      <c r="AW143" s="375"/>
      <c r="AX143" s="375"/>
      <c r="AY143" s="375"/>
      <c r="AZ143" s="375"/>
      <c r="BA143" s="375"/>
      <c r="BB143" s="511"/>
    </row>
    <row r="144" spans="1:74" s="488" customFormat="1" ht="15" hidden="1" customHeight="1" outlineLevel="1" x14ac:dyDescent="0.25">
      <c r="B144" s="485" t="s">
        <v>688</v>
      </c>
      <c r="C144" s="486" t="s">
        <v>786</v>
      </c>
      <c r="D144" s="518" t="s">
        <v>277</v>
      </c>
      <c r="E144" s="486"/>
      <c r="F144" s="486"/>
      <c r="G144" s="486"/>
      <c r="H144" s="486"/>
      <c r="I144" s="486"/>
      <c r="J144" s="486"/>
      <c r="K144" s="486"/>
      <c r="L144" s="486"/>
      <c r="M144" s="486"/>
      <c r="N144" s="486"/>
      <c r="O144" s="507"/>
      <c r="P144" s="486"/>
      <c r="Q144" s="486"/>
      <c r="R144" s="486"/>
      <c r="S144" s="486"/>
      <c r="T144" s="486"/>
      <c r="U144" s="486"/>
      <c r="V144" s="486"/>
      <c r="W144" s="486"/>
      <c r="X144" s="508"/>
      <c r="Y144" s="507"/>
      <c r="Z144" s="486"/>
      <c r="AA144" s="486"/>
      <c r="AB144" s="486"/>
      <c r="AC144" s="486"/>
      <c r="AD144" s="486"/>
      <c r="AE144" s="486"/>
      <c r="AF144" s="486"/>
      <c r="AG144" s="486"/>
      <c r="AH144" s="508"/>
      <c r="AI144" s="507"/>
      <c r="AJ144" s="486"/>
      <c r="AK144" s="486"/>
      <c r="AL144" s="486"/>
      <c r="AM144" s="486"/>
      <c r="AN144" s="486"/>
      <c r="AO144" s="486"/>
      <c r="AP144" s="486"/>
      <c r="AQ144" s="486"/>
      <c r="AR144" s="508"/>
      <c r="AS144" s="507"/>
      <c r="AT144" s="486"/>
      <c r="AU144" s="486"/>
      <c r="AV144" s="486"/>
      <c r="AW144" s="486"/>
      <c r="AX144" s="486"/>
      <c r="AY144" s="486"/>
      <c r="AZ144" s="486"/>
      <c r="BA144" s="486"/>
      <c r="BB144" s="508"/>
      <c r="BC144" s="468"/>
      <c r="BD144" s="468"/>
      <c r="BE144" s="468"/>
      <c r="BF144" s="468"/>
      <c r="BG144" s="468"/>
      <c r="BH144" s="468"/>
      <c r="BI144" s="468"/>
      <c r="BJ144" s="468"/>
      <c r="BK144" s="468"/>
      <c r="BL144" s="468"/>
      <c r="BM144" s="468"/>
      <c r="BN144" s="468"/>
      <c r="BO144" s="468"/>
      <c r="BP144" s="468"/>
      <c r="BQ144" s="468"/>
      <c r="BR144" s="468"/>
      <c r="BS144" s="468"/>
      <c r="BT144" s="468"/>
      <c r="BU144" s="468"/>
      <c r="BV144" s="468"/>
    </row>
    <row r="145" spans="1:74" ht="15.75" hidden="1" customHeight="1" outlineLevel="1" thickBot="1" x14ac:dyDescent="0.3">
      <c r="B145" s="478" t="s">
        <v>689</v>
      </c>
      <c r="C145" s="375" t="s">
        <v>784</v>
      </c>
      <c r="D145" s="535" t="s">
        <v>517</v>
      </c>
      <c r="E145" s="375"/>
      <c r="F145" s="375"/>
      <c r="G145" s="375"/>
      <c r="H145" s="375"/>
      <c r="I145" s="375"/>
      <c r="J145" s="375"/>
      <c r="K145" s="375"/>
      <c r="L145" s="375"/>
      <c r="M145" s="375"/>
      <c r="N145" s="375"/>
      <c r="O145" s="510"/>
      <c r="P145" s="375"/>
      <c r="Q145" s="375"/>
      <c r="R145" s="375"/>
      <c r="S145" s="375"/>
      <c r="T145" s="375"/>
      <c r="U145" s="375"/>
      <c r="V145" s="375"/>
      <c r="W145" s="375"/>
      <c r="X145" s="511"/>
      <c r="Y145" s="510"/>
      <c r="Z145" s="375"/>
      <c r="AA145" s="375"/>
      <c r="AB145" s="375"/>
      <c r="AC145" s="375"/>
      <c r="AD145" s="375"/>
      <c r="AE145" s="375"/>
      <c r="AF145" s="375"/>
      <c r="AG145" s="375"/>
      <c r="AH145" s="511"/>
      <c r="AI145" s="510"/>
      <c r="AJ145" s="375"/>
      <c r="AK145" s="375"/>
      <c r="AL145" s="375"/>
      <c r="AM145" s="375"/>
      <c r="AN145" s="375"/>
      <c r="AO145" s="375"/>
      <c r="AP145" s="375"/>
      <c r="AQ145" s="375"/>
      <c r="AR145" s="511"/>
      <c r="AS145" s="510"/>
      <c r="AT145" s="375"/>
      <c r="AU145" s="375"/>
      <c r="AV145" s="375"/>
      <c r="AW145" s="375"/>
      <c r="AX145" s="375"/>
      <c r="AY145" s="375"/>
      <c r="AZ145" s="375"/>
      <c r="BA145" s="375"/>
      <c r="BB145" s="511"/>
    </row>
    <row r="146" spans="1:74" s="537" customFormat="1" ht="15" customHeight="1" x14ac:dyDescent="0.25">
      <c r="A146" s="536"/>
      <c r="C146" s="538"/>
      <c r="D146" s="538"/>
      <c r="E146" s="745" t="s">
        <v>788</v>
      </c>
      <c r="F146" s="745"/>
      <c r="G146" s="745"/>
      <c r="H146" s="745"/>
      <c r="I146" s="745"/>
      <c r="J146" s="745"/>
      <c r="K146" s="745"/>
      <c r="L146" s="745"/>
      <c r="M146" s="745"/>
      <c r="N146" s="745"/>
      <c r="O146" s="755" t="s">
        <v>886</v>
      </c>
      <c r="P146" s="745"/>
      <c r="Q146" s="745"/>
      <c r="R146" s="745"/>
      <c r="S146" s="745"/>
      <c r="T146" s="745"/>
      <c r="U146" s="745"/>
      <c r="V146" s="745"/>
      <c r="W146" s="745"/>
      <c r="X146" s="756"/>
      <c r="Y146" s="755" t="s">
        <v>790</v>
      </c>
      <c r="Z146" s="745"/>
      <c r="AA146" s="745"/>
      <c r="AB146" s="745"/>
      <c r="AC146" s="745"/>
      <c r="AD146" s="745"/>
      <c r="AE146" s="745"/>
      <c r="AF146" s="745"/>
      <c r="AG146" s="745"/>
      <c r="AH146" s="756"/>
      <c r="AI146" s="755" t="s">
        <v>791</v>
      </c>
      <c r="AJ146" s="745"/>
      <c r="AK146" s="745"/>
      <c r="AL146" s="745"/>
      <c r="AM146" s="745"/>
      <c r="AN146" s="745"/>
      <c r="AO146" s="745"/>
      <c r="AP146" s="745"/>
      <c r="AQ146" s="745"/>
      <c r="AR146" s="756"/>
      <c r="AS146" s="755" t="s">
        <v>792</v>
      </c>
      <c r="AT146" s="745"/>
      <c r="AU146" s="745"/>
      <c r="AV146" s="745"/>
      <c r="AW146" s="745"/>
      <c r="AX146" s="745"/>
      <c r="AY146" s="745"/>
      <c r="AZ146" s="745"/>
      <c r="BA146" s="745"/>
      <c r="BB146" s="756"/>
      <c r="BC146" s="539"/>
      <c r="BD146" s="539"/>
      <c r="BE146" s="539"/>
      <c r="BF146" s="539"/>
      <c r="BG146" s="539"/>
      <c r="BH146" s="539"/>
      <c r="BI146" s="539"/>
      <c r="BJ146" s="539"/>
      <c r="BK146" s="539"/>
      <c r="BL146" s="539"/>
      <c r="BM146" s="539"/>
      <c r="BN146" s="539"/>
      <c r="BO146" s="539"/>
      <c r="BP146" s="539"/>
      <c r="BQ146" s="539"/>
      <c r="BR146" s="539"/>
      <c r="BS146" s="539"/>
      <c r="BT146" s="539"/>
      <c r="BU146" s="539"/>
      <c r="BV146" s="539"/>
    </row>
    <row r="147" spans="1:74" s="537" customFormat="1" ht="15.75" customHeight="1" x14ac:dyDescent="0.25">
      <c r="A147" s="540"/>
      <c r="B147" s="541"/>
      <c r="C147" s="541"/>
      <c r="D147" s="541"/>
      <c r="E147" s="746"/>
      <c r="F147" s="746"/>
      <c r="G147" s="746"/>
      <c r="H147" s="746"/>
      <c r="I147" s="746"/>
      <c r="J147" s="746"/>
      <c r="K147" s="746"/>
      <c r="L147" s="746"/>
      <c r="M147" s="746"/>
      <c r="N147" s="746"/>
      <c r="O147" s="757"/>
      <c r="P147" s="746"/>
      <c r="Q147" s="746"/>
      <c r="R147" s="746"/>
      <c r="S147" s="746"/>
      <c r="T147" s="746"/>
      <c r="U147" s="746"/>
      <c r="V147" s="746"/>
      <c r="W147" s="746"/>
      <c r="X147" s="758"/>
      <c r="Y147" s="757"/>
      <c r="Z147" s="746"/>
      <c r="AA147" s="746"/>
      <c r="AB147" s="746"/>
      <c r="AC147" s="746"/>
      <c r="AD147" s="746"/>
      <c r="AE147" s="746"/>
      <c r="AF147" s="746"/>
      <c r="AG147" s="746"/>
      <c r="AH147" s="758"/>
      <c r="AI147" s="757"/>
      <c r="AJ147" s="746"/>
      <c r="AK147" s="746"/>
      <c r="AL147" s="746"/>
      <c r="AM147" s="746"/>
      <c r="AN147" s="746"/>
      <c r="AO147" s="746"/>
      <c r="AP147" s="746"/>
      <c r="AQ147" s="746"/>
      <c r="AR147" s="758"/>
      <c r="AS147" s="757"/>
      <c r="AT147" s="746"/>
      <c r="AU147" s="746"/>
      <c r="AV147" s="746"/>
      <c r="AW147" s="746"/>
      <c r="AX147" s="746"/>
      <c r="AY147" s="746"/>
      <c r="AZ147" s="746"/>
      <c r="BA147" s="746"/>
      <c r="BB147" s="758"/>
      <c r="BC147" s="539"/>
      <c r="BD147" s="539"/>
      <c r="BE147" s="539"/>
      <c r="BF147" s="539"/>
      <c r="BG147" s="539"/>
      <c r="BH147" s="539"/>
      <c r="BI147" s="539"/>
      <c r="BJ147" s="539"/>
      <c r="BK147" s="539"/>
      <c r="BL147" s="539"/>
      <c r="BM147" s="539"/>
      <c r="BN147" s="539"/>
      <c r="BO147" s="539"/>
      <c r="BP147" s="539"/>
      <c r="BQ147" s="539"/>
      <c r="BR147" s="539"/>
      <c r="BS147" s="539"/>
      <c r="BT147" s="539"/>
      <c r="BU147" s="539"/>
      <c r="BV147" s="539"/>
    </row>
    <row r="148" spans="1:74" s="537" customFormat="1" ht="15" customHeight="1" x14ac:dyDescent="0.25">
      <c r="A148" s="540"/>
      <c r="B148" s="541"/>
      <c r="C148" s="541"/>
      <c r="D148" s="541"/>
      <c r="E148" s="746"/>
      <c r="F148" s="746"/>
      <c r="G148" s="746"/>
      <c r="H148" s="746"/>
      <c r="I148" s="746"/>
      <c r="J148" s="746"/>
      <c r="K148" s="746"/>
      <c r="L148" s="746"/>
      <c r="M148" s="746"/>
      <c r="N148" s="746"/>
      <c r="O148" s="757"/>
      <c r="P148" s="746"/>
      <c r="Q148" s="746"/>
      <c r="R148" s="746"/>
      <c r="S148" s="746"/>
      <c r="T148" s="746"/>
      <c r="U148" s="746"/>
      <c r="V148" s="746"/>
      <c r="W148" s="746"/>
      <c r="X148" s="758"/>
      <c r="Y148" s="757"/>
      <c r="Z148" s="746"/>
      <c r="AA148" s="746"/>
      <c r="AB148" s="746"/>
      <c r="AC148" s="746"/>
      <c r="AD148" s="746"/>
      <c r="AE148" s="746"/>
      <c r="AF148" s="746"/>
      <c r="AG148" s="746"/>
      <c r="AH148" s="758"/>
      <c r="AI148" s="757"/>
      <c r="AJ148" s="746"/>
      <c r="AK148" s="746"/>
      <c r="AL148" s="746"/>
      <c r="AM148" s="746"/>
      <c r="AN148" s="746"/>
      <c r="AO148" s="746"/>
      <c r="AP148" s="746"/>
      <c r="AQ148" s="746"/>
      <c r="AR148" s="758"/>
      <c r="AS148" s="757"/>
      <c r="AT148" s="746"/>
      <c r="AU148" s="746"/>
      <c r="AV148" s="746"/>
      <c r="AW148" s="746"/>
      <c r="AX148" s="746"/>
      <c r="AY148" s="746"/>
      <c r="AZ148" s="746"/>
      <c r="BA148" s="746"/>
      <c r="BB148" s="758"/>
      <c r="BC148" s="539"/>
      <c r="BD148" s="539"/>
      <c r="BE148" s="539"/>
      <c r="BF148" s="539"/>
      <c r="BG148" s="539"/>
      <c r="BH148" s="539"/>
      <c r="BI148" s="539"/>
      <c r="BJ148" s="539"/>
      <c r="BK148" s="539"/>
      <c r="BL148" s="539"/>
      <c r="BM148" s="539"/>
      <c r="BN148" s="539"/>
      <c r="BO148" s="539"/>
      <c r="BP148" s="539"/>
      <c r="BQ148" s="539"/>
      <c r="BR148" s="539"/>
      <c r="BS148" s="539"/>
      <c r="BT148" s="539"/>
      <c r="BU148" s="539"/>
      <c r="BV148" s="539"/>
    </row>
    <row r="149" spans="1:74" s="537" customFormat="1" ht="15.75" customHeight="1" x14ac:dyDescent="0.25">
      <c r="A149" s="540"/>
      <c r="B149" s="541"/>
      <c r="C149" s="541"/>
      <c r="D149" s="541"/>
      <c r="E149" s="746"/>
      <c r="F149" s="746"/>
      <c r="G149" s="746"/>
      <c r="H149" s="746"/>
      <c r="I149" s="746"/>
      <c r="J149" s="746"/>
      <c r="K149" s="746"/>
      <c r="L149" s="746"/>
      <c r="M149" s="746"/>
      <c r="N149" s="746"/>
      <c r="O149" s="757"/>
      <c r="P149" s="746"/>
      <c r="Q149" s="746"/>
      <c r="R149" s="746"/>
      <c r="S149" s="746"/>
      <c r="T149" s="746"/>
      <c r="U149" s="746"/>
      <c r="V149" s="746"/>
      <c r="W149" s="746"/>
      <c r="X149" s="758"/>
      <c r="Y149" s="757"/>
      <c r="Z149" s="746"/>
      <c r="AA149" s="746"/>
      <c r="AB149" s="746"/>
      <c r="AC149" s="746"/>
      <c r="AD149" s="746"/>
      <c r="AE149" s="746"/>
      <c r="AF149" s="746"/>
      <c r="AG149" s="746"/>
      <c r="AH149" s="758"/>
      <c r="AI149" s="757"/>
      <c r="AJ149" s="746"/>
      <c r="AK149" s="746"/>
      <c r="AL149" s="746"/>
      <c r="AM149" s="746"/>
      <c r="AN149" s="746"/>
      <c r="AO149" s="746"/>
      <c r="AP149" s="746"/>
      <c r="AQ149" s="746"/>
      <c r="AR149" s="758"/>
      <c r="AS149" s="757"/>
      <c r="AT149" s="746"/>
      <c r="AU149" s="746"/>
      <c r="AV149" s="746"/>
      <c r="AW149" s="746"/>
      <c r="AX149" s="746"/>
      <c r="AY149" s="746"/>
      <c r="AZ149" s="746"/>
      <c r="BA149" s="746"/>
      <c r="BB149" s="758"/>
      <c r="BC149" s="539"/>
      <c r="BD149" s="539"/>
      <c r="BE149" s="539"/>
      <c r="BF149" s="539"/>
      <c r="BG149" s="539"/>
      <c r="BH149" s="539"/>
      <c r="BI149" s="539"/>
      <c r="BJ149" s="539"/>
      <c r="BK149" s="539"/>
      <c r="BL149" s="539"/>
      <c r="BM149" s="539"/>
      <c r="BN149" s="539"/>
      <c r="BO149" s="539"/>
      <c r="BP149" s="539"/>
      <c r="BQ149" s="539"/>
      <c r="BR149" s="539"/>
      <c r="BS149" s="539"/>
      <c r="BT149" s="539"/>
      <c r="BU149" s="539"/>
      <c r="BV149" s="539"/>
    </row>
    <row r="150" spans="1:74" s="537" customFormat="1" ht="15.75" customHeight="1" thickBot="1" x14ac:dyDescent="0.3">
      <c r="A150" s="542"/>
      <c r="B150" s="543"/>
      <c r="C150" s="543"/>
      <c r="D150" s="543"/>
      <c r="E150" s="747"/>
      <c r="F150" s="747"/>
      <c r="G150" s="747"/>
      <c r="H150" s="747"/>
      <c r="I150" s="747"/>
      <c r="J150" s="747"/>
      <c r="K150" s="747"/>
      <c r="L150" s="747"/>
      <c r="M150" s="747"/>
      <c r="N150" s="747"/>
      <c r="O150" s="759"/>
      <c r="P150" s="747"/>
      <c r="Q150" s="747"/>
      <c r="R150" s="747"/>
      <c r="S150" s="747"/>
      <c r="T150" s="747"/>
      <c r="U150" s="747"/>
      <c r="V150" s="747"/>
      <c r="W150" s="747"/>
      <c r="X150" s="760"/>
      <c r="Y150" s="759"/>
      <c r="Z150" s="747"/>
      <c r="AA150" s="747"/>
      <c r="AB150" s="747"/>
      <c r="AC150" s="747"/>
      <c r="AD150" s="747"/>
      <c r="AE150" s="747"/>
      <c r="AF150" s="747"/>
      <c r="AG150" s="747"/>
      <c r="AH150" s="760"/>
      <c r="AI150" s="759"/>
      <c r="AJ150" s="747"/>
      <c r="AK150" s="747"/>
      <c r="AL150" s="747"/>
      <c r="AM150" s="747"/>
      <c r="AN150" s="747"/>
      <c r="AO150" s="747"/>
      <c r="AP150" s="747"/>
      <c r="AQ150" s="747"/>
      <c r="AR150" s="760"/>
      <c r="AS150" s="759"/>
      <c r="AT150" s="747"/>
      <c r="AU150" s="747"/>
      <c r="AV150" s="747"/>
      <c r="AW150" s="747"/>
      <c r="AX150" s="747"/>
      <c r="AY150" s="747"/>
      <c r="AZ150" s="747"/>
      <c r="BA150" s="747"/>
      <c r="BB150" s="760"/>
      <c r="BC150" s="539"/>
      <c r="BD150" s="539"/>
      <c r="BE150" s="539"/>
      <c r="BF150" s="539"/>
      <c r="BG150" s="539"/>
      <c r="BH150" s="539"/>
      <c r="BI150" s="539"/>
      <c r="BJ150" s="539"/>
      <c r="BK150" s="539"/>
      <c r="BL150" s="539"/>
      <c r="BM150" s="539"/>
      <c r="BN150" s="539"/>
      <c r="BO150" s="539"/>
      <c r="BP150" s="539"/>
      <c r="BQ150" s="539"/>
      <c r="BR150" s="539"/>
      <c r="BS150" s="539"/>
      <c r="BT150" s="539"/>
      <c r="BU150" s="539"/>
      <c r="BV150" s="539"/>
    </row>
    <row r="151" spans="1:74" ht="26.25" customHeight="1" x14ac:dyDescent="0.25">
      <c r="A151" s="766" t="s">
        <v>793</v>
      </c>
      <c r="B151" s="769" t="s">
        <v>794</v>
      </c>
      <c r="C151" s="464"/>
      <c r="D151" s="465"/>
      <c r="E151" s="465" t="s">
        <v>954</v>
      </c>
      <c r="F151" s="465" t="s">
        <v>954</v>
      </c>
      <c r="G151" s="465" t="s">
        <v>954</v>
      </c>
      <c r="H151" s="465" t="s">
        <v>954</v>
      </c>
      <c r="I151" s="465" t="s">
        <v>954</v>
      </c>
      <c r="J151" s="465" t="s">
        <v>954</v>
      </c>
      <c r="K151" s="465" t="s">
        <v>954</v>
      </c>
      <c r="L151" s="465" t="s">
        <v>955</v>
      </c>
      <c r="M151" s="465" t="s">
        <v>954</v>
      </c>
      <c r="N151" s="465" t="s">
        <v>941</v>
      </c>
      <c r="O151" s="466" t="s">
        <v>954</v>
      </c>
      <c r="P151" s="465" t="s">
        <v>954</v>
      </c>
      <c r="Q151" s="465" t="s">
        <v>954</v>
      </c>
      <c r="R151" s="465" t="s">
        <v>954</v>
      </c>
      <c r="S151" s="465" t="s">
        <v>954</v>
      </c>
      <c r="T151" s="465" t="s">
        <v>954</v>
      </c>
      <c r="U151" s="465" t="s">
        <v>942</v>
      </c>
      <c r="V151" s="465" t="s">
        <v>942</v>
      </c>
      <c r="W151" s="465" t="s">
        <v>942</v>
      </c>
      <c r="X151" s="467" t="s">
        <v>942</v>
      </c>
      <c r="Y151" s="466" t="s">
        <v>954</v>
      </c>
      <c r="Z151" s="465" t="s">
        <v>954</v>
      </c>
      <c r="AA151" s="465" t="s">
        <v>954</v>
      </c>
      <c r="AB151" s="465" t="s">
        <v>954</v>
      </c>
      <c r="AC151" s="465" t="s">
        <v>954</v>
      </c>
      <c r="AD151" s="465" t="s">
        <v>954</v>
      </c>
      <c r="AE151" s="465" t="s">
        <v>942</v>
      </c>
      <c r="AF151" s="465" t="s">
        <v>942</v>
      </c>
      <c r="AG151" s="465" t="s">
        <v>942</v>
      </c>
      <c r="AH151" s="467" t="s">
        <v>942</v>
      </c>
      <c r="AI151" s="466" t="s">
        <v>954</v>
      </c>
      <c r="AJ151" s="465" t="s">
        <v>954</v>
      </c>
      <c r="AK151" s="465" t="s">
        <v>954</v>
      </c>
      <c r="AL151" s="465" t="s">
        <v>954</v>
      </c>
      <c r="AM151" s="465" t="s">
        <v>954</v>
      </c>
      <c r="AN151" s="465" t="s">
        <v>954</v>
      </c>
      <c r="AO151" s="465" t="s">
        <v>943</v>
      </c>
      <c r="AP151" s="465" t="s">
        <v>943</v>
      </c>
      <c r="AQ151" s="465" t="s">
        <v>943</v>
      </c>
      <c r="AR151" s="467" t="s">
        <v>563</v>
      </c>
      <c r="AS151" s="466" t="s">
        <v>944</v>
      </c>
      <c r="AT151" s="465" t="s">
        <v>944</v>
      </c>
      <c r="AU151" s="465" t="s">
        <v>944</v>
      </c>
      <c r="AV151" s="465" t="s">
        <v>944</v>
      </c>
      <c r="AW151" s="465" t="s">
        <v>944</v>
      </c>
      <c r="AX151" s="465" t="s">
        <v>944</v>
      </c>
      <c r="AY151" s="465" t="s">
        <v>944</v>
      </c>
      <c r="AZ151" s="465" t="s">
        <v>944</v>
      </c>
      <c r="BA151" s="465" t="s">
        <v>944</v>
      </c>
      <c r="BB151" s="467" t="s">
        <v>563</v>
      </c>
    </row>
    <row r="152" spans="1:74" ht="27" thickBot="1" x14ac:dyDescent="0.3">
      <c r="A152" s="767"/>
      <c r="B152" s="770"/>
      <c r="C152" s="469"/>
      <c r="D152" s="470"/>
      <c r="E152" s="470" t="s">
        <v>278</v>
      </c>
      <c r="F152" s="470" t="s">
        <v>279</v>
      </c>
      <c r="G152" s="470" t="s">
        <v>622</v>
      </c>
      <c r="H152" s="470" t="s">
        <v>280</v>
      </c>
      <c r="I152" s="470" t="s">
        <v>281</v>
      </c>
      <c r="J152" s="470" t="s">
        <v>562</v>
      </c>
      <c r="K152" s="470" t="s">
        <v>608</v>
      </c>
      <c r="L152" s="470" t="s">
        <v>609</v>
      </c>
      <c r="M152" s="470" t="s">
        <v>610</v>
      </c>
      <c r="N152" s="470" t="s">
        <v>611</v>
      </c>
      <c r="O152" s="471" t="s">
        <v>278</v>
      </c>
      <c r="P152" s="470" t="s">
        <v>279</v>
      </c>
      <c r="Q152" s="470" t="s">
        <v>622</v>
      </c>
      <c r="R152" s="470" t="s">
        <v>280</v>
      </c>
      <c r="S152" s="470" t="s">
        <v>281</v>
      </c>
      <c r="T152" s="470" t="s">
        <v>562</v>
      </c>
      <c r="U152" s="470" t="s">
        <v>608</v>
      </c>
      <c r="V152" s="470" t="s">
        <v>609</v>
      </c>
      <c r="W152" s="470" t="s">
        <v>610</v>
      </c>
      <c r="X152" s="472" t="s">
        <v>611</v>
      </c>
      <c r="Y152" s="471" t="s">
        <v>278</v>
      </c>
      <c r="Z152" s="470" t="s">
        <v>279</v>
      </c>
      <c r="AA152" s="470" t="s">
        <v>622</v>
      </c>
      <c r="AB152" s="470" t="s">
        <v>280</v>
      </c>
      <c r="AC152" s="470" t="s">
        <v>281</v>
      </c>
      <c r="AD152" s="470" t="s">
        <v>562</v>
      </c>
      <c r="AE152" s="470" t="s">
        <v>608</v>
      </c>
      <c r="AF152" s="470" t="s">
        <v>609</v>
      </c>
      <c r="AG152" s="470" t="s">
        <v>610</v>
      </c>
      <c r="AH152" s="472" t="s">
        <v>611</v>
      </c>
      <c r="AI152" s="471" t="s">
        <v>278</v>
      </c>
      <c r="AJ152" s="470" t="s">
        <v>279</v>
      </c>
      <c r="AK152" s="470" t="s">
        <v>622</v>
      </c>
      <c r="AL152" s="470" t="s">
        <v>280</v>
      </c>
      <c r="AM152" s="470" t="s">
        <v>281</v>
      </c>
      <c r="AN152" s="470" t="s">
        <v>562</v>
      </c>
      <c r="AO152" s="470" t="s">
        <v>608</v>
      </c>
      <c r="AP152" s="470" t="s">
        <v>609</v>
      </c>
      <c r="AQ152" s="470" t="s">
        <v>610</v>
      </c>
      <c r="AR152" s="472" t="s">
        <v>611</v>
      </c>
      <c r="AS152" s="471" t="s">
        <v>278</v>
      </c>
      <c r="AT152" s="470" t="s">
        <v>279</v>
      </c>
      <c r="AU152" s="470" t="s">
        <v>622</v>
      </c>
      <c r="AV152" s="470" t="s">
        <v>280</v>
      </c>
      <c r="AW152" s="470" t="s">
        <v>281</v>
      </c>
      <c r="AX152" s="470" t="s">
        <v>562</v>
      </c>
      <c r="AY152" s="470" t="s">
        <v>608</v>
      </c>
      <c r="AZ152" s="470" t="s">
        <v>609</v>
      </c>
      <c r="BA152" s="470" t="s">
        <v>610</v>
      </c>
      <c r="BB152" s="472" t="s">
        <v>611</v>
      </c>
    </row>
    <row r="153" spans="1:74" ht="15.75" customHeight="1" outlineLevel="1" thickBot="1" x14ac:dyDescent="0.3">
      <c r="A153" s="767"/>
      <c r="B153" s="544" t="s">
        <v>506</v>
      </c>
      <c r="C153" s="476" t="s">
        <v>579</v>
      </c>
      <c r="D153" s="476"/>
      <c r="E153" s="477">
        <v>18.346897768811782</v>
      </c>
      <c r="F153" s="477">
        <v>18.346897768811782</v>
      </c>
      <c r="G153" s="477">
        <v>18.346897768811782</v>
      </c>
      <c r="H153" s="477">
        <v>18.346897768811782</v>
      </c>
      <c r="I153" s="477">
        <v>18.346897768811782</v>
      </c>
      <c r="J153" s="477">
        <v>18.346897768811782</v>
      </c>
      <c r="K153" s="477">
        <v>18.346897768811782</v>
      </c>
      <c r="L153" s="477">
        <v>73.300998884405885</v>
      </c>
      <c r="M153" s="477">
        <v>18.346897768811782</v>
      </c>
      <c r="N153" s="477" t="s">
        <v>945</v>
      </c>
      <c r="O153" s="545">
        <v>18.346897768811782</v>
      </c>
      <c r="P153" s="477">
        <v>18.346897768811782</v>
      </c>
      <c r="Q153" s="477">
        <v>18.346897768811782</v>
      </c>
      <c r="R153" s="477">
        <v>18.346897768811782</v>
      </c>
      <c r="S153" s="477">
        <v>18.346897768811782</v>
      </c>
      <c r="T153" s="477">
        <v>18.346897768811782</v>
      </c>
      <c r="U153" s="477">
        <v>35.808554641446804</v>
      </c>
      <c r="V153" s="477">
        <v>35.808554641446804</v>
      </c>
      <c r="W153" s="477">
        <v>35.808554641446804</v>
      </c>
      <c r="X153" s="546">
        <v>35.808554641446804</v>
      </c>
      <c r="Y153" s="545">
        <v>18.346897768811782</v>
      </c>
      <c r="Z153" s="477">
        <v>18.346897768811782</v>
      </c>
      <c r="AA153" s="477">
        <v>18.346897768811782</v>
      </c>
      <c r="AB153" s="477">
        <v>18.346897768811782</v>
      </c>
      <c r="AC153" s="477">
        <v>18.346897768811782</v>
      </c>
      <c r="AD153" s="477">
        <v>18.346897768811782</v>
      </c>
      <c r="AE153" s="477">
        <v>35.808554641446804</v>
      </c>
      <c r="AF153" s="477">
        <v>35.808554641446804</v>
      </c>
      <c r="AG153" s="477">
        <v>35.808554641446804</v>
      </c>
      <c r="AH153" s="546">
        <v>35.808554641446804</v>
      </c>
      <c r="AI153" s="545">
        <v>18.346897768811782</v>
      </c>
      <c r="AJ153" s="477">
        <v>18.346897768811782</v>
      </c>
      <c r="AK153" s="477">
        <v>18.346897768811782</v>
      </c>
      <c r="AL153" s="477">
        <v>18.346897768811782</v>
      </c>
      <c r="AM153" s="477">
        <v>18.346897768811782</v>
      </c>
      <c r="AN153" s="477">
        <v>18.346897768811782</v>
      </c>
      <c r="AO153" s="477">
        <v>23.302532810394709</v>
      </c>
      <c r="AP153" s="477">
        <v>23.302532810394709</v>
      </c>
      <c r="AQ153" s="477">
        <v>23.302532810394709</v>
      </c>
      <c r="AR153" s="546" t="s">
        <v>563</v>
      </c>
      <c r="AS153" s="545">
        <v>30.065718661662238</v>
      </c>
      <c r="AT153" s="477">
        <v>30.065718661662238</v>
      </c>
      <c r="AU153" s="477">
        <v>30.065718661662238</v>
      </c>
      <c r="AV153" s="477">
        <v>30.065718661662238</v>
      </c>
      <c r="AW153" s="477">
        <v>30.065718661662238</v>
      </c>
      <c r="AX153" s="477">
        <v>30.065718661662238</v>
      </c>
      <c r="AY153" s="477">
        <v>30.065718661662238</v>
      </c>
      <c r="AZ153" s="477">
        <v>30.065718661662238</v>
      </c>
      <c r="BA153" s="477">
        <v>30.065718661662238</v>
      </c>
      <c r="BB153" s="546" t="s">
        <v>563</v>
      </c>
    </row>
    <row r="154" spans="1:74" ht="15.75" customHeight="1" outlineLevel="1" thickBot="1" x14ac:dyDescent="0.3">
      <c r="A154" s="767"/>
      <c r="B154" s="547"/>
      <c r="C154" s="375"/>
      <c r="D154" s="479"/>
      <c r="E154" s="548">
        <v>12307.554419474867</v>
      </c>
      <c r="F154" s="548">
        <v>12320.98350012069</v>
      </c>
      <c r="G154" s="548">
        <v>12331.589841803041</v>
      </c>
      <c r="H154" s="548">
        <v>12337.832812359671</v>
      </c>
      <c r="I154" s="548">
        <v>12335.135720391554</v>
      </c>
      <c r="J154" s="548">
        <v>12325.011681549644</v>
      </c>
      <c r="K154" s="548" t="s">
        <v>563</v>
      </c>
      <c r="L154" s="548" t="s">
        <v>563</v>
      </c>
      <c r="M154" s="548" t="s">
        <v>563</v>
      </c>
      <c r="N154" s="548" t="s">
        <v>563</v>
      </c>
      <c r="O154" s="549"/>
      <c r="P154" s="548"/>
      <c r="Q154" s="548"/>
      <c r="R154" s="548"/>
      <c r="S154" s="548"/>
      <c r="T154" s="548"/>
      <c r="U154" s="548"/>
      <c r="V154" s="548"/>
      <c r="W154" s="548"/>
      <c r="X154" s="550"/>
      <c r="Y154" s="549">
        <v>10562.810110883052</v>
      </c>
      <c r="Z154" s="548">
        <v>10572.560101072355</v>
      </c>
      <c r="AA154" s="548">
        <v>10582.328002517075</v>
      </c>
      <c r="AB154" s="548">
        <v>10587.391682153042</v>
      </c>
      <c r="AC154" s="548">
        <v>10579.355970478207</v>
      </c>
      <c r="AD154" s="548" t="s">
        <v>563</v>
      </c>
      <c r="AE154" s="548" t="s">
        <v>563</v>
      </c>
      <c r="AF154" s="548" t="s">
        <v>563</v>
      </c>
      <c r="AG154" s="548" t="s">
        <v>563</v>
      </c>
      <c r="AH154" s="550" t="s">
        <v>563</v>
      </c>
      <c r="AI154" s="549" t="s">
        <v>563</v>
      </c>
      <c r="AJ154" s="548" t="s">
        <v>563</v>
      </c>
      <c r="AK154" s="548" t="s">
        <v>563</v>
      </c>
      <c r="AL154" s="548" t="s">
        <v>563</v>
      </c>
      <c r="AM154" s="548" t="s">
        <v>563</v>
      </c>
      <c r="AN154" s="548" t="s">
        <v>563</v>
      </c>
      <c r="AO154" s="548" t="s">
        <v>563</v>
      </c>
      <c r="AP154" s="548" t="s">
        <v>563</v>
      </c>
      <c r="AQ154" s="548" t="s">
        <v>563</v>
      </c>
      <c r="AR154" s="550" t="s">
        <v>563</v>
      </c>
      <c r="AS154" s="549" t="s">
        <v>563</v>
      </c>
      <c r="AT154" s="548" t="s">
        <v>563</v>
      </c>
      <c r="AU154" s="548" t="s">
        <v>563</v>
      </c>
      <c r="AV154" s="548" t="s">
        <v>563</v>
      </c>
      <c r="AW154" s="548" t="s">
        <v>563</v>
      </c>
      <c r="AX154" s="548" t="s">
        <v>563</v>
      </c>
      <c r="AY154" s="548" t="s">
        <v>563</v>
      </c>
      <c r="AZ154" s="548" t="s">
        <v>563</v>
      </c>
      <c r="BA154" s="548" t="s">
        <v>563</v>
      </c>
      <c r="BB154" s="550" t="s">
        <v>563</v>
      </c>
    </row>
    <row r="155" spans="1:74" ht="15.75" customHeight="1" outlineLevel="1" thickBot="1" x14ac:dyDescent="0.3">
      <c r="A155" s="767"/>
      <c r="B155" s="547" t="s">
        <v>284</v>
      </c>
      <c r="C155" s="375" t="s">
        <v>520</v>
      </c>
      <c r="D155" s="479" t="s">
        <v>171</v>
      </c>
      <c r="E155" s="551">
        <v>12326.351329283245</v>
      </c>
      <c r="F155" s="552">
        <v>12326.351329283245</v>
      </c>
      <c r="G155" s="552">
        <v>12326.351329283245</v>
      </c>
      <c r="H155" s="552">
        <v>12326.351329283245</v>
      </c>
      <c r="I155" s="552">
        <v>12326.351329283245</v>
      </c>
      <c r="J155" s="552">
        <v>12326.351329283245</v>
      </c>
      <c r="K155" s="552" t="s">
        <v>563</v>
      </c>
      <c r="L155" s="552" t="s">
        <v>563</v>
      </c>
      <c r="M155" s="552" t="s">
        <v>563</v>
      </c>
      <c r="N155" s="552" t="s">
        <v>563</v>
      </c>
      <c r="O155" s="483">
        <v>10978.986112133714</v>
      </c>
      <c r="P155" s="482">
        <v>10978.986112133714</v>
      </c>
      <c r="Q155" s="482">
        <v>10978.986112133714</v>
      </c>
      <c r="R155" s="482">
        <v>10978.986112133714</v>
      </c>
      <c r="S155" s="482">
        <v>10978.986112133714</v>
      </c>
      <c r="T155" s="482">
        <v>10978.986112133714</v>
      </c>
      <c r="U155" s="482">
        <v>10978.986112133714</v>
      </c>
      <c r="V155" s="482">
        <v>10978.986112133714</v>
      </c>
      <c r="W155" s="482">
        <v>10978.986112133714</v>
      </c>
      <c r="X155" s="484" t="s">
        <v>277</v>
      </c>
      <c r="Y155" s="552">
        <v>10576.889173420746</v>
      </c>
      <c r="Z155" s="552">
        <v>10576.889173420746</v>
      </c>
      <c r="AA155" s="552">
        <v>10576.889173420746</v>
      </c>
      <c r="AB155" s="552">
        <v>10576.889173420746</v>
      </c>
      <c r="AC155" s="552">
        <v>10576.889173420746</v>
      </c>
      <c r="AD155" s="552" t="s">
        <v>563</v>
      </c>
      <c r="AE155" s="552" t="s">
        <v>563</v>
      </c>
      <c r="AF155" s="552" t="s">
        <v>563</v>
      </c>
      <c r="AG155" s="552" t="s">
        <v>563</v>
      </c>
      <c r="AH155" s="552" t="s">
        <v>563</v>
      </c>
      <c r="AI155" s="552" t="s">
        <v>563</v>
      </c>
      <c r="AJ155" s="552" t="s">
        <v>563</v>
      </c>
      <c r="AK155" s="552" t="s">
        <v>563</v>
      </c>
      <c r="AL155" s="552" t="s">
        <v>563</v>
      </c>
      <c r="AM155" s="552" t="s">
        <v>563</v>
      </c>
      <c r="AN155" s="552" t="s">
        <v>563</v>
      </c>
      <c r="AO155" s="552" t="s">
        <v>563</v>
      </c>
      <c r="AP155" s="552" t="s">
        <v>563</v>
      </c>
      <c r="AQ155" s="552" t="s">
        <v>563</v>
      </c>
      <c r="AR155" s="552" t="s">
        <v>563</v>
      </c>
      <c r="AS155" s="552" t="s">
        <v>563</v>
      </c>
      <c r="AT155" s="552" t="s">
        <v>563</v>
      </c>
      <c r="AU155" s="552" t="s">
        <v>563</v>
      </c>
      <c r="AV155" s="552" t="s">
        <v>563</v>
      </c>
      <c r="AW155" s="552" t="s">
        <v>563</v>
      </c>
      <c r="AX155" s="552" t="s">
        <v>563</v>
      </c>
      <c r="AY155" s="552" t="s">
        <v>563</v>
      </c>
      <c r="AZ155" s="552" t="s">
        <v>563</v>
      </c>
      <c r="BA155" s="552" t="s">
        <v>563</v>
      </c>
      <c r="BB155" s="553" t="s">
        <v>563</v>
      </c>
    </row>
    <row r="156" spans="1:74" s="488" customFormat="1" ht="15" customHeight="1" outlineLevel="1" x14ac:dyDescent="0.25">
      <c r="A156" s="767"/>
      <c r="B156" s="554" t="s">
        <v>671</v>
      </c>
      <c r="C156" s="486" t="s">
        <v>95</v>
      </c>
      <c r="D156" s="487" t="s">
        <v>544</v>
      </c>
      <c r="E156" s="555">
        <v>365</v>
      </c>
      <c r="F156" s="555">
        <v>365</v>
      </c>
      <c r="G156" s="555">
        <v>365</v>
      </c>
      <c r="H156" s="555">
        <v>365</v>
      </c>
      <c r="I156" s="555">
        <v>340</v>
      </c>
      <c r="J156" s="555">
        <v>340</v>
      </c>
      <c r="K156" s="555">
        <v>340</v>
      </c>
      <c r="L156" s="555" t="s">
        <v>277</v>
      </c>
      <c r="M156" s="555" t="s">
        <v>277</v>
      </c>
      <c r="N156" s="555" t="s">
        <v>277</v>
      </c>
      <c r="O156" s="555">
        <v>365</v>
      </c>
      <c r="P156" s="555">
        <v>365</v>
      </c>
      <c r="Q156" s="555">
        <v>365</v>
      </c>
      <c r="R156" s="555">
        <v>365</v>
      </c>
      <c r="S156" s="555">
        <v>340</v>
      </c>
      <c r="T156" s="555">
        <v>340</v>
      </c>
      <c r="U156" s="555">
        <v>340</v>
      </c>
      <c r="V156" s="555" t="s">
        <v>277</v>
      </c>
      <c r="W156" s="555" t="s">
        <v>277</v>
      </c>
      <c r="X156" s="555" t="s">
        <v>277</v>
      </c>
      <c r="Y156" s="555">
        <v>365</v>
      </c>
      <c r="Z156" s="555">
        <v>365</v>
      </c>
      <c r="AA156" s="555">
        <v>365</v>
      </c>
      <c r="AB156" s="555">
        <v>365</v>
      </c>
      <c r="AC156" s="555">
        <v>340</v>
      </c>
      <c r="AD156" s="555">
        <v>340</v>
      </c>
      <c r="AE156" s="555">
        <v>340</v>
      </c>
      <c r="AF156" s="555" t="s">
        <v>277</v>
      </c>
      <c r="AG156" s="555" t="s">
        <v>277</v>
      </c>
      <c r="AH156" s="555" t="s">
        <v>277</v>
      </c>
      <c r="AI156" s="555">
        <v>365</v>
      </c>
      <c r="AJ156" s="555">
        <v>365</v>
      </c>
      <c r="AK156" s="555">
        <v>365</v>
      </c>
      <c r="AL156" s="555">
        <v>365</v>
      </c>
      <c r="AM156" s="555">
        <v>340</v>
      </c>
      <c r="AN156" s="555">
        <v>340</v>
      </c>
      <c r="AO156" s="555">
        <v>340</v>
      </c>
      <c r="AP156" s="555" t="s">
        <v>277</v>
      </c>
      <c r="AQ156" s="555" t="s">
        <v>277</v>
      </c>
      <c r="AR156" s="555" t="s">
        <v>277</v>
      </c>
      <c r="AS156" s="555">
        <v>365</v>
      </c>
      <c r="AT156" s="555">
        <v>365</v>
      </c>
      <c r="AU156" s="555">
        <v>365</v>
      </c>
      <c r="AV156" s="555">
        <v>365</v>
      </c>
      <c r="AW156" s="555">
        <v>340</v>
      </c>
      <c r="AX156" s="555">
        <v>340</v>
      </c>
      <c r="AY156" s="555">
        <v>340</v>
      </c>
      <c r="AZ156" s="555" t="s">
        <v>277</v>
      </c>
      <c r="BA156" s="555" t="s">
        <v>277</v>
      </c>
      <c r="BB156" s="555" t="s">
        <v>277</v>
      </c>
      <c r="BC156" s="468"/>
      <c r="BD156" s="468"/>
      <c r="BE156" s="468"/>
      <c r="BF156" s="468"/>
      <c r="BG156" s="468"/>
      <c r="BH156" s="468"/>
      <c r="BI156" s="468"/>
      <c r="BJ156" s="468"/>
      <c r="BK156" s="468"/>
      <c r="BL156" s="468"/>
      <c r="BM156" s="468"/>
      <c r="BN156" s="468"/>
      <c r="BO156" s="468"/>
      <c r="BP156" s="468"/>
      <c r="BQ156" s="468"/>
      <c r="BR156" s="468"/>
      <c r="BS156" s="468"/>
      <c r="BT156" s="468"/>
      <c r="BU156" s="468"/>
      <c r="BV156" s="468"/>
    </row>
    <row r="157" spans="1:74" ht="15.75" customHeight="1" outlineLevel="1" x14ac:dyDescent="0.25">
      <c r="A157" s="767"/>
      <c r="B157" s="547" t="s">
        <v>672</v>
      </c>
      <c r="C157" s="375" t="s">
        <v>673</v>
      </c>
      <c r="D157" s="479" t="s">
        <v>544</v>
      </c>
      <c r="E157" s="479">
        <v>28.5</v>
      </c>
      <c r="F157" s="479"/>
      <c r="G157" s="479"/>
      <c r="H157" s="479"/>
      <c r="I157" s="479"/>
      <c r="J157" s="479"/>
      <c r="K157" s="479"/>
      <c r="L157" s="479"/>
      <c r="M157" s="479"/>
      <c r="N157" s="479"/>
      <c r="O157" s="479">
        <v>28.5</v>
      </c>
      <c r="P157" s="479"/>
      <c r="Q157" s="479"/>
      <c r="R157" s="479"/>
      <c r="S157" s="479"/>
      <c r="T157" s="479"/>
      <c r="U157" s="479"/>
      <c r="V157" s="479"/>
      <c r="W157" s="479"/>
      <c r="X157" s="479"/>
      <c r="Y157" s="479">
        <v>28.5</v>
      </c>
      <c r="Z157" s="479"/>
      <c r="AA157" s="479"/>
      <c r="AB157" s="479"/>
      <c r="AC157" s="479"/>
      <c r="AD157" s="479"/>
      <c r="AE157" s="479"/>
      <c r="AF157" s="479"/>
      <c r="AG157" s="479"/>
      <c r="AH157" s="479"/>
      <c r="AI157" s="479">
        <v>28.5</v>
      </c>
      <c r="AJ157" s="479"/>
      <c r="AK157" s="479"/>
      <c r="AL157" s="479"/>
      <c r="AM157" s="479"/>
      <c r="AN157" s="479"/>
      <c r="AO157" s="479"/>
      <c r="AP157" s="479"/>
      <c r="AQ157" s="479"/>
      <c r="AR157" s="479"/>
      <c r="AS157" s="479">
        <v>28.5</v>
      </c>
      <c r="AT157" s="479"/>
      <c r="AU157" s="479"/>
      <c r="AV157" s="479"/>
      <c r="AW157" s="479"/>
      <c r="AX157" s="479"/>
      <c r="AY157" s="479"/>
      <c r="AZ157" s="479"/>
      <c r="BA157" s="479"/>
      <c r="BB157" s="479"/>
    </row>
    <row r="158" spans="1:74" s="488" customFormat="1" ht="15.75" customHeight="1" outlineLevel="1" thickBot="1" x14ac:dyDescent="0.3">
      <c r="A158" s="767"/>
      <c r="B158" s="554" t="s">
        <v>573</v>
      </c>
      <c r="C158" s="489" t="s">
        <v>674</v>
      </c>
      <c r="D158" s="490" t="s">
        <v>893</v>
      </c>
      <c r="E158" s="487">
        <v>0.87</v>
      </c>
      <c r="F158" s="487"/>
      <c r="G158" s="487"/>
      <c r="H158" s="487"/>
      <c r="I158" s="487"/>
      <c r="J158" s="487"/>
      <c r="K158" s="487"/>
      <c r="L158" s="487"/>
      <c r="M158" s="487"/>
      <c r="N158" s="487"/>
      <c r="O158" s="487">
        <v>0.87</v>
      </c>
      <c r="P158" s="487"/>
      <c r="Q158" s="487"/>
      <c r="R158" s="487"/>
      <c r="S158" s="487"/>
      <c r="T158" s="487"/>
      <c r="U158" s="487"/>
      <c r="V158" s="487"/>
      <c r="W158" s="487"/>
      <c r="X158" s="487"/>
      <c r="Y158" s="487">
        <v>0.87</v>
      </c>
      <c r="Z158" s="487"/>
      <c r="AA158" s="487"/>
      <c r="AB158" s="487"/>
      <c r="AC158" s="487"/>
      <c r="AD158" s="487"/>
      <c r="AE158" s="487"/>
      <c r="AF158" s="487"/>
      <c r="AG158" s="487"/>
      <c r="AH158" s="487"/>
      <c r="AI158" s="487">
        <v>0.87</v>
      </c>
      <c r="AJ158" s="487"/>
      <c r="AK158" s="487"/>
      <c r="AL158" s="487"/>
      <c r="AM158" s="487"/>
      <c r="AN158" s="487"/>
      <c r="AO158" s="487"/>
      <c r="AP158" s="487"/>
      <c r="AQ158" s="487"/>
      <c r="AR158" s="487"/>
      <c r="AS158" s="487">
        <v>0.87</v>
      </c>
      <c r="AT158" s="487"/>
      <c r="AU158" s="487"/>
      <c r="AV158" s="487"/>
      <c r="AW158" s="487"/>
      <c r="AX158" s="487"/>
      <c r="AY158" s="487"/>
      <c r="AZ158" s="487"/>
      <c r="BA158" s="487"/>
      <c r="BB158" s="487"/>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row>
    <row r="159" spans="1:74" s="488" customFormat="1" ht="15.75" customHeight="1" outlineLevel="1" x14ac:dyDescent="0.25">
      <c r="A159" s="767"/>
      <c r="B159" s="762" t="s">
        <v>795</v>
      </c>
      <c r="C159" s="762"/>
      <c r="D159" s="762"/>
      <c r="E159" s="762"/>
      <c r="F159" s="762"/>
      <c r="G159" s="762"/>
      <c r="H159" s="762"/>
      <c r="I159" s="762"/>
      <c r="J159" s="762"/>
      <c r="K159" s="762"/>
      <c r="L159" s="762"/>
      <c r="M159" s="762"/>
      <c r="N159" s="762"/>
      <c r="O159" s="761"/>
      <c r="P159" s="762"/>
      <c r="Q159" s="762"/>
      <c r="R159" s="762"/>
      <c r="S159" s="762"/>
      <c r="T159" s="762"/>
      <c r="U159" s="762"/>
      <c r="V159" s="762"/>
      <c r="W159" s="762"/>
      <c r="X159" s="763"/>
      <c r="Y159" s="761"/>
      <c r="Z159" s="762"/>
      <c r="AA159" s="762"/>
      <c r="AB159" s="762"/>
      <c r="AC159" s="762"/>
      <c r="AD159" s="762"/>
      <c r="AE159" s="762"/>
      <c r="AF159" s="762"/>
      <c r="AG159" s="762"/>
      <c r="AH159" s="763"/>
      <c r="AI159" s="761"/>
      <c r="AJ159" s="762"/>
      <c r="AK159" s="762"/>
      <c r="AL159" s="762"/>
      <c r="AM159" s="762"/>
      <c r="AN159" s="762"/>
      <c r="AO159" s="762"/>
      <c r="AP159" s="762"/>
      <c r="AQ159" s="762"/>
      <c r="AR159" s="763"/>
      <c r="AS159" s="761"/>
      <c r="AT159" s="762"/>
      <c r="AU159" s="762"/>
      <c r="AV159" s="762"/>
      <c r="AW159" s="762"/>
      <c r="AX159" s="762"/>
      <c r="AY159" s="762"/>
      <c r="AZ159" s="762"/>
      <c r="BA159" s="762"/>
      <c r="BB159" s="763"/>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row>
    <row r="160" spans="1:74" s="488" customFormat="1" ht="15.75" customHeight="1" outlineLevel="1" thickBot="1" x14ac:dyDescent="0.3">
      <c r="A160" s="767"/>
      <c r="B160" s="581"/>
      <c r="C160" s="581"/>
      <c r="D160" s="581"/>
      <c r="E160" s="492" t="s">
        <v>957</v>
      </c>
      <c r="F160" s="492" t="s">
        <v>957</v>
      </c>
      <c r="G160" s="492" t="s">
        <v>957</v>
      </c>
      <c r="H160" s="492" t="s">
        <v>957</v>
      </c>
      <c r="I160" s="492" t="s">
        <v>957</v>
      </c>
      <c r="J160" s="492" t="s">
        <v>957</v>
      </c>
      <c r="K160" s="492" t="s">
        <v>957</v>
      </c>
      <c r="L160" s="492" t="s">
        <v>959</v>
      </c>
      <c r="M160" s="492" t="s">
        <v>957</v>
      </c>
      <c r="N160" s="492" t="s">
        <v>946</v>
      </c>
      <c r="O160" s="493" t="s">
        <v>957</v>
      </c>
      <c r="P160" s="492" t="s">
        <v>957</v>
      </c>
      <c r="Q160" s="492" t="s">
        <v>957</v>
      </c>
      <c r="R160" s="492" t="s">
        <v>957</v>
      </c>
      <c r="S160" s="492" t="s">
        <v>957</v>
      </c>
      <c r="T160" s="492" t="s">
        <v>957</v>
      </c>
      <c r="U160" s="492" t="s">
        <v>947</v>
      </c>
      <c r="V160" s="492" t="s">
        <v>947</v>
      </c>
      <c r="W160" s="492" t="s">
        <v>947</v>
      </c>
      <c r="X160" s="494" t="s">
        <v>947</v>
      </c>
      <c r="Y160" s="493" t="s">
        <v>957</v>
      </c>
      <c r="Z160" s="492" t="s">
        <v>957</v>
      </c>
      <c r="AA160" s="492" t="s">
        <v>957</v>
      </c>
      <c r="AB160" s="492" t="s">
        <v>957</v>
      </c>
      <c r="AC160" s="492" t="s">
        <v>957</v>
      </c>
      <c r="AD160" s="492" t="s">
        <v>957</v>
      </c>
      <c r="AE160" s="492" t="s">
        <v>947</v>
      </c>
      <c r="AF160" s="492" t="s">
        <v>947</v>
      </c>
      <c r="AG160" s="492" t="s">
        <v>947</v>
      </c>
      <c r="AH160" s="494" t="s">
        <v>947</v>
      </c>
      <c r="AI160" s="493" t="s">
        <v>957</v>
      </c>
      <c r="AJ160" s="492" t="s">
        <v>957</v>
      </c>
      <c r="AK160" s="492" t="s">
        <v>957</v>
      </c>
      <c r="AL160" s="492" t="s">
        <v>957</v>
      </c>
      <c r="AM160" s="492" t="s">
        <v>957</v>
      </c>
      <c r="AN160" s="492" t="s">
        <v>957</v>
      </c>
      <c r="AO160" s="492" t="s">
        <v>948</v>
      </c>
      <c r="AP160" s="492" t="s">
        <v>948</v>
      </c>
      <c r="AQ160" s="492" t="s">
        <v>948</v>
      </c>
      <c r="AR160" s="494" t="s">
        <v>563</v>
      </c>
      <c r="AS160" s="493" t="s">
        <v>949</v>
      </c>
      <c r="AT160" s="492" t="s">
        <v>949</v>
      </c>
      <c r="AU160" s="492" t="s">
        <v>949</v>
      </c>
      <c r="AV160" s="492" t="s">
        <v>949</v>
      </c>
      <c r="AW160" s="492" t="s">
        <v>949</v>
      </c>
      <c r="AX160" s="492" t="s">
        <v>949</v>
      </c>
      <c r="AY160" s="492" t="s">
        <v>949</v>
      </c>
      <c r="AZ160" s="492" t="s">
        <v>949</v>
      </c>
      <c r="BA160" s="492" t="s">
        <v>949</v>
      </c>
      <c r="BB160" s="494" t="s">
        <v>563</v>
      </c>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row>
    <row r="161" spans="1:74" s="488" customFormat="1" ht="15.75" customHeight="1" outlineLevel="1" x14ac:dyDescent="0.25">
      <c r="A161" s="767"/>
      <c r="B161" s="404"/>
      <c r="C161" s="496"/>
      <c r="D161" s="402" t="s">
        <v>97</v>
      </c>
      <c r="E161" s="402" t="s">
        <v>669</v>
      </c>
      <c r="F161" s="402" t="s">
        <v>669</v>
      </c>
      <c r="G161" s="402" t="s">
        <v>669</v>
      </c>
      <c r="H161" s="402" t="s">
        <v>669</v>
      </c>
      <c r="I161" s="402" t="s">
        <v>669</v>
      </c>
      <c r="J161" s="402" t="s">
        <v>669</v>
      </c>
      <c r="K161" s="402" t="s">
        <v>669</v>
      </c>
      <c r="L161" s="402" t="s">
        <v>669</v>
      </c>
      <c r="M161" s="402" t="s">
        <v>669</v>
      </c>
      <c r="N161" s="402" t="s">
        <v>669</v>
      </c>
      <c r="O161" s="497" t="s">
        <v>669</v>
      </c>
      <c r="P161" s="402" t="s">
        <v>669</v>
      </c>
      <c r="Q161" s="402" t="s">
        <v>669</v>
      </c>
      <c r="R161" s="402" t="s">
        <v>669</v>
      </c>
      <c r="S161" s="402" t="s">
        <v>669</v>
      </c>
      <c r="T161" s="402" t="s">
        <v>669</v>
      </c>
      <c r="U161" s="402" t="s">
        <v>669</v>
      </c>
      <c r="V161" s="402" t="s">
        <v>669</v>
      </c>
      <c r="W161" s="402" t="s">
        <v>669</v>
      </c>
      <c r="X161" s="403" t="s">
        <v>669</v>
      </c>
      <c r="Y161" s="402" t="s">
        <v>669</v>
      </c>
      <c r="Z161" s="402" t="s">
        <v>669</v>
      </c>
      <c r="AA161" s="402" t="s">
        <v>669</v>
      </c>
      <c r="AB161" s="402" t="s">
        <v>669</v>
      </c>
      <c r="AC161" s="402" t="s">
        <v>669</v>
      </c>
      <c r="AD161" s="402" t="s">
        <v>669</v>
      </c>
      <c r="AE161" s="402" t="s">
        <v>669</v>
      </c>
      <c r="AF161" s="402" t="s">
        <v>669</v>
      </c>
      <c r="AG161" s="402" t="s">
        <v>669</v>
      </c>
      <c r="AH161" s="402" t="s">
        <v>669</v>
      </c>
      <c r="AI161" s="497" t="s">
        <v>669</v>
      </c>
      <c r="AJ161" s="402" t="s">
        <v>669</v>
      </c>
      <c r="AK161" s="402" t="s">
        <v>669</v>
      </c>
      <c r="AL161" s="402" t="s">
        <v>669</v>
      </c>
      <c r="AM161" s="402" t="s">
        <v>669</v>
      </c>
      <c r="AN161" s="402" t="s">
        <v>669</v>
      </c>
      <c r="AO161" s="402" t="s">
        <v>669</v>
      </c>
      <c r="AP161" s="402" t="s">
        <v>669</v>
      </c>
      <c r="AQ161" s="402" t="s">
        <v>669</v>
      </c>
      <c r="AR161" s="403" t="s">
        <v>669</v>
      </c>
      <c r="AS161" s="497" t="s">
        <v>669</v>
      </c>
      <c r="AT161" s="402" t="s">
        <v>669</v>
      </c>
      <c r="AU161" s="402" t="s">
        <v>669</v>
      </c>
      <c r="AV161" s="402" t="s">
        <v>669</v>
      </c>
      <c r="AW161" s="402" t="s">
        <v>669</v>
      </c>
      <c r="AX161" s="402" t="s">
        <v>669</v>
      </c>
      <c r="AY161" s="402" t="s">
        <v>669</v>
      </c>
      <c r="AZ161" s="402" t="s">
        <v>669</v>
      </c>
      <c r="BA161" s="402" t="s">
        <v>669</v>
      </c>
      <c r="BB161" s="403" t="s">
        <v>669</v>
      </c>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row>
    <row r="162" spans="1:74" s="488" customFormat="1" ht="15.75" customHeight="1" outlineLevel="1" x14ac:dyDescent="0.25">
      <c r="A162" s="767"/>
      <c r="B162" s="404" t="s">
        <v>419</v>
      </c>
      <c r="C162" s="498"/>
      <c r="D162" s="404">
        <v>18.015267999999999</v>
      </c>
      <c r="E162" s="404">
        <v>0</v>
      </c>
      <c r="F162" s="404">
        <v>0</v>
      </c>
      <c r="G162" s="404">
        <v>0</v>
      </c>
      <c r="H162" s="404">
        <v>0</v>
      </c>
      <c r="I162" s="404">
        <v>0</v>
      </c>
      <c r="J162" s="404">
        <v>0</v>
      </c>
      <c r="K162" s="575">
        <v>0</v>
      </c>
      <c r="L162" s="575">
        <v>0</v>
      </c>
      <c r="M162" s="575">
        <v>0</v>
      </c>
      <c r="N162" s="575">
        <v>1</v>
      </c>
      <c r="O162" s="404">
        <v>0</v>
      </c>
      <c r="P162" s="404">
        <v>0</v>
      </c>
      <c r="Q162" s="404">
        <v>0</v>
      </c>
      <c r="R162" s="404">
        <v>0</v>
      </c>
      <c r="S162" s="404">
        <v>0</v>
      </c>
      <c r="T162" s="404">
        <v>0</v>
      </c>
      <c r="U162" s="404">
        <v>0.22</v>
      </c>
      <c r="V162" s="404">
        <v>0.22</v>
      </c>
      <c r="W162" s="404">
        <v>0.22</v>
      </c>
      <c r="X162" s="461">
        <v>0.22</v>
      </c>
      <c r="Y162" s="404">
        <v>0</v>
      </c>
      <c r="Z162" s="404">
        <v>0</v>
      </c>
      <c r="AA162" s="404">
        <v>0</v>
      </c>
      <c r="AB162" s="404">
        <v>0</v>
      </c>
      <c r="AC162" s="404">
        <v>0</v>
      </c>
      <c r="AD162" s="404">
        <v>0</v>
      </c>
      <c r="AE162" s="404">
        <v>0.22</v>
      </c>
      <c r="AF162" s="404">
        <v>0.22</v>
      </c>
      <c r="AG162" s="404">
        <v>0.22</v>
      </c>
      <c r="AH162" s="404">
        <v>0.22</v>
      </c>
      <c r="AI162" s="404">
        <v>0</v>
      </c>
      <c r="AJ162" s="404">
        <v>0</v>
      </c>
      <c r="AK162" s="404">
        <v>0</v>
      </c>
      <c r="AL162" s="404">
        <v>0</v>
      </c>
      <c r="AM162" s="404">
        <v>0</v>
      </c>
      <c r="AN162" s="404">
        <v>0</v>
      </c>
      <c r="AO162" s="404">
        <v>1.4999999999999999E-2</v>
      </c>
      <c r="AP162" s="404">
        <v>1.4999999999999999E-2</v>
      </c>
      <c r="AQ162" s="404">
        <v>1.4999999999999999E-2</v>
      </c>
      <c r="AR162" s="461"/>
      <c r="AS162" s="495">
        <v>1.4999999999999999E-2</v>
      </c>
      <c r="AT162" s="404">
        <v>1.4999999999999999E-2</v>
      </c>
      <c r="AU162" s="404">
        <v>1.4999999999999999E-2</v>
      </c>
      <c r="AV162" s="404">
        <v>1.4999999999999999E-2</v>
      </c>
      <c r="AW162" s="404">
        <v>1.4999999999999999E-2</v>
      </c>
      <c r="AX162" s="404">
        <v>1.4999999999999999E-2</v>
      </c>
      <c r="AY162" s="404">
        <v>1.4999999999999999E-2</v>
      </c>
      <c r="AZ162" s="404">
        <v>1.4999999999999999E-2</v>
      </c>
      <c r="BA162" s="404">
        <v>1.4999999999999999E-2</v>
      </c>
      <c r="BB162" s="461"/>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row>
    <row r="163" spans="1:74" s="488" customFormat="1" ht="15.75" customHeight="1" outlineLevel="1" x14ac:dyDescent="0.25">
      <c r="A163" s="767"/>
      <c r="B163" s="404" t="s">
        <v>333</v>
      </c>
      <c r="C163" s="498"/>
      <c r="D163" s="404">
        <v>34.080880000000001</v>
      </c>
      <c r="E163" s="404">
        <v>0</v>
      </c>
      <c r="F163" s="404">
        <v>0</v>
      </c>
      <c r="G163" s="404">
        <v>0</v>
      </c>
      <c r="H163" s="404">
        <v>0</v>
      </c>
      <c r="I163" s="404">
        <v>0</v>
      </c>
      <c r="J163" s="404">
        <v>0</v>
      </c>
      <c r="K163" s="575">
        <v>0</v>
      </c>
      <c r="L163" s="575">
        <v>0</v>
      </c>
      <c r="M163" s="575">
        <v>0</v>
      </c>
      <c r="N163" s="575">
        <v>0</v>
      </c>
      <c r="O163" s="404">
        <v>0</v>
      </c>
      <c r="P163" s="404">
        <v>0</v>
      </c>
      <c r="Q163" s="404">
        <v>0</v>
      </c>
      <c r="R163" s="404">
        <v>0</v>
      </c>
      <c r="S163" s="404">
        <v>0</v>
      </c>
      <c r="T163" s="404">
        <v>0</v>
      </c>
      <c r="U163" s="404">
        <v>0</v>
      </c>
      <c r="V163" s="404">
        <v>0</v>
      </c>
      <c r="W163" s="404">
        <v>0</v>
      </c>
      <c r="X163" s="461">
        <v>0</v>
      </c>
      <c r="Y163" s="404">
        <v>0</v>
      </c>
      <c r="Z163" s="404">
        <v>0</v>
      </c>
      <c r="AA163" s="404">
        <v>0</v>
      </c>
      <c r="AB163" s="404">
        <v>0</v>
      </c>
      <c r="AC163" s="404">
        <v>0</v>
      </c>
      <c r="AD163" s="404">
        <v>0</v>
      </c>
      <c r="AE163" s="404">
        <v>0</v>
      </c>
      <c r="AF163" s="404">
        <v>0</v>
      </c>
      <c r="AG163" s="404">
        <v>0</v>
      </c>
      <c r="AH163" s="404">
        <v>0</v>
      </c>
      <c r="AI163" s="404">
        <v>0</v>
      </c>
      <c r="AJ163" s="404">
        <v>0</v>
      </c>
      <c r="AK163" s="404">
        <v>0</v>
      </c>
      <c r="AL163" s="404">
        <v>0</v>
      </c>
      <c r="AM163" s="404">
        <v>0</v>
      </c>
      <c r="AN163" s="404">
        <v>0</v>
      </c>
      <c r="AO163" s="404">
        <v>3.0000000000000001E-3</v>
      </c>
      <c r="AP163" s="404">
        <v>3.0000000000000001E-3</v>
      </c>
      <c r="AQ163" s="404">
        <v>3.0000000000000001E-3</v>
      </c>
      <c r="AR163" s="461"/>
      <c r="AS163" s="495">
        <v>3.0999999999999999E-3</v>
      </c>
      <c r="AT163" s="404">
        <v>3.0999999999999999E-3</v>
      </c>
      <c r="AU163" s="404">
        <v>3.0999999999999999E-3</v>
      </c>
      <c r="AV163" s="404">
        <v>3.0999999999999999E-3</v>
      </c>
      <c r="AW163" s="404">
        <v>3.0999999999999999E-3</v>
      </c>
      <c r="AX163" s="404">
        <v>3.0999999999999999E-3</v>
      </c>
      <c r="AY163" s="404">
        <v>3.0999999999999999E-3</v>
      </c>
      <c r="AZ163" s="404">
        <v>3.0999999999999999E-3</v>
      </c>
      <c r="BA163" s="404">
        <v>3.0999999999999999E-3</v>
      </c>
      <c r="BB163" s="461"/>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row>
    <row r="164" spans="1:74" s="488" customFormat="1" ht="15.75" customHeight="1" outlineLevel="1" x14ac:dyDescent="0.25">
      <c r="A164" s="767"/>
      <c r="B164" s="404" t="s">
        <v>306</v>
      </c>
      <c r="C164" s="498"/>
      <c r="D164" s="404">
        <v>44.009799999999998</v>
      </c>
      <c r="E164" s="404">
        <v>6.9999999999999993E-3</v>
      </c>
      <c r="F164" s="404">
        <v>6.9999999999999993E-3</v>
      </c>
      <c r="G164" s="404">
        <v>6.9999999999999993E-3</v>
      </c>
      <c r="H164" s="404">
        <v>6.9999999999999993E-3</v>
      </c>
      <c r="I164" s="404">
        <v>6.9999999999999993E-3</v>
      </c>
      <c r="J164" s="404">
        <v>6.9999999999999993E-3</v>
      </c>
      <c r="K164" s="575">
        <v>6.9999999999999993E-3</v>
      </c>
      <c r="L164" s="575">
        <v>6.9999999999999993E-3</v>
      </c>
      <c r="M164" s="575">
        <v>6.9999999999999993E-3</v>
      </c>
      <c r="N164" s="575">
        <v>53</v>
      </c>
      <c r="O164" s="404">
        <v>6.9999999999999993E-3</v>
      </c>
      <c r="P164" s="404">
        <v>6.9999999999999993E-3</v>
      </c>
      <c r="Q164" s="404">
        <v>6.9999999999999993E-3</v>
      </c>
      <c r="R164" s="404">
        <v>6.9999999999999993E-3</v>
      </c>
      <c r="S164" s="404">
        <v>6.9999999999999993E-3</v>
      </c>
      <c r="T164" s="404">
        <v>6.9999999999999993E-3</v>
      </c>
      <c r="U164" s="404">
        <v>63.62</v>
      </c>
      <c r="V164" s="404">
        <v>63.62</v>
      </c>
      <c r="W164" s="404">
        <v>63.62</v>
      </c>
      <c r="X164" s="461">
        <v>63.62</v>
      </c>
      <c r="Y164" s="404">
        <v>6.9999999999999993E-3</v>
      </c>
      <c r="Z164" s="404">
        <v>6.9999999999999993E-3</v>
      </c>
      <c r="AA164" s="404">
        <v>6.9999999999999993E-3</v>
      </c>
      <c r="AB164" s="404">
        <v>6.9999999999999993E-3</v>
      </c>
      <c r="AC164" s="404">
        <v>6.9999999999999993E-3</v>
      </c>
      <c r="AD164" s="404">
        <v>6.9999999999999993E-3</v>
      </c>
      <c r="AE164" s="404">
        <v>63.62</v>
      </c>
      <c r="AF164" s="404">
        <v>63.62</v>
      </c>
      <c r="AG164" s="404">
        <v>63.62</v>
      </c>
      <c r="AH164" s="404">
        <v>63.62</v>
      </c>
      <c r="AI164" s="404">
        <v>6.9999999999999993E-3</v>
      </c>
      <c r="AJ164" s="404">
        <v>6.9999999999999993E-3</v>
      </c>
      <c r="AK164" s="404">
        <v>6.9999999999999993E-3</v>
      </c>
      <c r="AL164" s="404">
        <v>6.9999999999999993E-3</v>
      </c>
      <c r="AM164" s="404">
        <v>6.9999999999999993E-3</v>
      </c>
      <c r="AN164" s="404">
        <v>6.9999999999999993E-3</v>
      </c>
      <c r="AO164" s="404">
        <v>9.2999999999999999E-2</v>
      </c>
      <c r="AP164" s="404">
        <v>9.2999999999999999E-2</v>
      </c>
      <c r="AQ164" s="404">
        <v>9.2999999999999999E-2</v>
      </c>
      <c r="AR164" s="461"/>
      <c r="AS164" s="495">
        <v>0.39989999999999998</v>
      </c>
      <c r="AT164" s="404">
        <v>0.39989999999999998</v>
      </c>
      <c r="AU164" s="404">
        <v>0.39989999999999998</v>
      </c>
      <c r="AV164" s="404">
        <v>0.39989999999999998</v>
      </c>
      <c r="AW164" s="404">
        <v>0.39989999999999998</v>
      </c>
      <c r="AX164" s="404">
        <v>0.39989999999999998</v>
      </c>
      <c r="AY164" s="404">
        <v>0.39989999999999998</v>
      </c>
      <c r="AZ164" s="404">
        <v>0.39989999999999998</v>
      </c>
      <c r="BA164" s="404">
        <v>0.39989999999999998</v>
      </c>
      <c r="BB164" s="461"/>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row>
    <row r="165" spans="1:74" s="488" customFormat="1" ht="15.75" customHeight="1" outlineLevel="1" x14ac:dyDescent="0.25">
      <c r="A165" s="767"/>
      <c r="B165" s="404" t="s">
        <v>356</v>
      </c>
      <c r="C165" s="498"/>
      <c r="D165" s="404">
        <v>28.013480000000001</v>
      </c>
      <c r="E165" s="404">
        <v>0</v>
      </c>
      <c r="F165" s="404">
        <v>0</v>
      </c>
      <c r="G165" s="404">
        <v>0</v>
      </c>
      <c r="H165" s="404">
        <v>0</v>
      </c>
      <c r="I165" s="404">
        <v>0</v>
      </c>
      <c r="J165" s="404">
        <v>0</v>
      </c>
      <c r="K165" s="575">
        <v>0</v>
      </c>
      <c r="L165" s="575">
        <v>0</v>
      </c>
      <c r="M165" s="575">
        <v>0</v>
      </c>
      <c r="N165" s="575">
        <v>1.7000000000000001E-2</v>
      </c>
      <c r="O165" s="404">
        <v>0</v>
      </c>
      <c r="P165" s="404">
        <v>0</v>
      </c>
      <c r="Q165" s="404">
        <v>0</v>
      </c>
      <c r="R165" s="404">
        <v>0</v>
      </c>
      <c r="S165" s="404">
        <v>0</v>
      </c>
      <c r="T165" s="404">
        <v>0</v>
      </c>
      <c r="U165" s="404">
        <v>1.7000000000000001E-2</v>
      </c>
      <c r="V165" s="404">
        <v>1.7000000000000001E-2</v>
      </c>
      <c r="W165" s="404">
        <v>1.7000000000000001E-2</v>
      </c>
      <c r="X165" s="461">
        <v>1.7000000000000001E-2</v>
      </c>
      <c r="Y165" s="404">
        <v>0</v>
      </c>
      <c r="Z165" s="404">
        <v>0</v>
      </c>
      <c r="AA165" s="404">
        <v>0</v>
      </c>
      <c r="AB165" s="404">
        <v>0</v>
      </c>
      <c r="AC165" s="404">
        <v>0</v>
      </c>
      <c r="AD165" s="404">
        <v>0</v>
      </c>
      <c r="AE165" s="404">
        <v>1.7000000000000001E-2</v>
      </c>
      <c r="AF165" s="404">
        <v>1.7000000000000001E-2</v>
      </c>
      <c r="AG165" s="404">
        <v>1.7000000000000001E-2</v>
      </c>
      <c r="AH165" s="404">
        <v>1.7000000000000001E-2</v>
      </c>
      <c r="AI165" s="404">
        <v>0</v>
      </c>
      <c r="AJ165" s="404">
        <v>0</v>
      </c>
      <c r="AK165" s="404">
        <v>0</v>
      </c>
      <c r="AL165" s="404">
        <v>0</v>
      </c>
      <c r="AM165" s="404">
        <v>0</v>
      </c>
      <c r="AN165" s="404">
        <v>0</v>
      </c>
      <c r="AO165" s="404">
        <v>1.7000000000000001E-4</v>
      </c>
      <c r="AP165" s="404">
        <v>1.7000000000000001E-4</v>
      </c>
      <c r="AQ165" s="404">
        <v>1.7000000000000001E-4</v>
      </c>
      <c r="AR165" s="461"/>
      <c r="AS165" s="495">
        <v>5.0000000000000004E-6</v>
      </c>
      <c r="AT165" s="404">
        <v>5.0000000000000004E-6</v>
      </c>
      <c r="AU165" s="404">
        <v>5.0000000000000004E-6</v>
      </c>
      <c r="AV165" s="404">
        <v>5.0000000000000004E-6</v>
      </c>
      <c r="AW165" s="404">
        <v>5.0000000000000004E-6</v>
      </c>
      <c r="AX165" s="404">
        <v>5.0000000000000004E-6</v>
      </c>
      <c r="AY165" s="404">
        <v>5.0000000000000004E-6</v>
      </c>
      <c r="AZ165" s="404">
        <v>5.0000000000000004E-6</v>
      </c>
      <c r="BA165" s="404">
        <v>5.0000000000000004E-6</v>
      </c>
      <c r="BB165" s="461"/>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row>
    <row r="166" spans="1:74" s="488" customFormat="1" ht="15.75" customHeight="1" outlineLevel="1" x14ac:dyDescent="0.25">
      <c r="A166" s="767"/>
      <c r="B166" s="404" t="s">
        <v>344</v>
      </c>
      <c r="C166" s="498"/>
      <c r="D166" s="404">
        <v>16.0428</v>
      </c>
      <c r="E166" s="404">
        <v>0.85430000000000006</v>
      </c>
      <c r="F166" s="404">
        <v>0.85430000000000006</v>
      </c>
      <c r="G166" s="404">
        <v>0.85430000000000006</v>
      </c>
      <c r="H166" s="404">
        <v>0.85430000000000006</v>
      </c>
      <c r="I166" s="404">
        <v>0.85430000000000006</v>
      </c>
      <c r="J166" s="404">
        <v>0.85430000000000006</v>
      </c>
      <c r="K166" s="575">
        <v>0.85430000000000006</v>
      </c>
      <c r="L166" s="575">
        <v>0.85430000000000006</v>
      </c>
      <c r="M166" s="575">
        <v>0.85430000000000006</v>
      </c>
      <c r="N166" s="575">
        <v>28.62</v>
      </c>
      <c r="O166" s="404">
        <v>0.85430000000000006</v>
      </c>
      <c r="P166" s="404">
        <v>0.85430000000000006</v>
      </c>
      <c r="Q166" s="404">
        <v>0.85430000000000006</v>
      </c>
      <c r="R166" s="404">
        <v>0.85430000000000006</v>
      </c>
      <c r="S166" s="404">
        <v>0.85430000000000006</v>
      </c>
      <c r="T166" s="404">
        <v>0.85430000000000006</v>
      </c>
      <c r="U166" s="404">
        <v>28.62</v>
      </c>
      <c r="V166" s="404">
        <v>28.62</v>
      </c>
      <c r="W166" s="404">
        <v>28.62</v>
      </c>
      <c r="X166" s="461">
        <v>28.62</v>
      </c>
      <c r="Y166" s="404">
        <v>0.85430000000000006</v>
      </c>
      <c r="Z166" s="404">
        <v>0.85430000000000006</v>
      </c>
      <c r="AA166" s="404">
        <v>0.85430000000000006</v>
      </c>
      <c r="AB166" s="404">
        <v>0.85430000000000006</v>
      </c>
      <c r="AC166" s="404">
        <v>0.85430000000000006</v>
      </c>
      <c r="AD166" s="404">
        <v>0.85430000000000006</v>
      </c>
      <c r="AE166" s="404">
        <v>28.62</v>
      </c>
      <c r="AF166" s="404">
        <v>28.62</v>
      </c>
      <c r="AG166" s="404">
        <v>28.62</v>
      </c>
      <c r="AH166" s="404">
        <v>28.62</v>
      </c>
      <c r="AI166" s="404">
        <v>0.85430000000000006</v>
      </c>
      <c r="AJ166" s="404">
        <v>0.85430000000000006</v>
      </c>
      <c r="AK166" s="404">
        <v>0.85430000000000006</v>
      </c>
      <c r="AL166" s="404">
        <v>0.85430000000000006</v>
      </c>
      <c r="AM166" s="404">
        <v>0.85430000000000006</v>
      </c>
      <c r="AN166" s="404">
        <v>0.85430000000000006</v>
      </c>
      <c r="AO166" s="404">
        <v>0.7</v>
      </c>
      <c r="AP166" s="404">
        <v>0.7</v>
      </c>
      <c r="AQ166" s="404">
        <v>0.7</v>
      </c>
      <c r="AR166" s="461"/>
      <c r="AS166" s="495">
        <v>0.48209999999999997</v>
      </c>
      <c r="AT166" s="404">
        <v>0.48209999999999997</v>
      </c>
      <c r="AU166" s="404">
        <v>0.48209999999999997</v>
      </c>
      <c r="AV166" s="404">
        <v>0.48209999999999997</v>
      </c>
      <c r="AW166" s="404">
        <v>0.48209999999999997</v>
      </c>
      <c r="AX166" s="404">
        <v>0.48209999999999997</v>
      </c>
      <c r="AY166" s="404">
        <v>0.48209999999999997</v>
      </c>
      <c r="AZ166" s="404">
        <v>0.48209999999999997</v>
      </c>
      <c r="BA166" s="404">
        <v>0.48209999999999997</v>
      </c>
      <c r="BB166" s="461"/>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row>
    <row r="167" spans="1:74" s="488" customFormat="1" ht="15.75" customHeight="1" outlineLevel="1" x14ac:dyDescent="0.25">
      <c r="A167" s="767"/>
      <c r="B167" s="404" t="s">
        <v>323</v>
      </c>
      <c r="C167" s="498"/>
      <c r="D167" s="404">
        <v>30.069040000000001</v>
      </c>
      <c r="E167" s="404">
        <v>0.11259999999999999</v>
      </c>
      <c r="F167" s="404">
        <v>0.11259999999999999</v>
      </c>
      <c r="G167" s="404">
        <v>0.11259999999999999</v>
      </c>
      <c r="H167" s="404">
        <v>0.11259999999999999</v>
      </c>
      <c r="I167" s="404">
        <v>0.11259999999999999</v>
      </c>
      <c r="J167" s="404">
        <v>0.11259999999999999</v>
      </c>
      <c r="K167" s="575">
        <v>0.11259999999999999</v>
      </c>
      <c r="L167" s="575">
        <v>0.11259999999999999</v>
      </c>
      <c r="M167" s="575">
        <v>0.11259999999999999</v>
      </c>
      <c r="N167" s="575">
        <v>3.6</v>
      </c>
      <c r="O167" s="404">
        <v>0.11259999999999999</v>
      </c>
      <c r="P167" s="404">
        <v>0.11259999999999999</v>
      </c>
      <c r="Q167" s="404">
        <v>0.11259999999999999</v>
      </c>
      <c r="R167" s="404">
        <v>0.11259999999999999</v>
      </c>
      <c r="S167" s="404">
        <v>0.11259999999999999</v>
      </c>
      <c r="T167" s="404">
        <v>0.11259999999999999</v>
      </c>
      <c r="U167" s="404">
        <v>3.6</v>
      </c>
      <c r="V167" s="404">
        <v>3.6</v>
      </c>
      <c r="W167" s="404">
        <v>3.6</v>
      </c>
      <c r="X167" s="461">
        <v>3.6</v>
      </c>
      <c r="Y167" s="404">
        <v>0.11259999999999999</v>
      </c>
      <c r="Z167" s="404">
        <v>0.11259999999999999</v>
      </c>
      <c r="AA167" s="404">
        <v>0.11259999999999999</v>
      </c>
      <c r="AB167" s="404">
        <v>0.11259999999999999</v>
      </c>
      <c r="AC167" s="404">
        <v>0.11259999999999999</v>
      </c>
      <c r="AD167" s="404">
        <v>0.11259999999999999</v>
      </c>
      <c r="AE167" s="404">
        <v>3.6</v>
      </c>
      <c r="AF167" s="404">
        <v>3.6</v>
      </c>
      <c r="AG167" s="404">
        <v>3.6</v>
      </c>
      <c r="AH167" s="404">
        <v>3.6</v>
      </c>
      <c r="AI167" s="404">
        <v>0.11259999999999999</v>
      </c>
      <c r="AJ167" s="404">
        <v>0.11259999999999999</v>
      </c>
      <c r="AK167" s="404">
        <v>0.11259999999999999</v>
      </c>
      <c r="AL167" s="404">
        <v>0.11259999999999999</v>
      </c>
      <c r="AM167" s="404">
        <v>0.11259999999999999</v>
      </c>
      <c r="AN167" s="404">
        <v>0.11259999999999999</v>
      </c>
      <c r="AO167" s="404">
        <v>9.7000000000000003E-2</v>
      </c>
      <c r="AP167" s="404">
        <v>9.7000000000000003E-2</v>
      </c>
      <c r="AQ167" s="404">
        <v>9.7000000000000003E-2</v>
      </c>
      <c r="AR167" s="461"/>
      <c r="AS167" s="495">
        <v>5.4600000000000003E-2</v>
      </c>
      <c r="AT167" s="404">
        <v>5.4600000000000003E-2</v>
      </c>
      <c r="AU167" s="404">
        <v>5.4600000000000003E-2</v>
      </c>
      <c r="AV167" s="404">
        <v>5.4600000000000003E-2</v>
      </c>
      <c r="AW167" s="404">
        <v>5.4600000000000003E-2</v>
      </c>
      <c r="AX167" s="404">
        <v>5.4600000000000003E-2</v>
      </c>
      <c r="AY167" s="404">
        <v>5.4600000000000003E-2</v>
      </c>
      <c r="AZ167" s="404">
        <v>5.4600000000000003E-2</v>
      </c>
      <c r="BA167" s="404">
        <v>5.4600000000000003E-2</v>
      </c>
      <c r="BB167" s="461"/>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row>
    <row r="168" spans="1:74" s="488" customFormat="1" ht="15.75" customHeight="1" outlineLevel="1" x14ac:dyDescent="0.25">
      <c r="A168" s="767"/>
      <c r="B168" s="404" t="s">
        <v>369</v>
      </c>
      <c r="C168" s="498"/>
      <c r="D168" s="404">
        <v>44.095619999999997</v>
      </c>
      <c r="E168" s="404">
        <v>1.6200000000000003E-2</v>
      </c>
      <c r="F168" s="404">
        <v>1.6200000000000003E-2</v>
      </c>
      <c r="G168" s="404">
        <v>1.6200000000000003E-2</v>
      </c>
      <c r="H168" s="404">
        <v>1.6200000000000003E-2</v>
      </c>
      <c r="I168" s="404">
        <v>1.6200000000000003E-2</v>
      </c>
      <c r="J168" s="404">
        <v>1.6200000000000003E-2</v>
      </c>
      <c r="K168" s="575">
        <v>1.6200000000000003E-2</v>
      </c>
      <c r="L168" s="575">
        <v>1.6200000000000003E-2</v>
      </c>
      <c r="M168" s="575">
        <v>1.6200000000000003E-2</v>
      </c>
      <c r="N168" s="575">
        <v>2.19</v>
      </c>
      <c r="O168" s="404">
        <v>1.6200000000000003E-2</v>
      </c>
      <c r="P168" s="404">
        <v>1.6200000000000003E-2</v>
      </c>
      <c r="Q168" s="404">
        <v>1.6200000000000003E-2</v>
      </c>
      <c r="R168" s="404">
        <v>1.6200000000000003E-2</v>
      </c>
      <c r="S168" s="404">
        <v>1.6200000000000003E-2</v>
      </c>
      <c r="T168" s="404">
        <v>1.6200000000000003E-2</v>
      </c>
      <c r="U168" s="404">
        <v>2.19</v>
      </c>
      <c r="V168" s="404">
        <v>2.19</v>
      </c>
      <c r="W168" s="404">
        <v>2.19</v>
      </c>
      <c r="X168" s="461">
        <v>2.19</v>
      </c>
      <c r="Y168" s="404">
        <v>1.6200000000000003E-2</v>
      </c>
      <c r="Z168" s="404">
        <v>1.6200000000000003E-2</v>
      </c>
      <c r="AA168" s="404">
        <v>1.6200000000000003E-2</v>
      </c>
      <c r="AB168" s="404">
        <v>1.6200000000000003E-2</v>
      </c>
      <c r="AC168" s="404">
        <v>1.6200000000000003E-2</v>
      </c>
      <c r="AD168" s="404">
        <v>1.6200000000000003E-2</v>
      </c>
      <c r="AE168" s="404">
        <v>2.19</v>
      </c>
      <c r="AF168" s="404">
        <v>2.19</v>
      </c>
      <c r="AG168" s="404">
        <v>2.19</v>
      </c>
      <c r="AH168" s="404">
        <v>2.19</v>
      </c>
      <c r="AI168" s="404">
        <v>1.6200000000000003E-2</v>
      </c>
      <c r="AJ168" s="404">
        <v>1.6200000000000003E-2</v>
      </c>
      <c r="AK168" s="404">
        <v>1.6200000000000003E-2</v>
      </c>
      <c r="AL168" s="404">
        <v>1.6200000000000003E-2</v>
      </c>
      <c r="AM168" s="404">
        <v>1.6200000000000003E-2</v>
      </c>
      <c r="AN168" s="404">
        <v>1.6200000000000003E-2</v>
      </c>
      <c r="AO168" s="404">
        <v>5.5E-2</v>
      </c>
      <c r="AP168" s="404">
        <v>5.5E-2</v>
      </c>
      <c r="AQ168" s="404">
        <v>5.5E-2</v>
      </c>
      <c r="AR168" s="461"/>
      <c r="AS168" s="495">
        <v>3.1E-2</v>
      </c>
      <c r="AT168" s="404">
        <v>3.1E-2</v>
      </c>
      <c r="AU168" s="404">
        <v>3.1E-2</v>
      </c>
      <c r="AV168" s="404">
        <v>3.1E-2</v>
      </c>
      <c r="AW168" s="404">
        <v>3.1E-2</v>
      </c>
      <c r="AX168" s="404">
        <v>3.1E-2</v>
      </c>
      <c r="AY168" s="404">
        <v>3.1E-2</v>
      </c>
      <c r="AZ168" s="404">
        <v>3.1E-2</v>
      </c>
      <c r="BA168" s="404">
        <v>3.1E-2</v>
      </c>
      <c r="BB168" s="461"/>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row>
    <row r="169" spans="1:74" s="488" customFormat="1" ht="15.75" customHeight="1" outlineLevel="1" x14ac:dyDescent="0.25">
      <c r="A169" s="767"/>
      <c r="B169" s="404" t="s">
        <v>335</v>
      </c>
      <c r="C169" s="498"/>
      <c r="D169" s="404">
        <v>58.122199999999999</v>
      </c>
      <c r="E169" s="404">
        <v>1.2999999999999999E-3</v>
      </c>
      <c r="F169" s="404">
        <v>1.2999999999999999E-3</v>
      </c>
      <c r="G169" s="404">
        <v>1.2999999999999999E-3</v>
      </c>
      <c r="H169" s="404">
        <v>1.2999999999999999E-3</v>
      </c>
      <c r="I169" s="404">
        <v>1.2999999999999999E-3</v>
      </c>
      <c r="J169" s="404">
        <v>1.2999999999999999E-3</v>
      </c>
      <c r="K169" s="575">
        <v>1.2999999999999999E-3</v>
      </c>
      <c r="L169" s="575">
        <v>1.2999999999999999E-3</v>
      </c>
      <c r="M169" s="575">
        <v>1.2999999999999999E-3</v>
      </c>
      <c r="N169" s="575">
        <v>0.33</v>
      </c>
      <c r="O169" s="404">
        <v>1.2999999999999999E-3</v>
      </c>
      <c r="P169" s="404">
        <v>1.2999999999999999E-3</v>
      </c>
      <c r="Q169" s="404">
        <v>1.2999999999999999E-3</v>
      </c>
      <c r="R169" s="404">
        <v>1.2999999999999999E-3</v>
      </c>
      <c r="S169" s="404">
        <v>1.2999999999999999E-3</v>
      </c>
      <c r="T169" s="404">
        <v>1.2999999999999999E-3</v>
      </c>
      <c r="U169" s="404">
        <v>0.33</v>
      </c>
      <c r="V169" s="404">
        <v>0.33</v>
      </c>
      <c r="W169" s="404">
        <v>0.33</v>
      </c>
      <c r="X169" s="461">
        <v>0.33</v>
      </c>
      <c r="Y169" s="404">
        <v>1.2999999999999999E-3</v>
      </c>
      <c r="Z169" s="404">
        <v>1.2999999999999999E-3</v>
      </c>
      <c r="AA169" s="404">
        <v>1.2999999999999999E-3</v>
      </c>
      <c r="AB169" s="404">
        <v>1.2999999999999999E-3</v>
      </c>
      <c r="AC169" s="404">
        <v>1.2999999999999999E-3</v>
      </c>
      <c r="AD169" s="404">
        <v>1.2999999999999999E-3</v>
      </c>
      <c r="AE169" s="404">
        <v>0.33</v>
      </c>
      <c r="AF169" s="404">
        <v>0.33</v>
      </c>
      <c r="AG169" s="404">
        <v>0.33</v>
      </c>
      <c r="AH169" s="404">
        <v>0.33</v>
      </c>
      <c r="AI169" s="404">
        <v>1.2999999999999999E-3</v>
      </c>
      <c r="AJ169" s="404">
        <v>1.2999999999999999E-3</v>
      </c>
      <c r="AK169" s="404">
        <v>1.2999999999999999E-3</v>
      </c>
      <c r="AL169" s="404">
        <v>1.2999999999999999E-3</v>
      </c>
      <c r="AM169" s="404">
        <v>1.2999999999999999E-3</v>
      </c>
      <c r="AN169" s="404">
        <v>1.2999999999999999E-3</v>
      </c>
      <c r="AO169" s="404">
        <v>0.01</v>
      </c>
      <c r="AP169" s="404">
        <v>0.01</v>
      </c>
      <c r="AQ169" s="404">
        <v>0.01</v>
      </c>
      <c r="AR169" s="461"/>
      <c r="AS169" s="495">
        <v>4.4000000000000003E-3</v>
      </c>
      <c r="AT169" s="404">
        <v>4.4000000000000003E-3</v>
      </c>
      <c r="AU169" s="404">
        <v>4.4000000000000003E-3</v>
      </c>
      <c r="AV169" s="404">
        <v>4.4000000000000003E-3</v>
      </c>
      <c r="AW169" s="404">
        <v>4.4000000000000003E-3</v>
      </c>
      <c r="AX169" s="404">
        <v>4.4000000000000003E-3</v>
      </c>
      <c r="AY169" s="404">
        <v>4.4000000000000003E-3</v>
      </c>
      <c r="AZ169" s="404">
        <v>4.4000000000000003E-3</v>
      </c>
      <c r="BA169" s="404">
        <v>4.4000000000000003E-3</v>
      </c>
      <c r="BB169" s="461"/>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row>
    <row r="170" spans="1:74" s="488" customFormat="1" ht="15.75" customHeight="1" outlineLevel="1" x14ac:dyDescent="0.25">
      <c r="A170" s="767"/>
      <c r="B170" s="404" t="s">
        <v>304</v>
      </c>
      <c r="C170" s="498"/>
      <c r="D170" s="404">
        <v>58.122199999999999</v>
      </c>
      <c r="E170" s="404">
        <v>0</v>
      </c>
      <c r="F170" s="404">
        <v>0</v>
      </c>
      <c r="G170" s="404">
        <v>0</v>
      </c>
      <c r="H170" s="404">
        <v>0</v>
      </c>
      <c r="I170" s="404">
        <v>0</v>
      </c>
      <c r="J170" s="404">
        <v>0</v>
      </c>
      <c r="K170" s="575">
        <v>0</v>
      </c>
      <c r="L170" s="575">
        <v>0</v>
      </c>
      <c r="M170" s="575">
        <v>0</v>
      </c>
      <c r="N170" s="575">
        <v>0.76</v>
      </c>
      <c r="O170" s="404">
        <v>0</v>
      </c>
      <c r="P170" s="404">
        <v>0</v>
      </c>
      <c r="Q170" s="404">
        <v>0</v>
      </c>
      <c r="R170" s="404">
        <v>0</v>
      </c>
      <c r="S170" s="404">
        <v>0</v>
      </c>
      <c r="T170" s="404">
        <v>0</v>
      </c>
      <c r="U170" s="404">
        <v>0.76</v>
      </c>
      <c r="V170" s="404">
        <v>0.76</v>
      </c>
      <c r="W170" s="404">
        <v>0.76</v>
      </c>
      <c r="X170" s="461">
        <v>0.76</v>
      </c>
      <c r="Y170" s="404">
        <v>0</v>
      </c>
      <c r="Z170" s="404">
        <v>0</v>
      </c>
      <c r="AA170" s="404">
        <v>0</v>
      </c>
      <c r="AB170" s="404">
        <v>0</v>
      </c>
      <c r="AC170" s="404">
        <v>0</v>
      </c>
      <c r="AD170" s="404">
        <v>0</v>
      </c>
      <c r="AE170" s="404">
        <v>0.76</v>
      </c>
      <c r="AF170" s="404">
        <v>0.76</v>
      </c>
      <c r="AG170" s="404">
        <v>0.76</v>
      </c>
      <c r="AH170" s="404">
        <v>0.76</v>
      </c>
      <c r="AI170" s="404">
        <v>0</v>
      </c>
      <c r="AJ170" s="404">
        <v>0</v>
      </c>
      <c r="AK170" s="404">
        <v>0</v>
      </c>
      <c r="AL170" s="404">
        <v>0</v>
      </c>
      <c r="AM170" s="404">
        <v>0</v>
      </c>
      <c r="AN170" s="404">
        <v>0</v>
      </c>
      <c r="AO170" s="404">
        <v>1.7000000000000001E-2</v>
      </c>
      <c r="AP170" s="404">
        <v>1.7000000000000001E-2</v>
      </c>
      <c r="AQ170" s="404">
        <v>1.7000000000000001E-2</v>
      </c>
      <c r="AR170" s="461"/>
      <c r="AS170" s="495">
        <v>0.01</v>
      </c>
      <c r="AT170" s="404">
        <v>0.01</v>
      </c>
      <c r="AU170" s="404">
        <v>0.01</v>
      </c>
      <c r="AV170" s="404">
        <v>0.01</v>
      </c>
      <c r="AW170" s="404">
        <v>0.01</v>
      </c>
      <c r="AX170" s="404">
        <v>0.01</v>
      </c>
      <c r="AY170" s="404">
        <v>0.01</v>
      </c>
      <c r="AZ170" s="404">
        <v>0.01</v>
      </c>
      <c r="BA170" s="404">
        <v>0.01</v>
      </c>
      <c r="BB170" s="461"/>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row>
    <row r="171" spans="1:74" s="488" customFormat="1" ht="15.75" customHeight="1" outlineLevel="1" x14ac:dyDescent="0.25">
      <c r="A171" s="767"/>
      <c r="B171" s="404" t="s">
        <v>338</v>
      </c>
      <c r="C171" s="498"/>
      <c r="D171" s="404">
        <v>72.148780000000002</v>
      </c>
      <c r="E171" s="404">
        <v>0</v>
      </c>
      <c r="F171" s="404">
        <v>0</v>
      </c>
      <c r="G171" s="404">
        <v>0</v>
      </c>
      <c r="H171" s="404">
        <v>0</v>
      </c>
      <c r="I171" s="404">
        <v>0</v>
      </c>
      <c r="J171" s="404">
        <v>0</v>
      </c>
      <c r="K171" s="575">
        <v>0</v>
      </c>
      <c r="L171" s="575">
        <v>0</v>
      </c>
      <c r="M171" s="575">
        <v>0</v>
      </c>
      <c r="N171" s="575">
        <v>0.17</v>
      </c>
      <c r="O171" s="404">
        <v>0</v>
      </c>
      <c r="P171" s="404">
        <v>0</v>
      </c>
      <c r="Q171" s="404">
        <v>0</v>
      </c>
      <c r="R171" s="404">
        <v>0</v>
      </c>
      <c r="S171" s="404">
        <v>0</v>
      </c>
      <c r="T171" s="404">
        <v>0</v>
      </c>
      <c r="U171" s="404">
        <v>0.17</v>
      </c>
      <c r="V171" s="404">
        <v>0.17</v>
      </c>
      <c r="W171" s="404">
        <v>0.17</v>
      </c>
      <c r="X171" s="461">
        <v>0.17</v>
      </c>
      <c r="Y171" s="404">
        <v>0</v>
      </c>
      <c r="Z171" s="404">
        <v>0</v>
      </c>
      <c r="AA171" s="404">
        <v>0</v>
      </c>
      <c r="AB171" s="404">
        <v>0</v>
      </c>
      <c r="AC171" s="404">
        <v>0</v>
      </c>
      <c r="AD171" s="404">
        <v>0</v>
      </c>
      <c r="AE171" s="404">
        <v>0.17</v>
      </c>
      <c r="AF171" s="404">
        <v>0.17</v>
      </c>
      <c r="AG171" s="404">
        <v>0.17</v>
      </c>
      <c r="AH171" s="404">
        <v>0.17</v>
      </c>
      <c r="AI171" s="404">
        <v>0</v>
      </c>
      <c r="AJ171" s="404">
        <v>0</v>
      </c>
      <c r="AK171" s="404">
        <v>0</v>
      </c>
      <c r="AL171" s="404">
        <v>0</v>
      </c>
      <c r="AM171" s="404">
        <v>0</v>
      </c>
      <c r="AN171" s="404">
        <v>0</v>
      </c>
      <c r="AO171" s="404">
        <v>3.3999999999999998E-3</v>
      </c>
      <c r="AP171" s="404">
        <v>3.3999999999999998E-3</v>
      </c>
      <c r="AQ171" s="404">
        <v>3.3999999999999998E-3</v>
      </c>
      <c r="AR171" s="461"/>
      <c r="AS171" s="495">
        <v>2E-3</v>
      </c>
      <c r="AT171" s="404">
        <v>2E-3</v>
      </c>
      <c r="AU171" s="404">
        <v>2E-3</v>
      </c>
      <c r="AV171" s="404">
        <v>2E-3</v>
      </c>
      <c r="AW171" s="404">
        <v>2E-3</v>
      </c>
      <c r="AX171" s="404">
        <v>2E-3</v>
      </c>
      <c r="AY171" s="404">
        <v>2E-3</v>
      </c>
      <c r="AZ171" s="404">
        <v>2E-3</v>
      </c>
      <c r="BA171" s="404">
        <v>2E-3</v>
      </c>
      <c r="BB171" s="461"/>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row>
    <row r="172" spans="1:74" s="488" customFormat="1" ht="15.75" customHeight="1" outlineLevel="1" x14ac:dyDescent="0.25">
      <c r="A172" s="767"/>
      <c r="B172" s="404" t="s">
        <v>366</v>
      </c>
      <c r="C172" s="498"/>
      <c r="D172" s="404">
        <v>72.148780000000002</v>
      </c>
      <c r="E172" s="404">
        <v>0</v>
      </c>
      <c r="F172" s="404">
        <v>0</v>
      </c>
      <c r="G172" s="404">
        <v>0</v>
      </c>
      <c r="H172" s="404">
        <v>0</v>
      </c>
      <c r="I172" s="404">
        <v>0</v>
      </c>
      <c r="J172" s="404">
        <v>0</v>
      </c>
      <c r="K172" s="575">
        <v>0</v>
      </c>
      <c r="L172" s="575">
        <v>0</v>
      </c>
      <c r="M172" s="575">
        <v>0</v>
      </c>
      <c r="N172" s="575">
        <v>0.43</v>
      </c>
      <c r="O172" s="404">
        <v>0</v>
      </c>
      <c r="P172" s="404">
        <v>0</v>
      </c>
      <c r="Q172" s="404">
        <v>0</v>
      </c>
      <c r="R172" s="404">
        <v>0</v>
      </c>
      <c r="S172" s="404">
        <v>0</v>
      </c>
      <c r="T172" s="404">
        <v>0</v>
      </c>
      <c r="U172" s="404">
        <v>0.43</v>
      </c>
      <c r="V172" s="404">
        <v>0.43</v>
      </c>
      <c r="W172" s="404">
        <v>0.43</v>
      </c>
      <c r="X172" s="461">
        <v>0.43</v>
      </c>
      <c r="Y172" s="404">
        <v>0</v>
      </c>
      <c r="Z172" s="404">
        <v>0</v>
      </c>
      <c r="AA172" s="404">
        <v>0</v>
      </c>
      <c r="AB172" s="404">
        <v>0</v>
      </c>
      <c r="AC172" s="404">
        <v>0</v>
      </c>
      <c r="AD172" s="404">
        <v>0</v>
      </c>
      <c r="AE172" s="404">
        <v>0.43</v>
      </c>
      <c r="AF172" s="404">
        <v>0.43</v>
      </c>
      <c r="AG172" s="404">
        <v>0.43</v>
      </c>
      <c r="AH172" s="404">
        <v>0.43</v>
      </c>
      <c r="AI172" s="404">
        <v>0</v>
      </c>
      <c r="AJ172" s="404">
        <v>0</v>
      </c>
      <c r="AK172" s="404">
        <v>0</v>
      </c>
      <c r="AL172" s="404">
        <v>0</v>
      </c>
      <c r="AM172" s="404">
        <v>0</v>
      </c>
      <c r="AN172" s="404">
        <v>0</v>
      </c>
      <c r="AO172" s="404">
        <v>3.7000000000000002E-3</v>
      </c>
      <c r="AP172" s="404">
        <v>3.7000000000000002E-3</v>
      </c>
      <c r="AQ172" s="404">
        <v>3.7000000000000002E-3</v>
      </c>
      <c r="AR172" s="461"/>
      <c r="AS172" s="495">
        <v>5.4000000000000003E-3</v>
      </c>
      <c r="AT172" s="404">
        <v>5.4000000000000003E-3</v>
      </c>
      <c r="AU172" s="404">
        <v>5.4000000000000003E-3</v>
      </c>
      <c r="AV172" s="404">
        <v>5.4000000000000003E-3</v>
      </c>
      <c r="AW172" s="404">
        <v>5.4000000000000003E-3</v>
      </c>
      <c r="AX172" s="404">
        <v>5.4000000000000003E-3</v>
      </c>
      <c r="AY172" s="404">
        <v>5.4000000000000003E-3</v>
      </c>
      <c r="AZ172" s="404">
        <v>5.4000000000000003E-3</v>
      </c>
      <c r="BA172" s="404">
        <v>5.4000000000000003E-3</v>
      </c>
      <c r="BB172" s="461"/>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row>
    <row r="173" spans="1:74" s="488" customFormat="1" ht="15.75" customHeight="1" outlineLevel="1" x14ac:dyDescent="0.25">
      <c r="A173" s="767"/>
      <c r="B173" s="404" t="s">
        <v>331</v>
      </c>
      <c r="C173" s="498"/>
      <c r="D173" s="404">
        <v>86.175359999999998</v>
      </c>
      <c r="E173" s="404">
        <v>0</v>
      </c>
      <c r="F173" s="404">
        <v>0</v>
      </c>
      <c r="G173" s="404">
        <v>0</v>
      </c>
      <c r="H173" s="404">
        <v>0</v>
      </c>
      <c r="I173" s="404">
        <v>0</v>
      </c>
      <c r="J173" s="404">
        <v>0</v>
      </c>
      <c r="K173" s="575">
        <v>0</v>
      </c>
      <c r="L173" s="575">
        <v>0</v>
      </c>
      <c r="M173" s="575">
        <v>0</v>
      </c>
      <c r="N173" s="575">
        <v>0.02</v>
      </c>
      <c r="O173" s="404">
        <v>0</v>
      </c>
      <c r="P173" s="404">
        <v>0</v>
      </c>
      <c r="Q173" s="404">
        <v>0</v>
      </c>
      <c r="R173" s="404">
        <v>0</v>
      </c>
      <c r="S173" s="404">
        <v>0</v>
      </c>
      <c r="T173" s="404">
        <v>0</v>
      </c>
      <c r="U173" s="404">
        <v>0.02</v>
      </c>
      <c r="V173" s="404">
        <v>0.02</v>
      </c>
      <c r="W173" s="404">
        <v>0.02</v>
      </c>
      <c r="X173" s="461">
        <v>0.02</v>
      </c>
      <c r="Y173" s="404">
        <v>0</v>
      </c>
      <c r="Z173" s="404">
        <v>0</v>
      </c>
      <c r="AA173" s="404">
        <v>0</v>
      </c>
      <c r="AB173" s="404">
        <v>0</v>
      </c>
      <c r="AC173" s="404">
        <v>0</v>
      </c>
      <c r="AD173" s="404">
        <v>0</v>
      </c>
      <c r="AE173" s="404">
        <v>0.02</v>
      </c>
      <c r="AF173" s="404">
        <v>0.02</v>
      </c>
      <c r="AG173" s="404">
        <v>0.02</v>
      </c>
      <c r="AH173" s="404">
        <v>0.02</v>
      </c>
      <c r="AI173" s="404">
        <v>0</v>
      </c>
      <c r="AJ173" s="404">
        <v>0</v>
      </c>
      <c r="AK173" s="404">
        <v>0</v>
      </c>
      <c r="AL173" s="404">
        <v>0</v>
      </c>
      <c r="AM173" s="404">
        <v>0</v>
      </c>
      <c r="AN173" s="404">
        <v>0</v>
      </c>
      <c r="AO173" s="404">
        <v>1.1999999999999999E-3</v>
      </c>
      <c r="AP173" s="404">
        <v>1.1999999999999999E-3</v>
      </c>
      <c r="AQ173" s="404">
        <v>1.1999999999999999E-3</v>
      </c>
      <c r="AR173" s="461"/>
      <c r="AS173" s="495">
        <v>3.5999999999999999E-3</v>
      </c>
      <c r="AT173" s="404">
        <v>3.5999999999999999E-3</v>
      </c>
      <c r="AU173" s="404">
        <v>3.5999999999999999E-3</v>
      </c>
      <c r="AV173" s="404">
        <v>3.5999999999999999E-3</v>
      </c>
      <c r="AW173" s="404">
        <v>3.5999999999999999E-3</v>
      </c>
      <c r="AX173" s="404">
        <v>3.5999999999999999E-3</v>
      </c>
      <c r="AY173" s="404">
        <v>3.5999999999999999E-3</v>
      </c>
      <c r="AZ173" s="404">
        <v>3.5999999999999999E-3</v>
      </c>
      <c r="BA173" s="404">
        <v>3.5999999999999999E-3</v>
      </c>
      <c r="BB173" s="461"/>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row>
    <row r="174" spans="1:74" s="488" customFormat="1" ht="15.75" customHeight="1" outlineLevel="1" x14ac:dyDescent="0.25">
      <c r="A174" s="767"/>
      <c r="B174" s="404" t="s">
        <v>330</v>
      </c>
      <c r="C174" s="498"/>
      <c r="D174" s="404">
        <v>100.202</v>
      </c>
      <c r="E174" s="404">
        <v>0</v>
      </c>
      <c r="F174" s="404">
        <v>0</v>
      </c>
      <c r="G174" s="404">
        <v>0</v>
      </c>
      <c r="H174" s="404">
        <v>0</v>
      </c>
      <c r="I174" s="404">
        <v>0</v>
      </c>
      <c r="J174" s="404">
        <v>0</v>
      </c>
      <c r="K174" s="575">
        <v>0</v>
      </c>
      <c r="L174" s="575">
        <v>0</v>
      </c>
      <c r="M174" s="575">
        <v>0</v>
      </c>
      <c r="N174" s="575">
        <v>0.04</v>
      </c>
      <c r="O174" s="404">
        <v>0</v>
      </c>
      <c r="P174" s="404">
        <v>0</v>
      </c>
      <c r="Q174" s="404">
        <v>0</v>
      </c>
      <c r="R174" s="404">
        <v>0</v>
      </c>
      <c r="S174" s="404">
        <v>0</v>
      </c>
      <c r="T174" s="404">
        <v>0</v>
      </c>
      <c r="U174" s="404">
        <v>0.04</v>
      </c>
      <c r="V174" s="404">
        <v>0.04</v>
      </c>
      <c r="W174" s="404">
        <v>0.04</v>
      </c>
      <c r="X174" s="461">
        <v>0.04</v>
      </c>
      <c r="Y174" s="404">
        <v>0</v>
      </c>
      <c r="Z174" s="404">
        <v>0</v>
      </c>
      <c r="AA174" s="404">
        <v>0</v>
      </c>
      <c r="AB174" s="404">
        <v>0</v>
      </c>
      <c r="AC174" s="404">
        <v>0</v>
      </c>
      <c r="AD174" s="404">
        <v>0</v>
      </c>
      <c r="AE174" s="404">
        <v>0.04</v>
      </c>
      <c r="AF174" s="404">
        <v>0.04</v>
      </c>
      <c r="AG174" s="404">
        <v>0.04</v>
      </c>
      <c r="AH174" s="404">
        <v>0.04</v>
      </c>
      <c r="AI174" s="404">
        <v>0</v>
      </c>
      <c r="AJ174" s="404">
        <v>0</v>
      </c>
      <c r="AK174" s="404">
        <v>0</v>
      </c>
      <c r="AL174" s="404">
        <v>0</v>
      </c>
      <c r="AM174" s="404">
        <v>0</v>
      </c>
      <c r="AN174" s="404">
        <v>0</v>
      </c>
      <c r="AO174" s="404">
        <v>4.0000000000000002E-4</v>
      </c>
      <c r="AP174" s="404">
        <v>4.0000000000000002E-4</v>
      </c>
      <c r="AQ174" s="404">
        <v>4.0000000000000002E-4</v>
      </c>
      <c r="AR174" s="461"/>
      <c r="AS174" s="495"/>
      <c r="AT174" s="404"/>
      <c r="AU174" s="404"/>
      <c r="AV174" s="404"/>
      <c r="AW174" s="404"/>
      <c r="AX174" s="404"/>
      <c r="AY174" s="404"/>
      <c r="AZ174" s="404"/>
      <c r="BA174" s="404"/>
      <c r="BB174" s="461"/>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row>
    <row r="175" spans="1:74" s="488" customFormat="1" ht="15.75" customHeight="1" outlineLevel="1" x14ac:dyDescent="0.25">
      <c r="A175" s="767"/>
      <c r="B175" s="404" t="s">
        <v>361</v>
      </c>
      <c r="C175" s="498"/>
      <c r="D175" s="404">
        <v>114.229</v>
      </c>
      <c r="E175" s="404">
        <v>0</v>
      </c>
      <c r="F175" s="404">
        <v>0</v>
      </c>
      <c r="G175" s="404">
        <v>0</v>
      </c>
      <c r="H175" s="404">
        <v>0</v>
      </c>
      <c r="I175" s="404">
        <v>0</v>
      </c>
      <c r="J175" s="404">
        <v>0</v>
      </c>
      <c r="K175" s="575">
        <v>0</v>
      </c>
      <c r="L175" s="575">
        <v>0</v>
      </c>
      <c r="M175" s="575">
        <v>0</v>
      </c>
      <c r="N175" s="575">
        <v>0.01</v>
      </c>
      <c r="O175" s="404">
        <v>0</v>
      </c>
      <c r="P175" s="404">
        <v>0</v>
      </c>
      <c r="Q175" s="404">
        <v>0</v>
      </c>
      <c r="R175" s="404">
        <v>0</v>
      </c>
      <c r="S175" s="404">
        <v>0</v>
      </c>
      <c r="T175" s="404">
        <v>0</v>
      </c>
      <c r="U175" s="404">
        <v>0.01</v>
      </c>
      <c r="V175" s="404">
        <v>0.01</v>
      </c>
      <c r="W175" s="404">
        <v>0.01</v>
      </c>
      <c r="X175" s="461">
        <v>0.01</v>
      </c>
      <c r="Y175" s="404">
        <v>0</v>
      </c>
      <c r="Z175" s="404">
        <v>0</v>
      </c>
      <c r="AA175" s="404">
        <v>0</v>
      </c>
      <c r="AB175" s="404">
        <v>0</v>
      </c>
      <c r="AC175" s="404">
        <v>0</v>
      </c>
      <c r="AD175" s="404">
        <v>0</v>
      </c>
      <c r="AE175" s="404">
        <v>0.01</v>
      </c>
      <c r="AF175" s="404">
        <v>0.01</v>
      </c>
      <c r="AG175" s="404">
        <v>0.01</v>
      </c>
      <c r="AH175" s="404">
        <v>0.01</v>
      </c>
      <c r="AI175" s="404">
        <v>0</v>
      </c>
      <c r="AJ175" s="404">
        <v>0</v>
      </c>
      <c r="AK175" s="404">
        <v>0</v>
      </c>
      <c r="AL175" s="404">
        <v>0</v>
      </c>
      <c r="AM175" s="404">
        <v>0</v>
      </c>
      <c r="AN175" s="404">
        <v>0</v>
      </c>
      <c r="AO175" s="404">
        <v>1E-4</v>
      </c>
      <c r="AP175" s="404">
        <v>1E-4</v>
      </c>
      <c r="AQ175" s="404">
        <v>1E-4</v>
      </c>
      <c r="AR175" s="461"/>
      <c r="AS175" s="495"/>
      <c r="AT175" s="404"/>
      <c r="AU175" s="404"/>
      <c r="AV175" s="404"/>
      <c r="AW175" s="404"/>
      <c r="AX175" s="404"/>
      <c r="AY175" s="404"/>
      <c r="AZ175" s="404"/>
      <c r="BA175" s="404"/>
      <c r="BB175" s="461"/>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row>
    <row r="176" spans="1:74" s="488" customFormat="1" ht="15.75" customHeight="1" outlineLevel="1" x14ac:dyDescent="0.25">
      <c r="A176" s="767"/>
      <c r="B176" s="404" t="s">
        <v>359</v>
      </c>
      <c r="C176" s="498"/>
      <c r="D176" s="404">
        <v>128.2551</v>
      </c>
      <c r="E176" s="404"/>
      <c r="F176" s="404"/>
      <c r="G176" s="404"/>
      <c r="H176" s="404"/>
      <c r="I176" s="404"/>
      <c r="J176" s="404"/>
      <c r="K176" s="575"/>
      <c r="L176" s="575">
        <v>0.99140000000000006</v>
      </c>
      <c r="M176" s="575">
        <v>0</v>
      </c>
      <c r="N176" s="575">
        <v>90.187000000000012</v>
      </c>
      <c r="O176" s="495"/>
      <c r="P176" s="404"/>
      <c r="Q176" s="404"/>
      <c r="R176" s="404"/>
      <c r="S176" s="404"/>
      <c r="T176" s="404"/>
      <c r="U176" s="404"/>
      <c r="V176" s="404"/>
      <c r="W176" s="404"/>
      <c r="X176" s="461"/>
      <c r="Y176" s="404"/>
      <c r="Z176" s="404"/>
      <c r="AA176" s="404"/>
      <c r="AB176" s="404"/>
      <c r="AC176" s="404"/>
      <c r="AD176" s="404"/>
      <c r="AE176" s="404"/>
      <c r="AF176" s="404"/>
      <c r="AG176" s="404"/>
      <c r="AH176" s="404"/>
      <c r="AI176" s="495"/>
      <c r="AJ176" s="404"/>
      <c r="AK176" s="404"/>
      <c r="AL176" s="404"/>
      <c r="AM176" s="404"/>
      <c r="AN176" s="404"/>
      <c r="AO176" s="404"/>
      <c r="AP176" s="404"/>
      <c r="AQ176" s="404"/>
      <c r="AR176" s="461"/>
      <c r="AS176" s="495"/>
      <c r="AT176" s="404"/>
      <c r="AU176" s="404"/>
      <c r="AV176" s="404"/>
      <c r="AW176" s="404"/>
      <c r="AX176" s="404"/>
      <c r="AY176" s="404"/>
      <c r="AZ176" s="404"/>
      <c r="BA176" s="404"/>
      <c r="BB176" s="461"/>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row>
    <row r="177" spans="1:74" s="488" customFormat="1" ht="15.75" customHeight="1" outlineLevel="1" x14ac:dyDescent="0.25">
      <c r="A177" s="767"/>
      <c r="B177" s="404" t="s">
        <v>316</v>
      </c>
      <c r="C177" s="498"/>
      <c r="D177" s="404">
        <v>142.28167999999999</v>
      </c>
      <c r="E177" s="404"/>
      <c r="F177" s="404"/>
      <c r="G177" s="404"/>
      <c r="H177" s="404"/>
      <c r="I177" s="404"/>
      <c r="J177" s="404"/>
      <c r="K177" s="575"/>
      <c r="L177" s="575"/>
      <c r="M177" s="575">
        <v>0</v>
      </c>
      <c r="N177" s="575">
        <v>100.27</v>
      </c>
      <c r="O177" s="495"/>
      <c r="P177" s="404"/>
      <c r="Q177" s="404"/>
      <c r="R177" s="404"/>
      <c r="S177" s="404"/>
      <c r="T177" s="404"/>
      <c r="U177" s="404"/>
      <c r="V177" s="404"/>
      <c r="W177" s="404"/>
      <c r="X177" s="461"/>
      <c r="Y177" s="404"/>
      <c r="Z177" s="404"/>
      <c r="AA177" s="404"/>
      <c r="AB177" s="404"/>
      <c r="AC177" s="404"/>
      <c r="AD177" s="404"/>
      <c r="AE177" s="404"/>
      <c r="AF177" s="404"/>
      <c r="AG177" s="404"/>
      <c r="AH177" s="404"/>
      <c r="AI177" s="495"/>
      <c r="AJ177" s="404"/>
      <c r="AK177" s="404"/>
      <c r="AL177" s="404"/>
      <c r="AM177" s="404"/>
      <c r="AN177" s="404"/>
      <c r="AO177" s="404"/>
      <c r="AP177" s="404"/>
      <c r="AQ177" s="404"/>
      <c r="AR177" s="461"/>
      <c r="AS177" s="495"/>
      <c r="AT177" s="404"/>
      <c r="AU177" s="404"/>
      <c r="AV177" s="404"/>
      <c r="AW177" s="404"/>
      <c r="AX177" s="404"/>
      <c r="AY177" s="404"/>
      <c r="AZ177" s="404"/>
      <c r="BA177" s="404"/>
      <c r="BB177" s="461"/>
      <c r="BC177" s="468"/>
      <c r="BD177" s="468"/>
      <c r="BE177" s="468"/>
      <c r="BF177" s="468"/>
      <c r="BG177" s="468"/>
      <c r="BH177" s="468"/>
      <c r="BI177" s="468"/>
      <c r="BJ177" s="468"/>
      <c r="BK177" s="468"/>
      <c r="BL177" s="468"/>
      <c r="BM177" s="468"/>
      <c r="BN177" s="468"/>
      <c r="BO177" s="468"/>
      <c r="BP177" s="468"/>
      <c r="BQ177" s="468"/>
      <c r="BR177" s="468"/>
      <c r="BS177" s="468"/>
      <c r="BT177" s="468"/>
      <c r="BU177" s="468"/>
      <c r="BV177" s="468"/>
    </row>
    <row r="178" spans="1:74" s="488" customFormat="1" ht="15.75" customHeight="1" outlineLevel="1" x14ac:dyDescent="0.25">
      <c r="A178" s="767"/>
      <c r="B178" s="404" t="s">
        <v>418</v>
      </c>
      <c r="C178" s="498"/>
      <c r="D178" s="404">
        <v>156.30825999999999</v>
      </c>
      <c r="E178" s="404"/>
      <c r="F178" s="404"/>
      <c r="G178" s="404"/>
      <c r="H178" s="404"/>
      <c r="I178" s="404"/>
      <c r="J178" s="404"/>
      <c r="K178" s="575"/>
      <c r="L178" s="575"/>
      <c r="M178" s="575">
        <v>0</v>
      </c>
      <c r="N178" s="575">
        <v>63.6</v>
      </c>
      <c r="O178" s="495"/>
      <c r="P178" s="404"/>
      <c r="Q178" s="404"/>
      <c r="R178" s="404"/>
      <c r="S178" s="404"/>
      <c r="T178" s="404"/>
      <c r="U178" s="404"/>
      <c r="V178" s="404"/>
      <c r="W178" s="404"/>
      <c r="X178" s="461"/>
      <c r="Y178" s="404"/>
      <c r="Z178" s="404"/>
      <c r="AA178" s="404"/>
      <c r="AB178" s="404"/>
      <c r="AC178" s="404"/>
      <c r="AD178" s="404"/>
      <c r="AE178" s="404"/>
      <c r="AF178" s="404"/>
      <c r="AG178" s="404"/>
      <c r="AH178" s="404"/>
      <c r="AI178" s="495"/>
      <c r="AJ178" s="404"/>
      <c r="AK178" s="404"/>
      <c r="AL178" s="404"/>
      <c r="AM178" s="404"/>
      <c r="AN178" s="404"/>
      <c r="AO178" s="404"/>
      <c r="AP178" s="404"/>
      <c r="AQ178" s="404"/>
      <c r="AR178" s="461"/>
      <c r="AS178" s="495"/>
      <c r="AT178" s="404"/>
      <c r="AU178" s="404"/>
      <c r="AV178" s="404"/>
      <c r="AW178" s="404"/>
      <c r="AX178" s="404"/>
      <c r="AY178" s="404"/>
      <c r="AZ178" s="404"/>
      <c r="BA178" s="404"/>
      <c r="BB178" s="461"/>
      <c r="BC178" s="468"/>
      <c r="BD178" s="468"/>
      <c r="BE178" s="468"/>
      <c r="BF178" s="468"/>
      <c r="BG178" s="468"/>
      <c r="BH178" s="468"/>
      <c r="BI178" s="468"/>
      <c r="BJ178" s="468"/>
      <c r="BK178" s="468"/>
      <c r="BL178" s="468"/>
      <c r="BM178" s="468"/>
      <c r="BN178" s="468"/>
      <c r="BO178" s="468"/>
      <c r="BP178" s="468"/>
      <c r="BQ178" s="468"/>
      <c r="BR178" s="468"/>
      <c r="BS178" s="468"/>
      <c r="BT178" s="468"/>
      <c r="BU178" s="468"/>
      <c r="BV178" s="468"/>
    </row>
    <row r="179" spans="1:74" s="488" customFormat="1" ht="15.75" customHeight="1" outlineLevel="1" x14ac:dyDescent="0.25">
      <c r="A179" s="767"/>
      <c r="B179" s="404" t="s">
        <v>419</v>
      </c>
      <c r="C179" s="498"/>
      <c r="D179" s="404">
        <v>18.015267999999999</v>
      </c>
      <c r="E179" s="404"/>
      <c r="F179" s="404"/>
      <c r="G179" s="404"/>
      <c r="H179" s="404"/>
      <c r="I179" s="404"/>
      <c r="J179" s="404"/>
      <c r="K179" s="404"/>
      <c r="L179" s="404"/>
      <c r="M179" s="404">
        <v>0</v>
      </c>
      <c r="N179" s="404"/>
      <c r="O179" s="495"/>
      <c r="P179" s="404"/>
      <c r="Q179" s="404"/>
      <c r="R179" s="404"/>
      <c r="S179" s="404"/>
      <c r="T179" s="404"/>
      <c r="U179" s="404"/>
      <c r="V179" s="404"/>
      <c r="W179" s="404"/>
      <c r="X179" s="461"/>
      <c r="Y179" s="404"/>
      <c r="Z179" s="404"/>
      <c r="AA179" s="404"/>
      <c r="AB179" s="404"/>
      <c r="AC179" s="404"/>
      <c r="AD179" s="404"/>
      <c r="AE179" s="404"/>
      <c r="AF179" s="404"/>
      <c r="AG179" s="404"/>
      <c r="AH179" s="404"/>
      <c r="AI179" s="495"/>
      <c r="AJ179" s="404"/>
      <c r="AK179" s="404"/>
      <c r="AL179" s="404"/>
      <c r="AM179" s="404"/>
      <c r="AN179" s="404"/>
      <c r="AO179" s="404"/>
      <c r="AP179" s="404"/>
      <c r="AQ179" s="404"/>
      <c r="AR179" s="461"/>
      <c r="AS179" s="495"/>
      <c r="AT179" s="404"/>
      <c r="AU179" s="404"/>
      <c r="AV179" s="404"/>
      <c r="AW179" s="404"/>
      <c r="AX179" s="404"/>
      <c r="AY179" s="404"/>
      <c r="AZ179" s="404"/>
      <c r="BA179" s="404"/>
      <c r="BB179" s="461"/>
      <c r="BC179" s="468"/>
      <c r="BD179" s="468"/>
      <c r="BE179" s="468"/>
      <c r="BF179" s="468"/>
      <c r="BG179" s="468"/>
      <c r="BH179" s="468"/>
      <c r="BI179" s="468"/>
      <c r="BJ179" s="468"/>
      <c r="BK179" s="468"/>
      <c r="BL179" s="468"/>
      <c r="BM179" s="468"/>
      <c r="BN179" s="468"/>
      <c r="BO179" s="468"/>
      <c r="BP179" s="468"/>
      <c r="BQ179" s="468"/>
      <c r="BR179" s="468"/>
      <c r="BS179" s="468"/>
      <c r="BT179" s="468"/>
      <c r="BU179" s="468"/>
      <c r="BV179" s="468"/>
    </row>
    <row r="180" spans="1:74" s="488" customFormat="1" ht="15.75" customHeight="1" outlineLevel="1" thickBot="1" x14ac:dyDescent="0.3">
      <c r="A180" s="767"/>
      <c r="B180" s="404"/>
      <c r="C180" s="498"/>
      <c r="D180" s="404">
        <v>58.122199999999999</v>
      </c>
      <c r="E180" s="404"/>
      <c r="F180" s="404"/>
      <c r="G180" s="404"/>
      <c r="H180" s="404"/>
      <c r="I180" s="404"/>
      <c r="J180" s="404"/>
      <c r="K180" s="404"/>
      <c r="L180" s="404"/>
      <c r="M180" s="404"/>
      <c r="N180" s="404"/>
      <c r="O180" s="499"/>
      <c r="P180" s="407"/>
      <c r="Q180" s="407"/>
      <c r="R180" s="407"/>
      <c r="S180" s="407"/>
      <c r="T180" s="407"/>
      <c r="U180" s="407"/>
      <c r="V180" s="407"/>
      <c r="W180" s="407"/>
      <c r="X180" s="462"/>
      <c r="Y180" s="404"/>
      <c r="Z180" s="404"/>
      <c r="AA180" s="404"/>
      <c r="AB180" s="404"/>
      <c r="AC180" s="404"/>
      <c r="AD180" s="404"/>
      <c r="AE180" s="404"/>
      <c r="AF180" s="404"/>
      <c r="AG180" s="404"/>
      <c r="AH180" s="404"/>
      <c r="AI180" s="499"/>
      <c r="AJ180" s="407"/>
      <c r="AK180" s="407"/>
      <c r="AL180" s="407"/>
      <c r="AM180" s="407"/>
      <c r="AN180" s="407"/>
      <c r="AO180" s="407"/>
      <c r="AP180" s="407"/>
      <c r="AQ180" s="407"/>
      <c r="AR180" s="462"/>
      <c r="AS180" s="499"/>
      <c r="AT180" s="407"/>
      <c r="AU180" s="407"/>
      <c r="AV180" s="407"/>
      <c r="AW180" s="407"/>
      <c r="AX180" s="407"/>
      <c r="AY180" s="407"/>
      <c r="AZ180" s="407"/>
      <c r="BA180" s="407"/>
      <c r="BB180" s="462"/>
      <c r="BC180" s="468"/>
      <c r="BD180" s="468"/>
      <c r="BE180" s="468"/>
      <c r="BF180" s="468"/>
      <c r="BG180" s="468"/>
      <c r="BH180" s="468"/>
      <c r="BI180" s="468"/>
      <c r="BJ180" s="468"/>
      <c r="BK180" s="468"/>
      <c r="BL180" s="468"/>
      <c r="BM180" s="468"/>
      <c r="BN180" s="468"/>
      <c r="BO180" s="468"/>
      <c r="BP180" s="468"/>
      <c r="BQ180" s="468"/>
      <c r="BR180" s="468"/>
      <c r="BS180" s="468"/>
      <c r="BT180" s="468"/>
      <c r="BU180" s="468"/>
      <c r="BV180" s="468"/>
    </row>
    <row r="181" spans="1:74" ht="15.75" customHeight="1" x14ac:dyDescent="0.25">
      <c r="A181" s="767"/>
      <c r="B181" s="762" t="s">
        <v>623</v>
      </c>
      <c r="C181" s="379"/>
      <c r="D181" s="578"/>
      <c r="E181" s="379"/>
      <c r="F181" s="379"/>
      <c r="G181" s="379"/>
      <c r="H181" s="379"/>
      <c r="I181" s="379"/>
      <c r="J181" s="379"/>
      <c r="K181" s="379"/>
      <c r="L181" s="379"/>
      <c r="M181" s="379"/>
      <c r="N181" s="379"/>
      <c r="O181" s="500"/>
      <c r="P181" s="379"/>
      <c r="Q181" s="379"/>
      <c r="R181" s="379"/>
      <c r="S181" s="379"/>
      <c r="T181" s="379"/>
      <c r="U181" s="379"/>
      <c r="V181" s="379"/>
      <c r="W181" s="379"/>
      <c r="X181" s="380"/>
      <c r="Y181" s="500"/>
      <c r="Z181" s="379"/>
      <c r="AA181" s="379"/>
      <c r="AB181" s="379"/>
      <c r="AC181" s="379"/>
      <c r="AD181" s="379"/>
      <c r="AE181" s="379"/>
      <c r="AF181" s="379"/>
      <c r="AG181" s="379"/>
      <c r="AH181" s="380"/>
      <c r="AI181" s="500"/>
      <c r="AJ181" s="379"/>
      <c r="AK181" s="379"/>
      <c r="AL181" s="379"/>
      <c r="AM181" s="379"/>
      <c r="AN181" s="379"/>
      <c r="AO181" s="379"/>
      <c r="AP181" s="379"/>
      <c r="AQ181" s="379"/>
      <c r="AR181" s="380"/>
      <c r="AS181" s="500"/>
      <c r="AT181" s="379"/>
      <c r="AU181" s="379"/>
      <c r="AV181" s="379"/>
      <c r="AW181" s="379"/>
      <c r="AX181" s="379"/>
      <c r="AY181" s="379"/>
      <c r="AZ181" s="379"/>
      <c r="BA181" s="379"/>
      <c r="BB181" s="380"/>
    </row>
    <row r="182" spans="1:74" ht="15.75" customHeight="1" thickBot="1" x14ac:dyDescent="0.3">
      <c r="A182" s="767"/>
      <c r="B182" s="764"/>
      <c r="C182" s="381"/>
      <c r="D182" s="581"/>
      <c r="E182" s="381"/>
      <c r="F182" s="381"/>
      <c r="G182" s="381"/>
      <c r="H182" s="381"/>
      <c r="I182" s="381"/>
      <c r="J182" s="381"/>
      <c r="K182" s="381"/>
      <c r="L182" s="381"/>
      <c r="M182" s="381"/>
      <c r="N182" s="381"/>
      <c r="O182" s="501"/>
      <c r="P182" s="381"/>
      <c r="Q182" s="381"/>
      <c r="R182" s="381"/>
      <c r="S182" s="381"/>
      <c r="T182" s="381"/>
      <c r="U182" s="381"/>
      <c r="V182" s="381"/>
      <c r="W182" s="381"/>
      <c r="X182" s="382"/>
      <c r="Y182" s="501"/>
      <c r="Z182" s="381"/>
      <c r="AA182" s="381"/>
      <c r="AB182" s="381"/>
      <c r="AC182" s="381"/>
      <c r="AD182" s="381"/>
      <c r="AE182" s="381"/>
      <c r="AF182" s="381"/>
      <c r="AG182" s="381"/>
      <c r="AH182" s="382"/>
      <c r="AI182" s="501"/>
      <c r="AJ182" s="381"/>
      <c r="AK182" s="381"/>
      <c r="AL182" s="381"/>
      <c r="AM182" s="381"/>
      <c r="AN182" s="381"/>
      <c r="AO182" s="381"/>
      <c r="AP182" s="381"/>
      <c r="AQ182" s="381"/>
      <c r="AR182" s="382"/>
      <c r="AS182" s="501"/>
      <c r="AT182" s="381"/>
      <c r="AU182" s="381"/>
      <c r="AV182" s="381"/>
      <c r="AW182" s="381"/>
      <c r="AX182" s="381"/>
      <c r="AY182" s="381"/>
      <c r="AZ182" s="381"/>
      <c r="BA182" s="381"/>
      <c r="BB182" s="382"/>
    </row>
    <row r="183" spans="1:74" ht="15.75" customHeight="1" x14ac:dyDescent="0.25">
      <c r="A183" s="767"/>
      <c r="B183" s="379" t="s">
        <v>624</v>
      </c>
      <c r="C183" s="379"/>
      <c r="D183" s="578"/>
      <c r="E183" s="379"/>
      <c r="F183" s="379"/>
      <c r="G183" s="379"/>
      <c r="H183" s="379"/>
      <c r="I183" s="379"/>
      <c r="J183" s="379"/>
      <c r="K183" s="379"/>
      <c r="L183" s="379"/>
      <c r="M183" s="379"/>
      <c r="N183" s="379"/>
      <c r="O183" s="500"/>
      <c r="P183" s="379"/>
      <c r="Q183" s="379"/>
      <c r="R183" s="379"/>
      <c r="S183" s="379"/>
      <c r="T183" s="379"/>
      <c r="U183" s="379"/>
      <c r="V183" s="379"/>
      <c r="W183" s="379"/>
      <c r="X183" s="380"/>
      <c r="Y183" s="500"/>
      <c r="Z183" s="379"/>
      <c r="AA183" s="379"/>
      <c r="AB183" s="379"/>
      <c r="AC183" s="379"/>
      <c r="AD183" s="379"/>
      <c r="AE183" s="379"/>
      <c r="AF183" s="379"/>
      <c r="AG183" s="379"/>
      <c r="AH183" s="380"/>
      <c r="AI183" s="500"/>
      <c r="AJ183" s="379"/>
      <c r="AK183" s="379"/>
      <c r="AL183" s="379"/>
      <c r="AM183" s="379"/>
      <c r="AN183" s="379"/>
      <c r="AO183" s="379"/>
      <c r="AP183" s="379"/>
      <c r="AQ183" s="379"/>
      <c r="AR183" s="380"/>
      <c r="AS183" s="500"/>
      <c r="AT183" s="379"/>
      <c r="AU183" s="379"/>
      <c r="AV183" s="379"/>
      <c r="AW183" s="379"/>
      <c r="AX183" s="379"/>
      <c r="AY183" s="379"/>
      <c r="AZ183" s="379"/>
      <c r="BA183" s="379"/>
      <c r="BB183" s="380"/>
    </row>
    <row r="184" spans="1:74" ht="15.75" customHeight="1" outlineLevel="1" x14ac:dyDescent="0.25">
      <c r="A184" s="767"/>
      <c r="B184" s="547" t="s">
        <v>282</v>
      </c>
      <c r="C184" s="375" t="s">
        <v>796</v>
      </c>
      <c r="D184" s="479" t="s">
        <v>283</v>
      </c>
      <c r="E184" s="479">
        <v>106545.03140399151</v>
      </c>
      <c r="F184" s="479">
        <v>126491.30648031714</v>
      </c>
      <c r="G184" s="479">
        <v>147768.39026470287</v>
      </c>
      <c r="H184" s="479">
        <v>169234.68354769293</v>
      </c>
      <c r="I184" s="479">
        <v>190510.71029577358</v>
      </c>
      <c r="J184" s="479">
        <v>202098.99930805544</v>
      </c>
      <c r="K184" s="479" t="s">
        <v>563</v>
      </c>
      <c r="L184" s="479" t="s">
        <v>563</v>
      </c>
      <c r="M184" s="479" t="s">
        <v>563</v>
      </c>
      <c r="N184" s="479" t="s">
        <v>563</v>
      </c>
      <c r="O184" s="502">
        <v>94771.219011435649</v>
      </c>
      <c r="P184" s="487">
        <v>110487.07804667452</v>
      </c>
      <c r="Q184" s="487">
        <v>131781.89251377032</v>
      </c>
      <c r="R184" s="487">
        <v>152972.92811263909</v>
      </c>
      <c r="S184" s="487">
        <v>174413.62549814043</v>
      </c>
      <c r="T184" s="487"/>
      <c r="U184" s="487"/>
      <c r="V184" s="487"/>
      <c r="W184" s="487"/>
      <c r="X184" s="503"/>
      <c r="Y184" s="480">
        <v>91257.536262490146</v>
      </c>
      <c r="Z184" s="479">
        <v>105710.90364516735</v>
      </c>
      <c r="AA184" s="479">
        <v>127011.0095159214</v>
      </c>
      <c r="AB184" s="479">
        <v>148119.89940497544</v>
      </c>
      <c r="AC184" s="479">
        <v>169609.73978330457</v>
      </c>
      <c r="AD184" s="479" t="s">
        <v>563</v>
      </c>
      <c r="AE184" s="479" t="s">
        <v>563</v>
      </c>
      <c r="AF184" s="479" t="s">
        <v>563</v>
      </c>
      <c r="AG184" s="479" t="s">
        <v>563</v>
      </c>
      <c r="AH184" s="481" t="s">
        <v>563</v>
      </c>
      <c r="AI184" s="480" t="s">
        <v>563</v>
      </c>
      <c r="AJ184" s="479" t="s">
        <v>563</v>
      </c>
      <c r="AK184" s="479" t="s">
        <v>563</v>
      </c>
      <c r="AL184" s="479" t="s">
        <v>563</v>
      </c>
      <c r="AM184" s="479" t="s">
        <v>563</v>
      </c>
      <c r="AN184" s="479" t="s">
        <v>563</v>
      </c>
      <c r="AO184" s="479" t="s">
        <v>563</v>
      </c>
      <c r="AP184" s="479" t="s">
        <v>563</v>
      </c>
      <c r="AQ184" s="479" t="s">
        <v>563</v>
      </c>
      <c r="AR184" s="481" t="s">
        <v>563</v>
      </c>
      <c r="AS184" s="480" t="s">
        <v>563</v>
      </c>
      <c r="AT184" s="479" t="s">
        <v>563</v>
      </c>
      <c r="AU184" s="479" t="s">
        <v>563</v>
      </c>
      <c r="AV184" s="479" t="s">
        <v>563</v>
      </c>
      <c r="AW184" s="479" t="s">
        <v>563</v>
      </c>
      <c r="AX184" s="479" t="s">
        <v>563</v>
      </c>
      <c r="AY184" s="479" t="s">
        <v>563</v>
      </c>
      <c r="AZ184" s="479" t="s">
        <v>563</v>
      </c>
      <c r="BA184" s="479" t="s">
        <v>563</v>
      </c>
      <c r="BB184" s="481" t="s">
        <v>563</v>
      </c>
    </row>
    <row r="185" spans="1:74" ht="15.75" customHeight="1" outlineLevel="1" x14ac:dyDescent="0.25">
      <c r="A185" s="767"/>
      <c r="B185" s="547" t="s">
        <v>676</v>
      </c>
      <c r="C185" s="375" t="s">
        <v>797</v>
      </c>
      <c r="D185" s="479" t="s">
        <v>555</v>
      </c>
      <c r="E185" s="479">
        <v>3183.3331771751582</v>
      </c>
      <c r="F185" s="479">
        <v>3779.2843761641579</v>
      </c>
      <c r="G185" s="479">
        <v>4414.9972370252908</v>
      </c>
      <c r="H185" s="479">
        <v>5056.3632650628442</v>
      </c>
      <c r="I185" s="479">
        <v>5692.0445439844434</v>
      </c>
      <c r="J185" s="479">
        <v>6038.2773470854727</v>
      </c>
      <c r="K185" s="479" t="s">
        <v>563</v>
      </c>
      <c r="L185" s="479" t="s">
        <v>563</v>
      </c>
      <c r="M185" s="479" t="s">
        <v>563</v>
      </c>
      <c r="N185" s="479" t="s">
        <v>563</v>
      </c>
      <c r="O185" s="502">
        <v>2831.557340074462</v>
      </c>
      <c r="P185" s="487">
        <v>3301.1129337556667</v>
      </c>
      <c r="Q185" s="487">
        <v>3937.3555487478106</v>
      </c>
      <c r="R185" s="487">
        <v>4570.4974774858556</v>
      </c>
      <c r="S185" s="487">
        <v>5211.0987559278474</v>
      </c>
      <c r="T185" s="487"/>
      <c r="U185" s="487"/>
      <c r="V185" s="487"/>
      <c r="W185" s="487"/>
      <c r="X185" s="503"/>
      <c r="Y185" s="480">
        <v>2726.5761624316046</v>
      </c>
      <c r="Z185" s="479">
        <v>3158.4112588681519</v>
      </c>
      <c r="AA185" s="479">
        <v>3794.8119694617249</v>
      </c>
      <c r="AB185" s="479">
        <v>4425.4995635398618</v>
      </c>
      <c r="AC185" s="479">
        <v>5067.5691274329247</v>
      </c>
      <c r="AD185" s="479" t="s">
        <v>563</v>
      </c>
      <c r="AE185" s="479" t="s">
        <v>563</v>
      </c>
      <c r="AF185" s="479" t="s">
        <v>563</v>
      </c>
      <c r="AG185" s="479" t="s">
        <v>563</v>
      </c>
      <c r="AH185" s="481" t="s">
        <v>563</v>
      </c>
      <c r="AI185" s="480" t="s">
        <v>563</v>
      </c>
      <c r="AJ185" s="479" t="s">
        <v>563</v>
      </c>
      <c r="AK185" s="479" t="s">
        <v>563</v>
      </c>
      <c r="AL185" s="479" t="s">
        <v>563</v>
      </c>
      <c r="AM185" s="479" t="s">
        <v>563</v>
      </c>
      <c r="AN185" s="479" t="s">
        <v>563</v>
      </c>
      <c r="AO185" s="479" t="s">
        <v>563</v>
      </c>
      <c r="AP185" s="479" t="s">
        <v>563</v>
      </c>
      <c r="AQ185" s="479" t="s">
        <v>563</v>
      </c>
      <c r="AR185" s="481" t="s">
        <v>563</v>
      </c>
      <c r="AS185" s="480" t="s">
        <v>563</v>
      </c>
      <c r="AT185" s="479" t="s">
        <v>563</v>
      </c>
      <c r="AU185" s="479" t="s">
        <v>563</v>
      </c>
      <c r="AV185" s="479" t="s">
        <v>563</v>
      </c>
      <c r="AW185" s="479" t="s">
        <v>563</v>
      </c>
      <c r="AX185" s="479" t="s">
        <v>563</v>
      </c>
      <c r="AY185" s="479" t="s">
        <v>563</v>
      </c>
      <c r="AZ185" s="479" t="s">
        <v>563</v>
      </c>
      <c r="BA185" s="479" t="s">
        <v>563</v>
      </c>
      <c r="BB185" s="481" t="s">
        <v>563</v>
      </c>
    </row>
    <row r="186" spans="1:74" s="488" customFormat="1" ht="15.75" customHeight="1" outlineLevel="1" x14ac:dyDescent="0.25">
      <c r="A186" s="767"/>
      <c r="B186" s="554" t="s">
        <v>509</v>
      </c>
      <c r="C186" s="486" t="s">
        <v>798</v>
      </c>
      <c r="D186" s="487" t="s">
        <v>290</v>
      </c>
      <c r="E186" s="482">
        <v>308.14999999999998</v>
      </c>
      <c r="F186" s="482">
        <v>308.14999999999998</v>
      </c>
      <c r="G186" s="482">
        <v>308.14999999999998</v>
      </c>
      <c r="H186" s="482">
        <v>308.14999999999998</v>
      </c>
      <c r="I186" s="482">
        <v>308.14999999999998</v>
      </c>
      <c r="J186" s="482">
        <v>308.14999999999998</v>
      </c>
      <c r="K186" s="482"/>
      <c r="L186" s="482"/>
      <c r="M186" s="482"/>
      <c r="N186" s="482"/>
      <c r="O186" s="480">
        <v>308.14999999999998</v>
      </c>
      <c r="P186" s="479">
        <v>308.14999999999998</v>
      </c>
      <c r="Q186" s="479">
        <v>308.14999999999998</v>
      </c>
      <c r="R186" s="479">
        <v>308.14999999999998</v>
      </c>
      <c r="S186" s="479">
        <v>308.14999999999998</v>
      </c>
      <c r="T186" s="479"/>
      <c r="U186" s="479"/>
      <c r="V186" s="479"/>
      <c r="W186" s="479"/>
      <c r="X186" s="481"/>
      <c r="Y186" s="482">
        <v>308.14999999999998</v>
      </c>
      <c r="Z186" s="482">
        <v>308.14999999999998</v>
      </c>
      <c r="AA186" s="482">
        <v>308.14999999999998</v>
      </c>
      <c r="AB186" s="482">
        <v>308.14999999999998</v>
      </c>
      <c r="AC186" s="482">
        <v>308.14999999999998</v>
      </c>
      <c r="AD186" s="482"/>
      <c r="AE186" s="482"/>
      <c r="AF186" s="482"/>
      <c r="AG186" s="482"/>
      <c r="AH186" s="484"/>
      <c r="AI186" s="483"/>
      <c r="AJ186" s="482"/>
      <c r="AK186" s="482"/>
      <c r="AL186" s="482"/>
      <c r="AM186" s="482"/>
      <c r="AN186" s="482"/>
      <c r="AO186" s="482"/>
      <c r="AP186" s="482"/>
      <c r="AQ186" s="482"/>
      <c r="AR186" s="484"/>
      <c r="AS186" s="483"/>
      <c r="AT186" s="482"/>
      <c r="AU186" s="482"/>
      <c r="AV186" s="482"/>
      <c r="AW186" s="482"/>
      <c r="AX186" s="482"/>
      <c r="AY186" s="482"/>
      <c r="AZ186" s="482"/>
      <c r="BA186" s="482"/>
      <c r="BB186" s="484"/>
      <c r="BC186" s="468"/>
      <c r="BD186" s="468"/>
      <c r="BE186" s="468"/>
      <c r="BF186" s="468"/>
      <c r="BG186" s="468"/>
      <c r="BH186" s="468"/>
      <c r="BI186" s="468"/>
      <c r="BJ186" s="468"/>
      <c r="BK186" s="468"/>
      <c r="BL186" s="468"/>
      <c r="BM186" s="468"/>
      <c r="BN186" s="468"/>
      <c r="BO186" s="468"/>
      <c r="BP186" s="468"/>
      <c r="BQ186" s="468"/>
      <c r="BR186" s="468"/>
      <c r="BS186" s="468"/>
      <c r="BT186" s="468"/>
      <c r="BU186" s="468"/>
      <c r="BV186" s="468"/>
    </row>
    <row r="187" spans="1:74" ht="15.75" customHeight="1" outlineLevel="1" x14ac:dyDescent="0.25">
      <c r="A187" s="767"/>
      <c r="B187" s="547" t="s">
        <v>510</v>
      </c>
      <c r="C187" s="375" t="s">
        <v>799</v>
      </c>
      <c r="D187" s="479" t="s">
        <v>505</v>
      </c>
      <c r="E187" s="482">
        <v>4.2642480000000003</v>
      </c>
      <c r="F187" s="482">
        <v>4.2642480000000003</v>
      </c>
      <c r="G187" s="482">
        <v>4.2642480000000003</v>
      </c>
      <c r="H187" s="482">
        <v>4.2642480000000003</v>
      </c>
      <c r="I187" s="482">
        <v>4.2642480000000003</v>
      </c>
      <c r="J187" s="482">
        <v>4.2642480000000003</v>
      </c>
      <c r="K187" s="482"/>
      <c r="L187" s="482"/>
      <c r="M187" s="482"/>
      <c r="N187" s="482"/>
      <c r="O187" s="502">
        <v>4.2642480000000003</v>
      </c>
      <c r="P187" s="487">
        <v>4.2642480000000003</v>
      </c>
      <c r="Q187" s="487">
        <v>4.2642480000000003</v>
      </c>
      <c r="R187" s="487">
        <v>4.2642480000000003</v>
      </c>
      <c r="S187" s="487">
        <v>4.2642480000000003</v>
      </c>
      <c r="T187" s="487"/>
      <c r="U187" s="487"/>
      <c r="V187" s="487"/>
      <c r="W187" s="487"/>
      <c r="X187" s="503"/>
      <c r="Y187" s="482">
        <v>4.2642480000000003</v>
      </c>
      <c r="Z187" s="482">
        <v>4.2642480000000003</v>
      </c>
      <c r="AA187" s="482">
        <v>4.2642480000000003</v>
      </c>
      <c r="AB187" s="482">
        <v>4.2642480000000003</v>
      </c>
      <c r="AC187" s="482">
        <v>4.2642480000000003</v>
      </c>
      <c r="AD187" s="482"/>
      <c r="AE187" s="482"/>
      <c r="AF187" s="482"/>
      <c r="AG187" s="482"/>
      <c r="AH187" s="484"/>
      <c r="AI187" s="483"/>
      <c r="AJ187" s="482"/>
      <c r="AK187" s="482"/>
      <c r="AL187" s="482"/>
      <c r="AM187" s="482"/>
      <c r="AN187" s="482"/>
      <c r="AO187" s="482"/>
      <c r="AP187" s="482"/>
      <c r="AQ187" s="482"/>
      <c r="AR187" s="484"/>
      <c r="AS187" s="483"/>
      <c r="AT187" s="482"/>
      <c r="AU187" s="482"/>
      <c r="AV187" s="482"/>
      <c r="AW187" s="482"/>
      <c r="AX187" s="482"/>
      <c r="AY187" s="482"/>
      <c r="AZ187" s="482"/>
      <c r="BA187" s="482"/>
      <c r="BB187" s="484"/>
    </row>
    <row r="188" spans="1:74" s="488" customFormat="1" ht="15.75" customHeight="1" outlineLevel="1" x14ac:dyDescent="0.25">
      <c r="A188" s="767"/>
      <c r="B188" s="554" t="s">
        <v>511</v>
      </c>
      <c r="C188" s="486" t="s">
        <v>800</v>
      </c>
      <c r="D188" s="487" t="s">
        <v>507</v>
      </c>
      <c r="E188" s="487">
        <v>2.9877819127057864E-2</v>
      </c>
      <c r="F188" s="487">
        <v>2.9877819127057864E-2</v>
      </c>
      <c r="G188" s="487">
        <v>2.9877819127057864E-2</v>
      </c>
      <c r="H188" s="487">
        <v>2.9877819127057864E-2</v>
      </c>
      <c r="I188" s="487">
        <v>2.9877819127057864E-2</v>
      </c>
      <c r="J188" s="487">
        <v>2.9877819127057864E-2</v>
      </c>
      <c r="K188" s="487" t="s">
        <v>563</v>
      </c>
      <c r="L188" s="487" t="s">
        <v>563</v>
      </c>
      <c r="M188" s="487" t="s">
        <v>563</v>
      </c>
      <c r="N188" s="487" t="s">
        <v>563</v>
      </c>
      <c r="O188" s="480">
        <v>2.9877819127057864E-2</v>
      </c>
      <c r="P188" s="479">
        <v>2.9877819127057864E-2</v>
      </c>
      <c r="Q188" s="479">
        <v>2.9877819127057864E-2</v>
      </c>
      <c r="R188" s="479">
        <v>2.9877819127057864E-2</v>
      </c>
      <c r="S188" s="479">
        <v>2.9877819127057864E-2</v>
      </c>
      <c r="T188" s="479"/>
      <c r="U188" s="479"/>
      <c r="V188" s="479"/>
      <c r="W188" s="479"/>
      <c r="X188" s="481"/>
      <c r="Y188" s="502">
        <v>2.9877819127057864E-2</v>
      </c>
      <c r="Z188" s="487">
        <v>2.9877819127057864E-2</v>
      </c>
      <c r="AA188" s="487">
        <v>2.9877819127057864E-2</v>
      </c>
      <c r="AB188" s="487">
        <v>2.9877819127057864E-2</v>
      </c>
      <c r="AC188" s="487">
        <v>2.9877819127057864E-2</v>
      </c>
      <c r="AD188" s="487" t="s">
        <v>563</v>
      </c>
      <c r="AE188" s="487" t="s">
        <v>563</v>
      </c>
      <c r="AF188" s="487" t="s">
        <v>563</v>
      </c>
      <c r="AG188" s="487" t="s">
        <v>563</v>
      </c>
      <c r="AH188" s="503" t="s">
        <v>563</v>
      </c>
      <c r="AI188" s="502" t="s">
        <v>563</v>
      </c>
      <c r="AJ188" s="487" t="s">
        <v>563</v>
      </c>
      <c r="AK188" s="487" t="s">
        <v>563</v>
      </c>
      <c r="AL188" s="487" t="s">
        <v>563</v>
      </c>
      <c r="AM188" s="487" t="s">
        <v>563</v>
      </c>
      <c r="AN188" s="487" t="s">
        <v>563</v>
      </c>
      <c r="AO188" s="487" t="s">
        <v>563</v>
      </c>
      <c r="AP188" s="487" t="s">
        <v>563</v>
      </c>
      <c r="AQ188" s="487" t="s">
        <v>563</v>
      </c>
      <c r="AR188" s="503" t="s">
        <v>563</v>
      </c>
      <c r="AS188" s="502" t="s">
        <v>563</v>
      </c>
      <c r="AT188" s="487" t="s">
        <v>563</v>
      </c>
      <c r="AU188" s="487" t="s">
        <v>563</v>
      </c>
      <c r="AV188" s="487" t="s">
        <v>563</v>
      </c>
      <c r="AW188" s="487" t="s">
        <v>563</v>
      </c>
      <c r="AX188" s="487" t="s">
        <v>563</v>
      </c>
      <c r="AY188" s="487" t="s">
        <v>563</v>
      </c>
      <c r="AZ188" s="487" t="s">
        <v>563</v>
      </c>
      <c r="BA188" s="487" t="s">
        <v>563</v>
      </c>
      <c r="BB188" s="503" t="s">
        <v>563</v>
      </c>
      <c r="BC188" s="468"/>
      <c r="BD188" s="468"/>
      <c r="BE188" s="468"/>
      <c r="BF188" s="468"/>
      <c r="BG188" s="468"/>
      <c r="BH188" s="468"/>
      <c r="BI188" s="468"/>
      <c r="BJ188" s="468"/>
      <c r="BK188" s="468"/>
      <c r="BL188" s="468"/>
      <c r="BM188" s="468"/>
      <c r="BN188" s="468"/>
      <c r="BO188" s="468"/>
      <c r="BP188" s="468"/>
      <c r="BQ188" s="468"/>
      <c r="BR188" s="468"/>
      <c r="BS188" s="468"/>
      <c r="BT188" s="468"/>
      <c r="BU188" s="468"/>
      <c r="BV188" s="468"/>
    </row>
    <row r="189" spans="1:74" ht="15.75" customHeight="1" outlineLevel="1" x14ac:dyDescent="0.25">
      <c r="A189" s="767"/>
      <c r="B189" s="547" t="s">
        <v>515</v>
      </c>
      <c r="C189" s="375" t="s">
        <v>801</v>
      </c>
      <c r="D189" s="479" t="s">
        <v>277</v>
      </c>
      <c r="E189" s="504"/>
      <c r="F189" s="504"/>
      <c r="G189" s="504"/>
      <c r="H189" s="504"/>
      <c r="I189" s="504"/>
      <c r="J189" s="504"/>
      <c r="K189" s="504"/>
      <c r="L189" s="504"/>
      <c r="M189" s="504"/>
      <c r="N189" s="504"/>
      <c r="O189" s="505"/>
      <c r="P189" s="504"/>
      <c r="Q189" s="504"/>
      <c r="R189" s="504"/>
      <c r="S189" s="504"/>
      <c r="T189" s="504"/>
      <c r="U189" s="504"/>
      <c r="V189" s="504"/>
      <c r="W189" s="504"/>
      <c r="X189" s="506"/>
      <c r="Y189" s="505"/>
      <c r="Z189" s="504"/>
      <c r="AA189" s="504"/>
      <c r="AB189" s="504"/>
      <c r="AC189" s="504"/>
      <c r="AD189" s="504"/>
      <c r="AE189" s="504"/>
      <c r="AF189" s="504"/>
      <c r="AG189" s="504"/>
      <c r="AH189" s="506"/>
      <c r="AI189" s="505"/>
      <c r="AJ189" s="504"/>
      <c r="AK189" s="504"/>
      <c r="AL189" s="504"/>
      <c r="AM189" s="504"/>
      <c r="AN189" s="504"/>
      <c r="AO189" s="504"/>
      <c r="AP189" s="504"/>
      <c r="AQ189" s="504"/>
      <c r="AR189" s="506"/>
      <c r="AS189" s="505"/>
      <c r="AT189" s="504"/>
      <c r="AU189" s="504"/>
      <c r="AV189" s="504"/>
      <c r="AW189" s="504"/>
      <c r="AX189" s="504"/>
      <c r="AY189" s="504"/>
      <c r="AZ189" s="504"/>
      <c r="BA189" s="504"/>
      <c r="BB189" s="506"/>
    </row>
    <row r="190" spans="1:74" s="488" customFormat="1" ht="15.75" customHeight="1" outlineLevel="1" x14ac:dyDescent="0.25">
      <c r="A190" s="767"/>
      <c r="B190" s="554" t="s">
        <v>514</v>
      </c>
      <c r="C190" s="486" t="s">
        <v>802</v>
      </c>
      <c r="D190" s="487" t="s">
        <v>517</v>
      </c>
      <c r="E190" s="487"/>
      <c r="F190" s="487"/>
      <c r="G190" s="487"/>
      <c r="H190" s="487"/>
      <c r="I190" s="487"/>
      <c r="J190" s="487"/>
      <c r="K190" s="487"/>
      <c r="L190" s="487"/>
      <c r="M190" s="487"/>
      <c r="N190" s="487"/>
      <c r="O190" s="502"/>
      <c r="P190" s="487"/>
      <c r="Q190" s="487"/>
      <c r="R190" s="487"/>
      <c r="S190" s="487"/>
      <c r="T190" s="487"/>
      <c r="U190" s="487"/>
      <c r="V190" s="487"/>
      <c r="W190" s="487"/>
      <c r="X190" s="503"/>
      <c r="Y190" s="502"/>
      <c r="Z190" s="487"/>
      <c r="AA190" s="487"/>
      <c r="AB190" s="487"/>
      <c r="AC190" s="487"/>
      <c r="AD190" s="487"/>
      <c r="AE190" s="487"/>
      <c r="AF190" s="487"/>
      <c r="AG190" s="487"/>
      <c r="AH190" s="503"/>
      <c r="AI190" s="502"/>
      <c r="AJ190" s="487"/>
      <c r="AK190" s="487"/>
      <c r="AL190" s="487"/>
      <c r="AM190" s="487"/>
      <c r="AN190" s="487"/>
      <c r="AO190" s="487"/>
      <c r="AP190" s="487"/>
      <c r="AQ190" s="487"/>
      <c r="AR190" s="503"/>
      <c r="AS190" s="502"/>
      <c r="AT190" s="487"/>
      <c r="AU190" s="487"/>
      <c r="AV190" s="487"/>
      <c r="AW190" s="487"/>
      <c r="AX190" s="487"/>
      <c r="AY190" s="487"/>
      <c r="AZ190" s="487"/>
      <c r="BA190" s="487"/>
      <c r="BB190" s="503"/>
      <c r="BC190" s="468"/>
      <c r="BD190" s="468"/>
      <c r="BE190" s="468"/>
      <c r="BF190" s="468"/>
      <c r="BG190" s="468"/>
      <c r="BH190" s="468"/>
      <c r="BI190" s="468"/>
      <c r="BJ190" s="468"/>
      <c r="BK190" s="468"/>
      <c r="BL190" s="468"/>
      <c r="BM190" s="468"/>
      <c r="BN190" s="468"/>
      <c r="BO190" s="468"/>
      <c r="BP190" s="468"/>
      <c r="BQ190" s="468"/>
      <c r="BR190" s="468"/>
      <c r="BS190" s="468"/>
      <c r="BT190" s="468"/>
      <c r="BU190" s="468"/>
      <c r="BV190" s="468"/>
    </row>
    <row r="191" spans="1:74" ht="15.75" customHeight="1" outlineLevel="1" x14ac:dyDescent="0.25">
      <c r="A191" s="767"/>
      <c r="B191" s="547" t="s">
        <v>516</v>
      </c>
      <c r="C191" s="375" t="s">
        <v>803</v>
      </c>
      <c r="D191" s="479" t="s">
        <v>518</v>
      </c>
      <c r="E191" s="479"/>
      <c r="F191" s="479"/>
      <c r="G191" s="479"/>
      <c r="H191" s="479"/>
      <c r="I191" s="479"/>
      <c r="J191" s="479"/>
      <c r="K191" s="479"/>
      <c r="L191" s="479"/>
      <c r="M191" s="479"/>
      <c r="N191" s="479"/>
      <c r="O191" s="480"/>
      <c r="P191" s="479"/>
      <c r="Q191" s="479"/>
      <c r="R191" s="479"/>
      <c r="S191" s="479"/>
      <c r="T191" s="479"/>
      <c r="U191" s="479"/>
      <c r="V191" s="479"/>
      <c r="W191" s="479"/>
      <c r="X191" s="481"/>
      <c r="Y191" s="480"/>
      <c r="Z191" s="479"/>
      <c r="AA191" s="479"/>
      <c r="AB191" s="479"/>
      <c r="AC191" s="479"/>
      <c r="AD191" s="479"/>
      <c r="AE191" s="479"/>
      <c r="AF191" s="479"/>
      <c r="AG191" s="479"/>
      <c r="AH191" s="481"/>
      <c r="AI191" s="480"/>
      <c r="AJ191" s="479"/>
      <c r="AK191" s="479"/>
      <c r="AL191" s="479"/>
      <c r="AM191" s="479"/>
      <c r="AN191" s="479"/>
      <c r="AO191" s="479"/>
      <c r="AP191" s="479"/>
      <c r="AQ191" s="479"/>
      <c r="AR191" s="481"/>
      <c r="AS191" s="480"/>
      <c r="AT191" s="479"/>
      <c r="AU191" s="479"/>
      <c r="AV191" s="479"/>
      <c r="AW191" s="479"/>
      <c r="AX191" s="479"/>
      <c r="AY191" s="479"/>
      <c r="AZ191" s="479"/>
      <c r="BA191" s="479"/>
      <c r="BB191" s="481"/>
    </row>
    <row r="192" spans="1:74" s="488" customFormat="1" ht="15.75" customHeight="1" outlineLevel="1" x14ac:dyDescent="0.25">
      <c r="A192" s="767"/>
      <c r="B192" s="554" t="s">
        <v>540</v>
      </c>
      <c r="C192" s="486" t="s">
        <v>804</v>
      </c>
      <c r="D192" s="487" t="s">
        <v>542</v>
      </c>
      <c r="E192" s="486">
        <v>406.40152569580823</v>
      </c>
      <c r="F192" s="486">
        <v>406.40152569580823</v>
      </c>
      <c r="G192" s="486">
        <v>406.40152569580823</v>
      </c>
      <c r="H192" s="486">
        <v>406.40152569580823</v>
      </c>
      <c r="I192" s="486">
        <v>406.40152569580823</v>
      </c>
      <c r="J192" s="486">
        <v>406.40152569580823</v>
      </c>
      <c r="K192" s="486" t="s">
        <v>563</v>
      </c>
      <c r="L192" s="486" t="s">
        <v>563</v>
      </c>
      <c r="M192" s="486" t="s">
        <v>563</v>
      </c>
      <c r="N192" s="486" t="s">
        <v>563</v>
      </c>
      <c r="O192" s="502">
        <v>406.40152569580823</v>
      </c>
      <c r="P192" s="487">
        <v>406.40152569580823</v>
      </c>
      <c r="Q192" s="487">
        <v>406.40152569580823</v>
      </c>
      <c r="R192" s="487">
        <v>406.40152569580823</v>
      </c>
      <c r="S192" s="487">
        <v>406.40152569580823</v>
      </c>
      <c r="T192" s="487"/>
      <c r="U192" s="487"/>
      <c r="V192" s="487"/>
      <c r="W192" s="487"/>
      <c r="X192" s="503"/>
      <c r="Y192" s="507">
        <v>406.40152569580823</v>
      </c>
      <c r="Z192" s="486">
        <v>406.40152569580823</v>
      </c>
      <c r="AA192" s="486">
        <v>406.40152569580823</v>
      </c>
      <c r="AB192" s="486">
        <v>406.40152569580823</v>
      </c>
      <c r="AC192" s="486">
        <v>406.40152569580823</v>
      </c>
      <c r="AD192" s="486" t="s">
        <v>563</v>
      </c>
      <c r="AE192" s="486" t="s">
        <v>563</v>
      </c>
      <c r="AF192" s="486" t="s">
        <v>563</v>
      </c>
      <c r="AG192" s="486" t="s">
        <v>563</v>
      </c>
      <c r="AH192" s="508" t="s">
        <v>563</v>
      </c>
      <c r="AI192" s="507" t="s">
        <v>563</v>
      </c>
      <c r="AJ192" s="486" t="s">
        <v>563</v>
      </c>
      <c r="AK192" s="486" t="s">
        <v>563</v>
      </c>
      <c r="AL192" s="486" t="s">
        <v>563</v>
      </c>
      <c r="AM192" s="486" t="s">
        <v>563</v>
      </c>
      <c r="AN192" s="486" t="s">
        <v>563</v>
      </c>
      <c r="AO192" s="486" t="s">
        <v>563</v>
      </c>
      <c r="AP192" s="486" t="s">
        <v>563</v>
      </c>
      <c r="AQ192" s="486" t="s">
        <v>563</v>
      </c>
      <c r="AR192" s="508" t="s">
        <v>563</v>
      </c>
      <c r="AS192" s="507" t="s">
        <v>563</v>
      </c>
      <c r="AT192" s="486" t="s">
        <v>563</v>
      </c>
      <c r="AU192" s="486" t="s">
        <v>563</v>
      </c>
      <c r="AV192" s="486" t="s">
        <v>563</v>
      </c>
      <c r="AW192" s="486" t="s">
        <v>563</v>
      </c>
      <c r="AX192" s="486" t="s">
        <v>563</v>
      </c>
      <c r="AY192" s="486" t="s">
        <v>563</v>
      </c>
      <c r="AZ192" s="486" t="s">
        <v>563</v>
      </c>
      <c r="BA192" s="486" t="s">
        <v>563</v>
      </c>
      <c r="BB192" s="508" t="s">
        <v>563</v>
      </c>
      <c r="BC192" s="468"/>
      <c r="BD192" s="468"/>
      <c r="BE192" s="468"/>
      <c r="BF192" s="468"/>
      <c r="BG192" s="468"/>
      <c r="BH192" s="468"/>
      <c r="BI192" s="468"/>
      <c r="BJ192" s="468"/>
      <c r="BK192" s="468"/>
      <c r="BL192" s="468"/>
      <c r="BM192" s="468"/>
      <c r="BN192" s="468"/>
      <c r="BO192" s="468"/>
      <c r="BP192" s="468"/>
      <c r="BQ192" s="468"/>
      <c r="BR192" s="468"/>
      <c r="BS192" s="468"/>
      <c r="BT192" s="468"/>
      <c r="BU192" s="468"/>
      <c r="BV192" s="468"/>
    </row>
    <row r="193" spans="1:74" ht="15.75" customHeight="1" outlineLevel="1" x14ac:dyDescent="0.25">
      <c r="A193" s="767"/>
      <c r="B193" s="547" t="s">
        <v>677</v>
      </c>
      <c r="C193" s="509" t="s">
        <v>805</v>
      </c>
      <c r="D193" s="479" t="s">
        <v>543</v>
      </c>
      <c r="E193" s="375"/>
      <c r="F193" s="375"/>
      <c r="G193" s="375"/>
      <c r="H193" s="375"/>
      <c r="I193" s="375"/>
      <c r="J193" s="375"/>
      <c r="K193" s="375"/>
      <c r="L193" s="375"/>
      <c r="M193" s="375"/>
      <c r="N193" s="375"/>
      <c r="O193" s="480"/>
      <c r="P193" s="479"/>
      <c r="Q193" s="479"/>
      <c r="R193" s="479"/>
      <c r="S193" s="479"/>
      <c r="T193" s="479"/>
      <c r="U193" s="479"/>
      <c r="V193" s="479"/>
      <c r="W193" s="479"/>
      <c r="X193" s="481"/>
      <c r="Y193" s="510"/>
      <c r="Z193" s="375"/>
      <c r="AA193" s="375"/>
      <c r="AB193" s="375"/>
      <c r="AC193" s="375"/>
      <c r="AD193" s="375"/>
      <c r="AE193" s="375"/>
      <c r="AF193" s="375"/>
      <c r="AG193" s="375"/>
      <c r="AH193" s="511"/>
      <c r="AI193" s="510"/>
      <c r="AJ193" s="375"/>
      <c r="AK193" s="375"/>
      <c r="AL193" s="375"/>
      <c r="AM193" s="375"/>
      <c r="AN193" s="375"/>
      <c r="AO193" s="375"/>
      <c r="AP193" s="375"/>
      <c r="AQ193" s="375"/>
      <c r="AR193" s="511"/>
      <c r="AS193" s="510"/>
      <c r="AT193" s="375"/>
      <c r="AU193" s="375"/>
      <c r="AV193" s="375"/>
      <c r="AW193" s="375"/>
      <c r="AX193" s="375"/>
      <c r="AY193" s="375"/>
      <c r="AZ193" s="375"/>
      <c r="BA193" s="375"/>
      <c r="BB193" s="511"/>
    </row>
    <row r="194" spans="1:74" s="488" customFormat="1" ht="15.75" customHeight="1" outlineLevel="1" x14ac:dyDescent="0.25">
      <c r="A194" s="767"/>
      <c r="B194" s="554" t="s">
        <v>534</v>
      </c>
      <c r="C194" s="489" t="s">
        <v>806</v>
      </c>
      <c r="D194" s="486" t="s">
        <v>277</v>
      </c>
      <c r="E194" s="486">
        <v>24.34341930190466</v>
      </c>
      <c r="F194" s="486">
        <v>28.900746202048918</v>
      </c>
      <c r="G194" s="486">
        <v>33.762136407295543</v>
      </c>
      <c r="H194" s="486">
        <v>38.666757217477304</v>
      </c>
      <c r="I194" s="486">
        <v>43.527905910964506</v>
      </c>
      <c r="J194" s="486">
        <v>46.175599329421402</v>
      </c>
      <c r="K194" s="486" t="s">
        <v>563</v>
      </c>
      <c r="L194" s="486" t="s">
        <v>563</v>
      </c>
      <c r="M194" s="486" t="s">
        <v>563</v>
      </c>
      <c r="N194" s="486" t="s">
        <v>563</v>
      </c>
      <c r="O194" s="502">
        <v>24.309437933451971</v>
      </c>
      <c r="P194" s="487">
        <v>28.320872112638327</v>
      </c>
      <c r="Q194" s="487">
        <v>33.806264644419748</v>
      </c>
      <c r="R194" s="487">
        <v>39.26238032451954</v>
      </c>
      <c r="S194" s="487">
        <v>44.786626526413492</v>
      </c>
      <c r="T194" s="487"/>
      <c r="U194" s="487"/>
      <c r="V194" s="487"/>
      <c r="W194" s="487"/>
      <c r="X194" s="503"/>
      <c r="Y194" s="507">
        <v>24.299296804636867</v>
      </c>
      <c r="Z194" s="486">
        <v>28.147819110213156</v>
      </c>
      <c r="AA194" s="486">
        <v>33.819433923864253</v>
      </c>
      <c r="AB194" s="486">
        <v>39.440133338268161</v>
      </c>
      <c r="AC194" s="486">
        <v>45.162269076573494</v>
      </c>
      <c r="AD194" s="486" t="s">
        <v>563</v>
      </c>
      <c r="AE194" s="486" t="s">
        <v>563</v>
      </c>
      <c r="AF194" s="486" t="s">
        <v>563</v>
      </c>
      <c r="AG194" s="486" t="s">
        <v>563</v>
      </c>
      <c r="AH194" s="508" t="s">
        <v>563</v>
      </c>
      <c r="AI194" s="507" t="s">
        <v>563</v>
      </c>
      <c r="AJ194" s="486" t="s">
        <v>563</v>
      </c>
      <c r="AK194" s="486" t="s">
        <v>563</v>
      </c>
      <c r="AL194" s="486" t="s">
        <v>563</v>
      </c>
      <c r="AM194" s="486" t="s">
        <v>563</v>
      </c>
      <c r="AN194" s="486" t="s">
        <v>563</v>
      </c>
      <c r="AO194" s="486" t="s">
        <v>563</v>
      </c>
      <c r="AP194" s="486" t="s">
        <v>563</v>
      </c>
      <c r="AQ194" s="486" t="s">
        <v>563</v>
      </c>
      <c r="AR194" s="508" t="s">
        <v>563</v>
      </c>
      <c r="AS194" s="507" t="s">
        <v>563</v>
      </c>
      <c r="AT194" s="486" t="s">
        <v>563</v>
      </c>
      <c r="AU194" s="486" t="s">
        <v>563</v>
      </c>
      <c r="AV194" s="486" t="s">
        <v>563</v>
      </c>
      <c r="AW194" s="486" t="s">
        <v>563</v>
      </c>
      <c r="AX194" s="486" t="s">
        <v>563</v>
      </c>
      <c r="AY194" s="486" t="s">
        <v>563</v>
      </c>
      <c r="AZ194" s="486" t="s">
        <v>563</v>
      </c>
      <c r="BA194" s="486" t="s">
        <v>563</v>
      </c>
      <c r="BB194" s="508" t="s">
        <v>563</v>
      </c>
      <c r="BC194" s="468"/>
      <c r="BD194" s="468"/>
      <c r="BE194" s="468"/>
      <c r="BF194" s="468"/>
      <c r="BG194" s="468"/>
      <c r="BH194" s="468"/>
      <c r="BI194" s="468"/>
      <c r="BJ194" s="468"/>
      <c r="BK194" s="468"/>
      <c r="BL194" s="468"/>
      <c r="BM194" s="468"/>
      <c r="BN194" s="468"/>
      <c r="BO194" s="468"/>
      <c r="BP194" s="468"/>
      <c r="BQ194" s="468"/>
      <c r="BR194" s="468"/>
      <c r="BS194" s="468"/>
      <c r="BT194" s="468"/>
      <c r="BU194" s="468"/>
      <c r="BV194" s="468"/>
    </row>
    <row r="195" spans="1:74" ht="15.75" customHeight="1" outlineLevel="1" x14ac:dyDescent="0.25">
      <c r="A195" s="767"/>
      <c r="B195" s="547" t="s">
        <v>535</v>
      </c>
      <c r="C195" s="512" t="s">
        <v>807</v>
      </c>
      <c r="D195" s="375" t="s">
        <v>277</v>
      </c>
      <c r="E195" s="375">
        <v>2.1971401494494085</v>
      </c>
      <c r="F195" s="375">
        <v>2.1967167955049249</v>
      </c>
      <c r="G195" s="375">
        <v>2.0983680274626586</v>
      </c>
      <c r="H195" s="375">
        <v>1.9520106000548312</v>
      </c>
      <c r="I195" s="375">
        <v>1.7329129690665639</v>
      </c>
      <c r="J195" s="375">
        <v>1.5724125727086746</v>
      </c>
      <c r="K195" s="375" t="s">
        <v>563</v>
      </c>
      <c r="L195" s="375" t="s">
        <v>563</v>
      </c>
      <c r="M195" s="375" t="s">
        <v>563</v>
      </c>
      <c r="N195" s="375" t="s">
        <v>563</v>
      </c>
      <c r="O195" s="480">
        <v>1.9203268164718856</v>
      </c>
      <c r="P195" s="479">
        <v>1.9222494118419737</v>
      </c>
      <c r="Q195" s="479">
        <v>1.8438318404082741</v>
      </c>
      <c r="R195" s="479">
        <v>1.7188978439388696</v>
      </c>
      <c r="S195" s="479">
        <v>1.5142479796594133</v>
      </c>
      <c r="T195" s="479"/>
      <c r="U195" s="479"/>
      <c r="V195" s="479"/>
      <c r="W195" s="479"/>
      <c r="X195" s="481"/>
      <c r="Y195" s="510">
        <v>1.8377168512089612</v>
      </c>
      <c r="Z195" s="375">
        <v>1.8403395529984212</v>
      </c>
      <c r="AA195" s="375">
        <v>1.7678700890556853</v>
      </c>
      <c r="AB195" s="375">
        <v>1.6493295305995412</v>
      </c>
      <c r="AC195" s="375">
        <v>1.4489913426873449</v>
      </c>
      <c r="AD195" s="375" t="s">
        <v>563</v>
      </c>
      <c r="AE195" s="375" t="s">
        <v>563</v>
      </c>
      <c r="AF195" s="375" t="s">
        <v>563</v>
      </c>
      <c r="AG195" s="375" t="s">
        <v>563</v>
      </c>
      <c r="AH195" s="511" t="s">
        <v>563</v>
      </c>
      <c r="AI195" s="510" t="s">
        <v>563</v>
      </c>
      <c r="AJ195" s="375" t="s">
        <v>563</v>
      </c>
      <c r="AK195" s="375" t="s">
        <v>563</v>
      </c>
      <c r="AL195" s="375" t="s">
        <v>563</v>
      </c>
      <c r="AM195" s="375" t="s">
        <v>563</v>
      </c>
      <c r="AN195" s="375" t="s">
        <v>563</v>
      </c>
      <c r="AO195" s="375" t="s">
        <v>563</v>
      </c>
      <c r="AP195" s="375" t="s">
        <v>563</v>
      </c>
      <c r="AQ195" s="375" t="s">
        <v>563</v>
      </c>
      <c r="AR195" s="511" t="s">
        <v>563</v>
      </c>
      <c r="AS195" s="510" t="s">
        <v>563</v>
      </c>
      <c r="AT195" s="375" t="s">
        <v>563</v>
      </c>
      <c r="AU195" s="375" t="s">
        <v>563</v>
      </c>
      <c r="AV195" s="375" t="s">
        <v>563</v>
      </c>
      <c r="AW195" s="375" t="s">
        <v>563</v>
      </c>
      <c r="AX195" s="375" t="s">
        <v>563</v>
      </c>
      <c r="AY195" s="375" t="s">
        <v>563</v>
      </c>
      <c r="AZ195" s="375" t="s">
        <v>563</v>
      </c>
      <c r="BA195" s="375" t="s">
        <v>563</v>
      </c>
      <c r="BB195" s="511" t="s">
        <v>563</v>
      </c>
    </row>
    <row r="196" spans="1:74" s="488" customFormat="1" ht="15.75" customHeight="1" outlineLevel="1" x14ac:dyDescent="0.25">
      <c r="A196" s="767"/>
      <c r="B196" s="554" t="s">
        <v>536</v>
      </c>
      <c r="C196" s="486" t="s">
        <v>808</v>
      </c>
      <c r="D196" s="486" t="s">
        <v>277</v>
      </c>
      <c r="E196" s="487">
        <v>0.57965648509397683</v>
      </c>
      <c r="F196" s="487">
        <v>0.57965648509397683</v>
      </c>
      <c r="G196" s="487">
        <v>0.57965648509397683</v>
      </c>
      <c r="H196" s="487">
        <v>0.57965648509397683</v>
      </c>
      <c r="I196" s="487">
        <v>0.57965648509397683</v>
      </c>
      <c r="J196" s="487">
        <v>0.57965648509397683</v>
      </c>
      <c r="K196" s="487" t="s">
        <v>563</v>
      </c>
      <c r="L196" s="487" t="s">
        <v>563</v>
      </c>
      <c r="M196" s="487" t="s">
        <v>563</v>
      </c>
      <c r="N196" s="487" t="s">
        <v>563</v>
      </c>
      <c r="O196" s="502">
        <v>0.51629556302976742</v>
      </c>
      <c r="P196" s="487">
        <v>0.51629556302976742</v>
      </c>
      <c r="Q196" s="487">
        <v>0.51629556302976742</v>
      </c>
      <c r="R196" s="487">
        <v>0.51629556302976742</v>
      </c>
      <c r="S196" s="487">
        <v>0.51629556302976742</v>
      </c>
      <c r="T196" s="487"/>
      <c r="U196" s="487"/>
      <c r="V196" s="487"/>
      <c r="W196" s="487"/>
      <c r="X196" s="503"/>
      <c r="Y196" s="502">
        <v>0.49738663435046782</v>
      </c>
      <c r="Z196" s="487">
        <v>0.49738663435046782</v>
      </c>
      <c r="AA196" s="487">
        <v>0.49738663435046782</v>
      </c>
      <c r="AB196" s="487">
        <v>0.49738663435046782</v>
      </c>
      <c r="AC196" s="487">
        <v>0.49738663435046782</v>
      </c>
      <c r="AD196" s="487" t="s">
        <v>563</v>
      </c>
      <c r="AE196" s="487" t="s">
        <v>563</v>
      </c>
      <c r="AF196" s="487" t="s">
        <v>563</v>
      </c>
      <c r="AG196" s="487" t="s">
        <v>563</v>
      </c>
      <c r="AH196" s="503" t="s">
        <v>563</v>
      </c>
      <c r="AI196" s="502" t="s">
        <v>563</v>
      </c>
      <c r="AJ196" s="487" t="s">
        <v>563</v>
      </c>
      <c r="AK196" s="487" t="s">
        <v>563</v>
      </c>
      <c r="AL196" s="487" t="s">
        <v>563</v>
      </c>
      <c r="AM196" s="487" t="s">
        <v>563</v>
      </c>
      <c r="AN196" s="487" t="s">
        <v>563</v>
      </c>
      <c r="AO196" s="487" t="s">
        <v>563</v>
      </c>
      <c r="AP196" s="487" t="s">
        <v>563</v>
      </c>
      <c r="AQ196" s="487" t="s">
        <v>563</v>
      </c>
      <c r="AR196" s="503" t="s">
        <v>563</v>
      </c>
      <c r="AS196" s="502" t="s">
        <v>563</v>
      </c>
      <c r="AT196" s="487" t="s">
        <v>563</v>
      </c>
      <c r="AU196" s="487" t="s">
        <v>563</v>
      </c>
      <c r="AV196" s="487" t="s">
        <v>563</v>
      </c>
      <c r="AW196" s="487" t="s">
        <v>563</v>
      </c>
      <c r="AX196" s="487" t="s">
        <v>563</v>
      </c>
      <c r="AY196" s="487" t="s">
        <v>563</v>
      </c>
      <c r="AZ196" s="487" t="s">
        <v>563</v>
      </c>
      <c r="BA196" s="487" t="s">
        <v>563</v>
      </c>
      <c r="BB196" s="503" t="s">
        <v>563</v>
      </c>
      <c r="BC196" s="468"/>
      <c r="BD196" s="468"/>
      <c r="BE196" s="468"/>
      <c r="BF196" s="468"/>
      <c r="BG196" s="468"/>
      <c r="BH196" s="468"/>
      <c r="BI196" s="468"/>
      <c r="BJ196" s="468"/>
      <c r="BK196" s="468"/>
      <c r="BL196" s="468"/>
      <c r="BM196" s="468"/>
      <c r="BN196" s="468"/>
      <c r="BO196" s="468"/>
      <c r="BP196" s="468"/>
      <c r="BQ196" s="468"/>
      <c r="BR196" s="468"/>
      <c r="BS196" s="468"/>
      <c r="BT196" s="468"/>
      <c r="BU196" s="468"/>
      <c r="BV196" s="468"/>
    </row>
    <row r="197" spans="1:74" ht="15.75" customHeight="1" outlineLevel="1" x14ac:dyDescent="0.25">
      <c r="A197" s="767"/>
      <c r="B197" s="547" t="s">
        <v>537</v>
      </c>
      <c r="C197" s="375" t="s">
        <v>809</v>
      </c>
      <c r="D197" s="375" t="s">
        <v>277</v>
      </c>
      <c r="E197" s="375"/>
      <c r="F197" s="375"/>
      <c r="G197" s="375"/>
      <c r="H197" s="375"/>
      <c r="I197" s="375"/>
      <c r="J197" s="375"/>
      <c r="K197" s="375"/>
      <c r="L197" s="375"/>
      <c r="M197" s="375"/>
      <c r="N197" s="375"/>
      <c r="O197" s="480"/>
      <c r="P197" s="479"/>
      <c r="Q197" s="479"/>
      <c r="R197" s="479"/>
      <c r="S197" s="479"/>
      <c r="T197" s="479"/>
      <c r="U197" s="479"/>
      <c r="V197" s="479"/>
      <c r="W197" s="479"/>
      <c r="X197" s="481"/>
      <c r="Y197" s="510"/>
      <c r="Z197" s="375"/>
      <c r="AA197" s="375"/>
      <c r="AB197" s="375"/>
      <c r="AC197" s="375"/>
      <c r="AD197" s="375"/>
      <c r="AE197" s="375"/>
      <c r="AF197" s="375"/>
      <c r="AG197" s="375"/>
      <c r="AH197" s="511"/>
      <c r="AI197" s="510"/>
      <c r="AJ197" s="375"/>
      <c r="AK197" s="375"/>
      <c r="AL197" s="375"/>
      <c r="AM197" s="375"/>
      <c r="AN197" s="375"/>
      <c r="AO197" s="375"/>
      <c r="AP197" s="375"/>
      <c r="AQ197" s="375"/>
      <c r="AR197" s="511"/>
      <c r="AS197" s="510"/>
      <c r="AT197" s="375"/>
      <c r="AU197" s="375"/>
      <c r="AV197" s="375"/>
      <c r="AW197" s="375"/>
      <c r="AX197" s="375"/>
      <c r="AY197" s="375"/>
      <c r="AZ197" s="375"/>
      <c r="BA197" s="375"/>
      <c r="BB197" s="511"/>
    </row>
    <row r="198" spans="1:74" s="488" customFormat="1" ht="15.75" customHeight="1" outlineLevel="1" thickBot="1" x14ac:dyDescent="0.3">
      <c r="A198" s="767"/>
      <c r="B198" s="554" t="s">
        <v>556</v>
      </c>
      <c r="C198" s="486" t="s">
        <v>810</v>
      </c>
      <c r="D198" s="486" t="s">
        <v>557</v>
      </c>
      <c r="E198" s="486"/>
      <c r="F198" s="486"/>
      <c r="G198" s="486"/>
      <c r="H198" s="486"/>
      <c r="I198" s="486"/>
      <c r="J198" s="486"/>
      <c r="K198" s="486"/>
      <c r="L198" s="486"/>
      <c r="M198" s="486"/>
      <c r="N198" s="556"/>
      <c r="O198" s="507"/>
      <c r="P198" s="486"/>
      <c r="Q198" s="486"/>
      <c r="R198" s="486"/>
      <c r="S198" s="486"/>
      <c r="T198" s="486"/>
      <c r="U198" s="486"/>
      <c r="V198" s="486"/>
      <c r="W198" s="486"/>
      <c r="X198" s="557"/>
      <c r="Y198" s="507"/>
      <c r="Z198" s="486"/>
      <c r="AA198" s="486"/>
      <c r="AB198" s="486"/>
      <c r="AC198" s="486"/>
      <c r="AD198" s="486"/>
      <c r="AE198" s="486"/>
      <c r="AF198" s="486"/>
      <c r="AG198" s="486"/>
      <c r="AH198" s="557"/>
      <c r="AI198" s="507"/>
      <c r="AJ198" s="486"/>
      <c r="AK198" s="486"/>
      <c r="AL198" s="486"/>
      <c r="AM198" s="486"/>
      <c r="AN198" s="486"/>
      <c r="AO198" s="486"/>
      <c r="AP198" s="486"/>
      <c r="AQ198" s="486"/>
      <c r="AR198" s="557"/>
      <c r="AS198" s="507"/>
      <c r="AT198" s="486"/>
      <c r="AU198" s="486"/>
      <c r="AV198" s="486"/>
      <c r="AW198" s="486"/>
      <c r="AX198" s="486"/>
      <c r="AY198" s="486"/>
      <c r="AZ198" s="486"/>
      <c r="BA198" s="486"/>
      <c r="BB198" s="557"/>
      <c r="BC198" s="468"/>
      <c r="BD198" s="468"/>
      <c r="BE198" s="468"/>
      <c r="BF198" s="468"/>
      <c r="BG198" s="468"/>
      <c r="BH198" s="468"/>
      <c r="BI198" s="468"/>
      <c r="BJ198" s="468"/>
      <c r="BK198" s="468"/>
      <c r="BL198" s="468"/>
      <c r="BM198" s="468"/>
      <c r="BN198" s="468"/>
      <c r="BO198" s="468"/>
      <c r="BP198" s="468"/>
      <c r="BQ198" s="468"/>
      <c r="BR198" s="468"/>
      <c r="BS198" s="468"/>
      <c r="BT198" s="468"/>
      <c r="BU198" s="468"/>
      <c r="BV198" s="468"/>
    </row>
    <row r="199" spans="1:74" ht="15.75" customHeight="1" x14ac:dyDescent="0.25">
      <c r="A199" s="767"/>
      <c r="B199" s="385" t="s">
        <v>628</v>
      </c>
      <c r="C199" s="514"/>
      <c r="D199" s="514"/>
      <c r="E199" s="514"/>
      <c r="F199" s="514"/>
      <c r="G199" s="514"/>
      <c r="H199" s="514"/>
      <c r="I199" s="514"/>
      <c r="J199" s="514"/>
      <c r="K199" s="514"/>
      <c r="L199" s="514"/>
      <c r="M199" s="514"/>
      <c r="N199" s="514"/>
      <c r="O199" s="515"/>
      <c r="P199" s="514"/>
      <c r="Q199" s="514"/>
      <c r="R199" s="514"/>
      <c r="S199" s="514"/>
      <c r="T199" s="514"/>
      <c r="U199" s="514"/>
      <c r="V199" s="514"/>
      <c r="W199" s="514"/>
      <c r="X199" s="516"/>
      <c r="Y199" s="515"/>
      <c r="Z199" s="514"/>
      <c r="AA199" s="514"/>
      <c r="AB199" s="514"/>
      <c r="AC199" s="514"/>
      <c r="AD199" s="514"/>
      <c r="AE199" s="514"/>
      <c r="AF199" s="514"/>
      <c r="AG199" s="514"/>
      <c r="AH199" s="516"/>
      <c r="AI199" s="515"/>
      <c r="AJ199" s="514"/>
      <c r="AK199" s="514"/>
      <c r="AL199" s="514"/>
      <c r="AM199" s="514"/>
      <c r="AN199" s="514"/>
      <c r="AO199" s="514"/>
      <c r="AP199" s="514"/>
      <c r="AQ199" s="514"/>
      <c r="AR199" s="516"/>
      <c r="AS199" s="515"/>
      <c r="AT199" s="514"/>
      <c r="AU199" s="514"/>
      <c r="AV199" s="514"/>
      <c r="AW199" s="514"/>
      <c r="AX199" s="514"/>
      <c r="AY199" s="514"/>
      <c r="AZ199" s="514"/>
      <c r="BA199" s="514"/>
      <c r="BB199" s="516"/>
    </row>
    <row r="200" spans="1:74" ht="15.75" customHeight="1" outlineLevel="1" x14ac:dyDescent="0.25">
      <c r="A200" s="767"/>
      <c r="B200" s="547" t="s">
        <v>282</v>
      </c>
      <c r="C200" s="375" t="s">
        <v>811</v>
      </c>
      <c r="D200" s="517" t="s">
        <v>283</v>
      </c>
      <c r="E200" s="479"/>
      <c r="F200" s="479"/>
      <c r="G200" s="479"/>
      <c r="H200" s="479"/>
      <c r="I200" s="479"/>
      <c r="J200" s="479"/>
      <c r="K200" s="479"/>
      <c r="L200" s="479"/>
      <c r="M200" s="479"/>
      <c r="N200" s="479"/>
      <c r="O200" s="480"/>
      <c r="P200" s="479"/>
      <c r="Q200" s="479"/>
      <c r="R200" s="479"/>
      <c r="S200" s="479"/>
      <c r="T200" s="479"/>
      <c r="U200" s="479"/>
      <c r="V200" s="479"/>
      <c r="W200" s="479"/>
      <c r="X200" s="481"/>
      <c r="Y200" s="480"/>
      <c r="Z200" s="479"/>
      <c r="AA200" s="479"/>
      <c r="AB200" s="479"/>
      <c r="AC200" s="479"/>
      <c r="AD200" s="479"/>
      <c r="AE200" s="479"/>
      <c r="AF200" s="479"/>
      <c r="AG200" s="479"/>
      <c r="AH200" s="481"/>
      <c r="AI200" s="480"/>
      <c r="AJ200" s="479"/>
      <c r="AK200" s="479"/>
      <c r="AL200" s="479"/>
      <c r="AM200" s="479"/>
      <c r="AN200" s="479"/>
      <c r="AO200" s="479"/>
      <c r="AP200" s="479"/>
      <c r="AQ200" s="479"/>
      <c r="AR200" s="481"/>
      <c r="AS200" s="480"/>
      <c r="AT200" s="479"/>
      <c r="AU200" s="479"/>
      <c r="AV200" s="479"/>
      <c r="AW200" s="479"/>
      <c r="AX200" s="479"/>
      <c r="AY200" s="479"/>
      <c r="AZ200" s="479"/>
      <c r="BA200" s="479"/>
      <c r="BB200" s="481"/>
    </row>
    <row r="201" spans="1:74" ht="15.75" customHeight="1" outlineLevel="1" x14ac:dyDescent="0.25">
      <c r="A201" s="767"/>
      <c r="B201" s="547" t="s">
        <v>676</v>
      </c>
      <c r="C201" s="375" t="s">
        <v>812</v>
      </c>
      <c r="D201" s="479" t="s">
        <v>555</v>
      </c>
      <c r="E201" s="479"/>
      <c r="F201" s="479"/>
      <c r="G201" s="479"/>
      <c r="H201" s="479"/>
      <c r="I201" s="479"/>
      <c r="J201" s="479"/>
      <c r="K201" s="479"/>
      <c r="L201" s="479"/>
      <c r="M201" s="479"/>
      <c r="N201" s="479"/>
      <c r="O201" s="480"/>
      <c r="P201" s="479"/>
      <c r="Q201" s="479"/>
      <c r="R201" s="479"/>
      <c r="S201" s="479"/>
      <c r="T201" s="479"/>
      <c r="U201" s="479"/>
      <c r="V201" s="479"/>
      <c r="W201" s="479"/>
      <c r="X201" s="481"/>
      <c r="Y201" s="480"/>
      <c r="Z201" s="479"/>
      <c r="AA201" s="479"/>
      <c r="AB201" s="479"/>
      <c r="AC201" s="479"/>
      <c r="AD201" s="479"/>
      <c r="AE201" s="479"/>
      <c r="AF201" s="479"/>
      <c r="AG201" s="479"/>
      <c r="AH201" s="481"/>
      <c r="AI201" s="480"/>
      <c r="AJ201" s="479"/>
      <c r="AK201" s="479"/>
      <c r="AL201" s="479"/>
      <c r="AM201" s="479"/>
      <c r="AN201" s="479"/>
      <c r="AO201" s="479"/>
      <c r="AP201" s="479"/>
      <c r="AQ201" s="479"/>
      <c r="AR201" s="481"/>
      <c r="AS201" s="480"/>
      <c r="AT201" s="479"/>
      <c r="AU201" s="479"/>
      <c r="AV201" s="479"/>
      <c r="AW201" s="479"/>
      <c r="AX201" s="479"/>
      <c r="AY201" s="479"/>
      <c r="AZ201" s="479"/>
      <c r="BA201" s="479"/>
      <c r="BB201" s="481"/>
    </row>
    <row r="202" spans="1:74" s="488" customFormat="1" ht="15.75" customHeight="1" outlineLevel="1" x14ac:dyDescent="0.25">
      <c r="A202" s="767"/>
      <c r="B202" s="554" t="s">
        <v>509</v>
      </c>
      <c r="C202" s="486" t="s">
        <v>813</v>
      </c>
      <c r="D202" s="518" t="s">
        <v>290</v>
      </c>
      <c r="E202" s="487">
        <v>420.76952768747805</v>
      </c>
      <c r="F202" s="487">
        <v>415.12168373249432</v>
      </c>
      <c r="G202" s="487">
        <v>405.54274620333234</v>
      </c>
      <c r="H202" s="487">
        <v>395.08580075022741</v>
      </c>
      <c r="I202" s="487">
        <v>382.55108454004721</v>
      </c>
      <c r="J202" s="487">
        <v>373.89592955552621</v>
      </c>
      <c r="K202" s="487" t="e">
        <v>#VALUE!</v>
      </c>
      <c r="L202" s="487" t="e">
        <v>#VALUE!</v>
      </c>
      <c r="M202" s="487" t="e">
        <v>#VALUE!</v>
      </c>
      <c r="N202" s="487" t="e">
        <v>#VALUE!</v>
      </c>
      <c r="O202" s="502">
        <v>399.533175553484</v>
      </c>
      <c r="P202" s="487">
        <v>395.42771543624605</v>
      </c>
      <c r="Q202" s="487">
        <v>386.92536905178753</v>
      </c>
      <c r="R202" s="487">
        <v>377.32054311968284</v>
      </c>
      <c r="S202" s="487">
        <v>364.9276912369686</v>
      </c>
      <c r="T202" s="487"/>
      <c r="U202" s="487"/>
      <c r="V202" s="487"/>
      <c r="W202" s="487"/>
      <c r="X202" s="503"/>
      <c r="Y202" s="502">
        <v>393.19556784785038</v>
      </c>
      <c r="Z202" s="487">
        <v>389.55040447241936</v>
      </c>
      <c r="AA202" s="487">
        <v>381.36934737019908</v>
      </c>
      <c r="AB202" s="487">
        <v>372.01882119769232</v>
      </c>
      <c r="AC202" s="487">
        <v>359.66830617439865</v>
      </c>
      <c r="AD202" s="487" t="e">
        <v>#VALUE!</v>
      </c>
      <c r="AE202" s="487"/>
      <c r="AF202" s="487"/>
      <c r="AG202" s="487"/>
      <c r="AH202" s="503"/>
      <c r="AI202" s="502"/>
      <c r="AJ202" s="487"/>
      <c r="AK202" s="487"/>
      <c r="AL202" s="487"/>
      <c r="AM202" s="487"/>
      <c r="AN202" s="487"/>
      <c r="AO202" s="487"/>
      <c r="AP202" s="487"/>
      <c r="AQ202" s="487"/>
      <c r="AR202" s="503"/>
      <c r="AS202" s="502"/>
      <c r="AT202" s="487"/>
      <c r="AU202" s="487"/>
      <c r="AV202" s="487"/>
      <c r="AW202" s="487"/>
      <c r="AX202" s="487"/>
      <c r="AY202" s="487"/>
      <c r="AZ202" s="487"/>
      <c r="BA202" s="487"/>
      <c r="BB202" s="503"/>
      <c r="BC202" s="468"/>
      <c r="BD202" s="468"/>
      <c r="BE202" s="468"/>
      <c r="BF202" s="468"/>
      <c r="BG202" s="468"/>
      <c r="BH202" s="468"/>
      <c r="BI202" s="468"/>
      <c r="BJ202" s="468"/>
      <c r="BK202" s="468"/>
      <c r="BL202" s="468"/>
      <c r="BM202" s="468"/>
      <c r="BN202" s="468"/>
      <c r="BO202" s="468"/>
      <c r="BP202" s="468"/>
      <c r="BQ202" s="468"/>
      <c r="BR202" s="468"/>
      <c r="BS202" s="468"/>
      <c r="BT202" s="468"/>
      <c r="BU202" s="468"/>
      <c r="BV202" s="468"/>
    </row>
    <row r="203" spans="1:74" ht="15.75" customHeight="1" outlineLevel="1" x14ac:dyDescent="0.25">
      <c r="A203" s="767"/>
      <c r="B203" s="547" t="s">
        <v>510</v>
      </c>
      <c r="C203" s="375" t="s">
        <v>814</v>
      </c>
      <c r="D203" s="517" t="s">
        <v>505</v>
      </c>
      <c r="E203" s="479">
        <v>13.435067395746287</v>
      </c>
      <c r="F203" s="479">
        <v>13.19125107006011</v>
      </c>
      <c r="G203" s="479">
        <v>12.218772808181539</v>
      </c>
      <c r="H203" s="479">
        <v>10.995549077424876</v>
      </c>
      <c r="I203" s="479">
        <v>9.3952852772753612</v>
      </c>
      <c r="J203" s="479">
        <v>8.3124057084556693</v>
      </c>
      <c r="K203" s="479" t="e">
        <v>#VALUE!</v>
      </c>
      <c r="L203" s="479" t="e">
        <v>#VALUE!</v>
      </c>
      <c r="M203" s="479" t="e">
        <v>#VALUE!</v>
      </c>
      <c r="N203" s="479" t="e">
        <v>#VALUE!</v>
      </c>
      <c r="O203" s="480">
        <v>11.025326669338284</v>
      </c>
      <c r="P203" s="479">
        <v>10.883117308221012</v>
      </c>
      <c r="Q203" s="479">
        <v>10.153761310714597</v>
      </c>
      <c r="R203" s="479">
        <v>9.1820278931897903</v>
      </c>
      <c r="S203" s="479">
        <v>7.7958117516697696</v>
      </c>
      <c r="T203" s="479"/>
      <c r="U203" s="479"/>
      <c r="V203" s="479"/>
      <c r="W203" s="479"/>
      <c r="X203" s="481"/>
      <c r="Y203" s="480">
        <v>10.306182849349728</v>
      </c>
      <c r="Z203" s="479">
        <v>10.19429626106721</v>
      </c>
      <c r="AA203" s="479">
        <v>9.5374957347817499</v>
      </c>
      <c r="AB203" s="479">
        <v>8.6408150822974648</v>
      </c>
      <c r="AC203" s="479">
        <v>7.3184776183461615</v>
      </c>
      <c r="AD203" s="479" t="e">
        <v>#VALUE!</v>
      </c>
      <c r="AE203" s="479"/>
      <c r="AF203" s="479"/>
      <c r="AG203" s="479"/>
      <c r="AH203" s="481"/>
      <c r="AI203" s="480"/>
      <c r="AJ203" s="479"/>
      <c r="AK203" s="479"/>
      <c r="AL203" s="479"/>
      <c r="AM203" s="479"/>
      <c r="AN203" s="479"/>
      <c r="AO203" s="479"/>
      <c r="AP203" s="479"/>
      <c r="AQ203" s="479"/>
      <c r="AR203" s="481"/>
      <c r="AS203" s="480"/>
      <c r="AT203" s="479"/>
      <c r="AU203" s="479"/>
      <c r="AV203" s="479"/>
      <c r="AW203" s="479"/>
      <c r="AX203" s="479"/>
      <c r="AY203" s="479"/>
      <c r="AZ203" s="479"/>
      <c r="BA203" s="479"/>
      <c r="BB203" s="481"/>
    </row>
    <row r="204" spans="1:74" s="488" customFormat="1" ht="15.75" customHeight="1" outlineLevel="1" x14ac:dyDescent="0.25">
      <c r="A204" s="767"/>
      <c r="B204" s="554" t="s">
        <v>825</v>
      </c>
      <c r="C204" s="486" t="s">
        <v>826</v>
      </c>
      <c r="D204" s="518"/>
      <c r="E204" s="487">
        <v>174.60646264812181</v>
      </c>
      <c r="F204" s="487">
        <v>170.59276495116237</v>
      </c>
      <c r="G204" s="487">
        <v>156.87897937127758</v>
      </c>
      <c r="H204" s="487">
        <v>139.01055917092282</v>
      </c>
      <c r="I204" s="487">
        <v>113.72341525624043</v>
      </c>
      <c r="J204" s="487">
        <v>94.746912264755267</v>
      </c>
      <c r="K204" s="487" t="s">
        <v>563</v>
      </c>
      <c r="L204" s="487" t="s">
        <v>563</v>
      </c>
      <c r="M204" s="487" t="s">
        <v>563</v>
      </c>
      <c r="N204" s="487" t="s">
        <v>563</v>
      </c>
      <c r="O204" s="502">
        <v>139.24780666196114</v>
      </c>
      <c r="P204" s="487">
        <v>136.65802382952728</v>
      </c>
      <c r="Q204" s="487">
        <v>125.03506430102563</v>
      </c>
      <c r="R204" s="487">
        <v>108.95287538510166</v>
      </c>
      <c r="S204" s="487">
        <v>83.879720160088624</v>
      </c>
      <c r="T204" s="487"/>
      <c r="U204" s="487"/>
      <c r="V204" s="487"/>
      <c r="W204" s="487"/>
      <c r="X204" s="503"/>
      <c r="Y204" s="502">
        <v>128.69565113050194</v>
      </c>
      <c r="Z204" s="487">
        <v>126.53081010354593</v>
      </c>
      <c r="AA204" s="487">
        <v>115.53182004074053</v>
      </c>
      <c r="AB204" s="487">
        <v>99.982699755475181</v>
      </c>
      <c r="AC204" s="487">
        <v>74.973405609804303</v>
      </c>
      <c r="AD204" s="487" t="s">
        <v>563</v>
      </c>
      <c r="AE204" s="487"/>
      <c r="AF204" s="487"/>
      <c r="AG204" s="487"/>
      <c r="AH204" s="503"/>
      <c r="AI204" s="502"/>
      <c r="AJ204" s="487"/>
      <c r="AK204" s="487"/>
      <c r="AL204" s="487"/>
      <c r="AM204" s="487"/>
      <c r="AN204" s="487"/>
      <c r="AO204" s="487"/>
      <c r="AP204" s="487"/>
      <c r="AQ204" s="487"/>
      <c r="AR204" s="503"/>
      <c r="AS204" s="502"/>
      <c r="AT204" s="487"/>
      <c r="AU204" s="487"/>
      <c r="AV204" s="487"/>
      <c r="AW204" s="487"/>
      <c r="AX204" s="487"/>
      <c r="AY204" s="487"/>
      <c r="AZ204" s="487"/>
      <c r="BA204" s="487"/>
      <c r="BB204" s="503"/>
      <c r="BC204" s="468"/>
      <c r="BD204" s="468"/>
      <c r="BE204" s="468"/>
      <c r="BF204" s="468"/>
      <c r="BG204" s="468"/>
      <c r="BH204" s="468"/>
      <c r="BI204" s="468"/>
      <c r="BJ204" s="468"/>
      <c r="BK204" s="468"/>
      <c r="BL204" s="468"/>
      <c r="BM204" s="468"/>
      <c r="BN204" s="468"/>
      <c r="BO204" s="468"/>
      <c r="BP204" s="468"/>
      <c r="BQ204" s="468"/>
      <c r="BR204" s="468"/>
      <c r="BS204" s="468"/>
      <c r="BT204" s="468"/>
      <c r="BU204" s="468"/>
      <c r="BV204" s="468"/>
    </row>
    <row r="205" spans="1:74" ht="15.75" customHeight="1" outlineLevel="1" x14ac:dyDescent="0.25">
      <c r="A205" s="767"/>
      <c r="B205" s="547" t="s">
        <v>511</v>
      </c>
      <c r="C205" s="375" t="s">
        <v>815</v>
      </c>
      <c r="D205" s="517" t="s">
        <v>507</v>
      </c>
      <c r="E205" s="479">
        <v>1.3598504007377537E-2</v>
      </c>
      <c r="F205" s="479">
        <v>1.3601124727682668E-2</v>
      </c>
      <c r="G205" s="479">
        <v>1.4238598156294845E-2</v>
      </c>
      <c r="H205" s="479">
        <v>1.5306176680709934E-2</v>
      </c>
      <c r="I205" s="479">
        <v>1.7241384686013168E-2</v>
      </c>
      <c r="J205" s="479">
        <v>1.9001259367692307E-2</v>
      </c>
      <c r="K205" s="479" t="e">
        <v>#VALUE!</v>
      </c>
      <c r="L205" s="479" t="e">
        <v>#VALUE!</v>
      </c>
      <c r="M205" s="479" t="e">
        <v>#VALUE!</v>
      </c>
      <c r="N205" s="479" t="e">
        <v>#VALUE!</v>
      </c>
      <c r="O205" s="480">
        <v>1.564683218987966E-2</v>
      </c>
      <c r="P205" s="479">
        <v>1.5629590133861837E-2</v>
      </c>
      <c r="Q205" s="479">
        <v>1.6288657437312934E-2</v>
      </c>
      <c r="R205" s="479">
        <v>1.7469519399942724E-2</v>
      </c>
      <c r="S205" s="479">
        <v>1.9843254751530301E-2</v>
      </c>
      <c r="T205" s="479"/>
      <c r="U205" s="479"/>
      <c r="V205" s="479"/>
      <c r="W205" s="479"/>
      <c r="X205" s="481"/>
      <c r="Y205" s="480">
        <v>1.6258118930238045E-2</v>
      </c>
      <c r="Z205" s="479">
        <v>1.6234949185534076E-2</v>
      </c>
      <c r="AA205" s="479">
        <v>1.6900460792917887E-2</v>
      </c>
      <c r="AB205" s="479">
        <v>1.8115130162131454E-2</v>
      </c>
      <c r="AC205" s="479">
        <v>2.0619736120469512E-2</v>
      </c>
      <c r="AD205" s="479" t="e">
        <v>#VALUE!</v>
      </c>
      <c r="AE205" s="479"/>
      <c r="AF205" s="479"/>
      <c r="AG205" s="479"/>
      <c r="AH205" s="481"/>
      <c r="AI205" s="480"/>
      <c r="AJ205" s="479"/>
      <c r="AK205" s="479"/>
      <c r="AL205" s="479"/>
      <c r="AM205" s="479"/>
      <c r="AN205" s="479"/>
      <c r="AO205" s="479"/>
      <c r="AP205" s="479"/>
      <c r="AQ205" s="479"/>
      <c r="AR205" s="481"/>
      <c r="AS205" s="480"/>
      <c r="AT205" s="479"/>
      <c r="AU205" s="479"/>
      <c r="AV205" s="479"/>
      <c r="AW205" s="479"/>
      <c r="AX205" s="479"/>
      <c r="AY205" s="479"/>
      <c r="AZ205" s="479"/>
      <c r="BA205" s="479"/>
      <c r="BB205" s="481"/>
    </row>
    <row r="206" spans="1:74" s="488" customFormat="1" ht="15.75" customHeight="1" outlineLevel="1" x14ac:dyDescent="0.25">
      <c r="A206" s="767"/>
      <c r="B206" s="554" t="s">
        <v>515</v>
      </c>
      <c r="C206" s="486" t="s">
        <v>816</v>
      </c>
      <c r="D206" s="518" t="s">
        <v>277</v>
      </c>
      <c r="E206" s="487"/>
      <c r="F206" s="487"/>
      <c r="G206" s="487"/>
      <c r="H206" s="487"/>
      <c r="I206" s="487"/>
      <c r="J206" s="487"/>
      <c r="K206" s="487"/>
      <c r="L206" s="487"/>
      <c r="M206" s="487"/>
      <c r="N206" s="487"/>
      <c r="O206" s="502"/>
      <c r="P206" s="487"/>
      <c r="Q206" s="487"/>
      <c r="R206" s="487"/>
      <c r="S206" s="487"/>
      <c r="T206" s="487"/>
      <c r="U206" s="487"/>
      <c r="V206" s="487"/>
      <c r="W206" s="487"/>
      <c r="X206" s="503"/>
      <c r="Y206" s="502"/>
      <c r="Z206" s="487"/>
      <c r="AA206" s="487"/>
      <c r="AB206" s="487"/>
      <c r="AC206" s="487"/>
      <c r="AD206" s="487"/>
      <c r="AE206" s="487"/>
      <c r="AF206" s="487"/>
      <c r="AG206" s="487"/>
      <c r="AH206" s="503"/>
      <c r="AI206" s="502"/>
      <c r="AJ206" s="487"/>
      <c r="AK206" s="487"/>
      <c r="AL206" s="487"/>
      <c r="AM206" s="487"/>
      <c r="AN206" s="487"/>
      <c r="AO206" s="487"/>
      <c r="AP206" s="487"/>
      <c r="AQ206" s="487"/>
      <c r="AR206" s="503"/>
      <c r="AS206" s="502"/>
      <c r="AT206" s="487"/>
      <c r="AU206" s="487"/>
      <c r="AV206" s="487"/>
      <c r="AW206" s="487"/>
      <c r="AX206" s="487"/>
      <c r="AY206" s="487"/>
      <c r="AZ206" s="487"/>
      <c r="BA206" s="487"/>
      <c r="BB206" s="503"/>
      <c r="BC206" s="468"/>
      <c r="BD206" s="468"/>
      <c r="BE206" s="468"/>
      <c r="BF206" s="468"/>
      <c r="BG206" s="468"/>
      <c r="BH206" s="468"/>
      <c r="BI206" s="468"/>
      <c r="BJ206" s="468"/>
      <c r="BK206" s="468"/>
      <c r="BL206" s="468"/>
      <c r="BM206" s="468"/>
      <c r="BN206" s="468"/>
      <c r="BO206" s="468"/>
      <c r="BP206" s="468"/>
      <c r="BQ206" s="468"/>
      <c r="BR206" s="468"/>
      <c r="BS206" s="468"/>
      <c r="BT206" s="468"/>
      <c r="BU206" s="468"/>
      <c r="BV206" s="468"/>
    </row>
    <row r="207" spans="1:74" ht="15.75" customHeight="1" outlineLevel="1" x14ac:dyDescent="0.25">
      <c r="A207" s="767"/>
      <c r="B207" s="547" t="s">
        <v>514</v>
      </c>
      <c r="C207" s="375" t="s">
        <v>817</v>
      </c>
      <c r="D207" s="517" t="s">
        <v>517</v>
      </c>
      <c r="E207" s="479"/>
      <c r="F207" s="479"/>
      <c r="G207" s="479"/>
      <c r="H207" s="479"/>
      <c r="I207" s="479"/>
      <c r="J207" s="479"/>
      <c r="K207" s="479"/>
      <c r="L207" s="479"/>
      <c r="M207" s="479"/>
      <c r="N207" s="479"/>
      <c r="O207" s="480"/>
      <c r="P207" s="479"/>
      <c r="Q207" s="479"/>
      <c r="R207" s="479"/>
      <c r="S207" s="479"/>
      <c r="T207" s="479"/>
      <c r="U207" s="479"/>
      <c r="V207" s="479"/>
      <c r="W207" s="479"/>
      <c r="X207" s="481"/>
      <c r="Y207" s="480"/>
      <c r="Z207" s="479"/>
      <c r="AA207" s="479"/>
      <c r="AB207" s="479"/>
      <c r="AC207" s="479"/>
      <c r="AD207" s="479"/>
      <c r="AE207" s="479"/>
      <c r="AF207" s="479"/>
      <c r="AG207" s="479"/>
      <c r="AH207" s="481"/>
      <c r="AI207" s="480"/>
      <c r="AJ207" s="479"/>
      <c r="AK207" s="479"/>
      <c r="AL207" s="479"/>
      <c r="AM207" s="479"/>
      <c r="AN207" s="479"/>
      <c r="AO207" s="479"/>
      <c r="AP207" s="479"/>
      <c r="AQ207" s="479"/>
      <c r="AR207" s="481"/>
      <c r="AS207" s="480"/>
      <c r="AT207" s="479"/>
      <c r="AU207" s="479"/>
      <c r="AV207" s="479"/>
      <c r="AW207" s="479"/>
      <c r="AX207" s="479"/>
      <c r="AY207" s="479"/>
      <c r="AZ207" s="479"/>
      <c r="BA207" s="479"/>
      <c r="BB207" s="481"/>
    </row>
    <row r="208" spans="1:74" s="488" customFormat="1" ht="15.75" customHeight="1" outlineLevel="1" x14ac:dyDescent="0.25">
      <c r="A208" s="767"/>
      <c r="B208" s="558" t="s">
        <v>516</v>
      </c>
      <c r="C208" s="486" t="s">
        <v>818</v>
      </c>
      <c r="D208" s="520" t="s">
        <v>518</v>
      </c>
      <c r="E208" s="487"/>
      <c r="F208" s="487"/>
      <c r="G208" s="487"/>
      <c r="H208" s="487"/>
      <c r="I208" s="487"/>
      <c r="J208" s="487"/>
      <c r="K208" s="487"/>
      <c r="L208" s="487"/>
      <c r="M208" s="487"/>
      <c r="N208" s="487"/>
      <c r="O208" s="502"/>
      <c r="P208" s="487"/>
      <c r="Q208" s="487"/>
      <c r="R208" s="487"/>
      <c r="S208" s="487"/>
      <c r="T208" s="487"/>
      <c r="U208" s="487"/>
      <c r="V208" s="487"/>
      <c r="W208" s="487"/>
      <c r="X208" s="503"/>
      <c r="Y208" s="502"/>
      <c r="Z208" s="487"/>
      <c r="AA208" s="487"/>
      <c r="AB208" s="487"/>
      <c r="AC208" s="487"/>
      <c r="AD208" s="487"/>
      <c r="AE208" s="487"/>
      <c r="AF208" s="487"/>
      <c r="AG208" s="487"/>
      <c r="AH208" s="503"/>
      <c r="AI208" s="502"/>
      <c r="AJ208" s="487"/>
      <c r="AK208" s="487"/>
      <c r="AL208" s="487"/>
      <c r="AM208" s="487"/>
      <c r="AN208" s="487"/>
      <c r="AO208" s="487"/>
      <c r="AP208" s="487"/>
      <c r="AQ208" s="487"/>
      <c r="AR208" s="503"/>
      <c r="AS208" s="502"/>
      <c r="AT208" s="487"/>
      <c r="AU208" s="487"/>
      <c r="AV208" s="487"/>
      <c r="AW208" s="487"/>
      <c r="AX208" s="487"/>
      <c r="AY208" s="487"/>
      <c r="AZ208" s="487"/>
      <c r="BA208" s="487"/>
      <c r="BB208" s="503"/>
      <c r="BC208" s="468"/>
      <c r="BD208" s="468"/>
      <c r="BE208" s="468"/>
      <c r="BF208" s="468"/>
      <c r="BG208" s="468"/>
      <c r="BH208" s="468"/>
      <c r="BI208" s="468"/>
      <c r="BJ208" s="468"/>
      <c r="BK208" s="468"/>
      <c r="BL208" s="468"/>
      <c r="BM208" s="468"/>
      <c r="BN208" s="468"/>
      <c r="BO208" s="468"/>
      <c r="BP208" s="468"/>
      <c r="BQ208" s="468"/>
      <c r="BR208" s="468"/>
      <c r="BS208" s="468"/>
      <c r="BT208" s="468"/>
      <c r="BU208" s="468"/>
      <c r="BV208" s="468"/>
    </row>
    <row r="209" spans="1:74" ht="15" customHeight="1" outlineLevel="1" x14ac:dyDescent="0.25">
      <c r="A209" s="767"/>
      <c r="B209" s="547" t="s">
        <v>678</v>
      </c>
      <c r="C209" s="509" t="s">
        <v>819</v>
      </c>
      <c r="D209" s="517" t="s">
        <v>290</v>
      </c>
      <c r="E209" s="479"/>
      <c r="F209" s="479"/>
      <c r="G209" s="479"/>
      <c r="H209" s="479"/>
      <c r="I209" s="479"/>
      <c r="J209" s="479"/>
      <c r="K209" s="479"/>
      <c r="L209" s="479"/>
      <c r="M209" s="479"/>
      <c r="N209" s="479"/>
      <c r="O209" s="480"/>
      <c r="P209" s="479"/>
      <c r="Q209" s="479"/>
      <c r="R209" s="479"/>
      <c r="S209" s="479"/>
      <c r="T209" s="479"/>
      <c r="U209" s="479"/>
      <c r="V209" s="479"/>
      <c r="W209" s="479"/>
      <c r="X209" s="481"/>
      <c r="Y209" s="480"/>
      <c r="Z209" s="479"/>
      <c r="AA209" s="479"/>
      <c r="AB209" s="479"/>
      <c r="AC209" s="479"/>
      <c r="AD209" s="479"/>
      <c r="AE209" s="479"/>
      <c r="AF209" s="479"/>
      <c r="AG209" s="479"/>
      <c r="AH209" s="481"/>
      <c r="AI209" s="480"/>
      <c r="AJ209" s="479"/>
      <c r="AK209" s="479"/>
      <c r="AL209" s="479"/>
      <c r="AM209" s="479"/>
      <c r="AN209" s="479"/>
      <c r="AO209" s="479"/>
      <c r="AP209" s="479"/>
      <c r="AQ209" s="479"/>
      <c r="AR209" s="481"/>
      <c r="AS209" s="480"/>
      <c r="AT209" s="479"/>
      <c r="AU209" s="479"/>
      <c r="AV209" s="479"/>
      <c r="AW209" s="479"/>
      <c r="AX209" s="479"/>
      <c r="AY209" s="479"/>
      <c r="AZ209" s="479"/>
      <c r="BA209" s="479"/>
      <c r="BB209" s="481"/>
    </row>
    <row r="210" spans="1:74" s="488" customFormat="1" ht="15.75" customHeight="1" outlineLevel="1" thickBot="1" x14ac:dyDescent="0.3">
      <c r="A210" s="767"/>
      <c r="B210" s="554" t="s">
        <v>521</v>
      </c>
      <c r="C210" s="486" t="s">
        <v>820</v>
      </c>
      <c r="D210" s="518" t="s">
        <v>507</v>
      </c>
      <c r="E210" s="487"/>
      <c r="F210" s="487"/>
      <c r="G210" s="487"/>
      <c r="H210" s="487"/>
      <c r="I210" s="487"/>
      <c r="J210" s="487"/>
      <c r="K210" s="487"/>
      <c r="L210" s="487"/>
      <c r="M210" s="487"/>
      <c r="N210" s="487"/>
      <c r="O210" s="502"/>
      <c r="P210" s="487"/>
      <c r="Q210" s="487"/>
      <c r="R210" s="487"/>
      <c r="S210" s="487"/>
      <c r="T210" s="487"/>
      <c r="U210" s="487"/>
      <c r="V210" s="487"/>
      <c r="W210" s="487"/>
      <c r="X210" s="503"/>
      <c r="Y210" s="502"/>
      <c r="Z210" s="487"/>
      <c r="AA210" s="487"/>
      <c r="AB210" s="487"/>
      <c r="AC210" s="487"/>
      <c r="AD210" s="487"/>
      <c r="AE210" s="487"/>
      <c r="AF210" s="487"/>
      <c r="AG210" s="487"/>
      <c r="AH210" s="503"/>
      <c r="AI210" s="502"/>
      <c r="AJ210" s="487"/>
      <c r="AK210" s="487"/>
      <c r="AL210" s="487"/>
      <c r="AM210" s="487"/>
      <c r="AN210" s="487"/>
      <c r="AO210" s="487"/>
      <c r="AP210" s="487"/>
      <c r="AQ210" s="487"/>
      <c r="AR210" s="503"/>
      <c r="AS210" s="502"/>
      <c r="AT210" s="487"/>
      <c r="AU210" s="487"/>
      <c r="AV210" s="487"/>
      <c r="AW210" s="487"/>
      <c r="AX210" s="487"/>
      <c r="AY210" s="487"/>
      <c r="AZ210" s="487"/>
      <c r="BA210" s="487"/>
      <c r="BB210" s="503"/>
      <c r="BC210" s="468"/>
      <c r="BD210" s="468"/>
      <c r="BE210" s="468"/>
      <c r="BF210" s="468"/>
      <c r="BG210" s="468"/>
      <c r="BH210" s="468"/>
      <c r="BI210" s="468"/>
      <c r="BJ210" s="468"/>
      <c r="BK210" s="468"/>
      <c r="BL210" s="468"/>
      <c r="BM210" s="468"/>
      <c r="BN210" s="468"/>
      <c r="BO210" s="468"/>
      <c r="BP210" s="468"/>
      <c r="BQ210" s="468"/>
      <c r="BR210" s="468"/>
      <c r="BS210" s="468"/>
      <c r="BT210" s="468"/>
      <c r="BU210" s="468"/>
      <c r="BV210" s="468"/>
    </row>
    <row r="211" spans="1:74" ht="15.75" customHeight="1" x14ac:dyDescent="0.25">
      <c r="A211" s="767"/>
      <c r="B211" s="762" t="s">
        <v>524</v>
      </c>
      <c r="C211" s="578" t="s">
        <v>821</v>
      </c>
      <c r="D211" s="578" t="s">
        <v>517</v>
      </c>
      <c r="E211" s="379"/>
      <c r="F211" s="379"/>
      <c r="G211" s="379"/>
      <c r="H211" s="379"/>
      <c r="I211" s="379"/>
      <c r="J211" s="578"/>
      <c r="K211" s="578"/>
      <c r="L211" s="578"/>
      <c r="M211" s="578"/>
      <c r="N211" s="578"/>
      <c r="O211" s="500"/>
      <c r="P211" s="379"/>
      <c r="Q211" s="379"/>
      <c r="R211" s="379"/>
      <c r="S211" s="379"/>
      <c r="T211" s="578"/>
      <c r="U211" s="578"/>
      <c r="V211" s="578"/>
      <c r="W211" s="578"/>
      <c r="X211" s="579"/>
      <c r="Y211" s="500"/>
      <c r="Z211" s="379"/>
      <c r="AA211" s="379"/>
      <c r="AB211" s="379"/>
      <c r="AC211" s="379"/>
      <c r="AD211" s="578"/>
      <c r="AE211" s="578"/>
      <c r="AF211" s="578"/>
      <c r="AG211" s="578"/>
      <c r="AH211" s="579"/>
      <c r="AI211" s="500"/>
      <c r="AJ211" s="379"/>
      <c r="AK211" s="379"/>
      <c r="AL211" s="379"/>
      <c r="AM211" s="379"/>
      <c r="AN211" s="578"/>
      <c r="AO211" s="578"/>
      <c r="AP211" s="578"/>
      <c r="AQ211" s="578"/>
      <c r="AR211" s="579"/>
      <c r="AS211" s="500"/>
      <c r="AT211" s="379"/>
      <c r="AU211" s="379"/>
      <c r="AV211" s="379"/>
      <c r="AW211" s="379"/>
      <c r="AX211" s="578"/>
      <c r="AY211" s="578"/>
      <c r="AZ211" s="578"/>
      <c r="BA211" s="578"/>
      <c r="BB211" s="579"/>
    </row>
    <row r="212" spans="1:74" ht="15.75" customHeight="1" thickBot="1" x14ac:dyDescent="0.3">
      <c r="A212" s="767"/>
      <c r="B212" s="764"/>
      <c r="C212" s="581"/>
      <c r="D212" s="581"/>
      <c r="E212" s="381"/>
      <c r="F212" s="381"/>
      <c r="G212" s="381"/>
      <c r="H212" s="381"/>
      <c r="I212" s="381"/>
      <c r="J212" s="581"/>
      <c r="K212" s="581"/>
      <c r="L212" s="581"/>
      <c r="M212" s="581"/>
      <c r="N212" s="581"/>
      <c r="O212" s="501"/>
      <c r="P212" s="381"/>
      <c r="Q212" s="381"/>
      <c r="R212" s="381"/>
      <c r="S212" s="381"/>
      <c r="T212" s="581"/>
      <c r="U212" s="581"/>
      <c r="V212" s="581"/>
      <c r="W212" s="581"/>
      <c r="X212" s="401"/>
      <c r="Y212" s="501"/>
      <c r="Z212" s="381"/>
      <c r="AA212" s="381"/>
      <c r="AB212" s="381"/>
      <c r="AC212" s="381"/>
      <c r="AD212" s="581"/>
      <c r="AE212" s="581"/>
      <c r="AF212" s="581"/>
      <c r="AG212" s="581"/>
      <c r="AH212" s="401"/>
      <c r="AI212" s="501"/>
      <c r="AJ212" s="381"/>
      <c r="AK212" s="381"/>
      <c r="AL212" s="381"/>
      <c r="AM212" s="381"/>
      <c r="AN212" s="581"/>
      <c r="AO212" s="581"/>
      <c r="AP212" s="581"/>
      <c r="AQ212" s="581"/>
      <c r="AR212" s="401"/>
      <c r="AS212" s="501"/>
      <c r="AT212" s="381"/>
      <c r="AU212" s="381"/>
      <c r="AV212" s="381"/>
      <c r="AW212" s="381"/>
      <c r="AX212" s="581"/>
      <c r="AY212" s="581"/>
      <c r="AZ212" s="581"/>
      <c r="BA212" s="581"/>
      <c r="BB212" s="401"/>
    </row>
    <row r="213" spans="1:74" ht="15.75" customHeight="1" outlineLevel="1" x14ac:dyDescent="0.25">
      <c r="A213" s="767"/>
      <c r="B213" s="547"/>
      <c r="C213" s="375"/>
      <c r="D213" s="375"/>
      <c r="E213" s="375"/>
      <c r="F213" s="375"/>
      <c r="G213" s="375"/>
      <c r="H213" s="375"/>
      <c r="I213" s="375"/>
      <c r="J213" s="375"/>
      <c r="K213" s="375"/>
      <c r="L213" s="375"/>
      <c r="M213" s="375"/>
      <c r="N213" s="375"/>
      <c r="O213" s="510"/>
      <c r="P213" s="375"/>
      <c r="Q213" s="375"/>
      <c r="R213" s="375"/>
      <c r="S213" s="375"/>
      <c r="T213" s="375"/>
      <c r="U213" s="375"/>
      <c r="V213" s="375"/>
      <c r="W213" s="375"/>
      <c r="X213" s="375"/>
      <c r="Y213" s="569"/>
      <c r="Z213" s="570"/>
      <c r="AA213" s="570"/>
      <c r="AB213" s="570"/>
      <c r="AC213" s="570"/>
      <c r="AD213" s="570"/>
      <c r="AE213" s="570"/>
      <c r="AF213" s="570"/>
      <c r="AG213" s="570"/>
      <c r="AH213" s="376"/>
      <c r="AI213" s="375"/>
      <c r="AJ213" s="375"/>
      <c r="AK213" s="375"/>
      <c r="AL213" s="375"/>
      <c r="AM213" s="375"/>
      <c r="AN213" s="375"/>
      <c r="AO213" s="375"/>
      <c r="AP213" s="375"/>
      <c r="AQ213" s="375"/>
      <c r="AR213" s="511"/>
      <c r="AS213" s="510"/>
      <c r="AT213" s="375"/>
      <c r="AU213" s="375"/>
      <c r="AV213" s="375"/>
      <c r="AW213" s="375"/>
      <c r="AX213" s="375"/>
      <c r="AY213" s="375"/>
      <c r="AZ213" s="375"/>
      <c r="BA213" s="375"/>
      <c r="BB213" s="511"/>
    </row>
    <row r="214" spans="1:74" s="488" customFormat="1" ht="15.75" customHeight="1" outlineLevel="1" x14ac:dyDescent="0.25">
      <c r="A214" s="767"/>
      <c r="B214" s="559" t="s">
        <v>522</v>
      </c>
      <c r="C214" s="522" t="s">
        <v>822</v>
      </c>
      <c r="D214" s="522" t="s">
        <v>277</v>
      </c>
      <c r="E214" s="523"/>
      <c r="F214" s="523"/>
      <c r="G214" s="523"/>
      <c r="H214" s="523"/>
      <c r="I214" s="523"/>
      <c r="J214" s="523"/>
      <c r="K214" s="523"/>
      <c r="L214" s="523"/>
      <c r="M214" s="523"/>
      <c r="N214" s="523"/>
      <c r="O214" s="524"/>
      <c r="P214" s="523"/>
      <c r="Q214" s="523"/>
      <c r="R214" s="523"/>
      <c r="S214" s="523"/>
      <c r="T214" s="523"/>
      <c r="U214" s="523"/>
      <c r="V214" s="523"/>
      <c r="W214" s="523"/>
      <c r="X214" s="523"/>
      <c r="Y214" s="524"/>
      <c r="Z214" s="523"/>
      <c r="AA214" s="523"/>
      <c r="AB214" s="523"/>
      <c r="AC214" s="523"/>
      <c r="AD214" s="523"/>
      <c r="AE214" s="523"/>
      <c r="AF214" s="523"/>
      <c r="AG214" s="523"/>
      <c r="AH214" s="525"/>
      <c r="AI214" s="523"/>
      <c r="AJ214" s="523"/>
      <c r="AK214" s="523"/>
      <c r="AL214" s="523"/>
      <c r="AM214" s="523"/>
      <c r="AN214" s="523"/>
      <c r="AO214" s="523"/>
      <c r="AP214" s="523"/>
      <c r="AQ214" s="523"/>
      <c r="AR214" s="525"/>
      <c r="AS214" s="524"/>
      <c r="AT214" s="523"/>
      <c r="AU214" s="523"/>
      <c r="AV214" s="523"/>
      <c r="AW214" s="523"/>
      <c r="AX214" s="523"/>
      <c r="AY214" s="523"/>
      <c r="AZ214" s="523"/>
      <c r="BA214" s="523"/>
      <c r="BB214" s="525"/>
      <c r="BC214" s="468"/>
      <c r="BD214" s="468"/>
      <c r="BE214" s="468"/>
      <c r="BF214" s="468"/>
      <c r="BG214" s="468"/>
      <c r="BH214" s="468"/>
      <c r="BI214" s="468"/>
      <c r="BJ214" s="468"/>
      <c r="BK214" s="468"/>
      <c r="BL214" s="468"/>
      <c r="BM214" s="468"/>
      <c r="BN214" s="468"/>
      <c r="BO214" s="468"/>
      <c r="BP214" s="468"/>
      <c r="BQ214" s="468"/>
      <c r="BR214" s="468"/>
      <c r="BS214" s="468"/>
      <c r="BT214" s="468"/>
      <c r="BU214" s="468"/>
      <c r="BV214" s="468"/>
    </row>
    <row r="215" spans="1:74" ht="15.75" customHeight="1" outlineLevel="1" x14ac:dyDescent="0.25">
      <c r="A215" s="767"/>
      <c r="B215" s="547" t="s">
        <v>523</v>
      </c>
      <c r="C215" s="375" t="s">
        <v>823</v>
      </c>
      <c r="D215" s="517" t="s">
        <v>277</v>
      </c>
      <c r="E215" s="375"/>
      <c r="F215" s="375"/>
      <c r="G215" s="375"/>
      <c r="H215" s="375"/>
      <c r="I215" s="375"/>
      <c r="J215" s="375"/>
      <c r="K215" s="375"/>
      <c r="L215" s="375"/>
      <c r="M215" s="375"/>
      <c r="N215" s="375"/>
      <c r="O215" s="510"/>
      <c r="P215" s="375"/>
      <c r="Q215" s="375"/>
      <c r="R215" s="375"/>
      <c r="S215" s="375"/>
      <c r="T215" s="375"/>
      <c r="U215" s="375"/>
      <c r="V215" s="375"/>
      <c r="W215" s="375"/>
      <c r="X215" s="375"/>
      <c r="Y215" s="510"/>
      <c r="Z215" s="375"/>
      <c r="AA215" s="375"/>
      <c r="AB215" s="375"/>
      <c r="AC215" s="375"/>
      <c r="AD215" s="375"/>
      <c r="AE215" s="375"/>
      <c r="AF215" s="375"/>
      <c r="AG215" s="375"/>
      <c r="AH215" s="511"/>
      <c r="AI215" s="375"/>
      <c r="AJ215" s="375"/>
      <c r="AK215" s="375"/>
      <c r="AL215" s="375"/>
      <c r="AM215" s="375"/>
      <c r="AN215" s="375"/>
      <c r="AO215" s="375"/>
      <c r="AP215" s="375"/>
      <c r="AQ215" s="375"/>
      <c r="AR215" s="511"/>
      <c r="AS215" s="510"/>
      <c r="AT215" s="375"/>
      <c r="AU215" s="375"/>
      <c r="AV215" s="375"/>
      <c r="AW215" s="375"/>
      <c r="AX215" s="375"/>
      <c r="AY215" s="375"/>
      <c r="AZ215" s="375"/>
      <c r="BA215" s="375"/>
      <c r="BB215" s="511"/>
    </row>
    <row r="216" spans="1:74" ht="15.75" customHeight="1" outlineLevel="1" x14ac:dyDescent="0.25">
      <c r="A216" s="767"/>
      <c r="B216" s="554" t="s">
        <v>525</v>
      </c>
      <c r="C216" s="486" t="s">
        <v>824</v>
      </c>
      <c r="D216" s="518" t="s">
        <v>277</v>
      </c>
      <c r="E216" s="486"/>
      <c r="F216" s="486"/>
      <c r="G216" s="486"/>
      <c r="H216" s="486"/>
      <c r="I216" s="486"/>
      <c r="J216" s="486"/>
      <c r="K216" s="486"/>
      <c r="L216" s="486"/>
      <c r="M216" s="486"/>
      <c r="N216" s="486"/>
      <c r="O216" s="502"/>
      <c r="P216" s="487"/>
      <c r="Q216" s="487"/>
      <c r="R216" s="487"/>
      <c r="S216" s="487"/>
      <c r="T216" s="487"/>
      <c r="U216" s="487"/>
      <c r="V216" s="487"/>
      <c r="W216" s="487"/>
      <c r="X216" s="503"/>
      <c r="Y216" s="507"/>
      <c r="Z216" s="486"/>
      <c r="AA216" s="486"/>
      <c r="AB216" s="486"/>
      <c r="AC216" s="486"/>
      <c r="AD216" s="486"/>
      <c r="AE216" s="486"/>
      <c r="AF216" s="486"/>
      <c r="AG216" s="486"/>
      <c r="AH216" s="508"/>
      <c r="AI216" s="486"/>
      <c r="AJ216" s="486"/>
      <c r="AK216" s="486"/>
      <c r="AL216" s="486"/>
      <c r="AM216" s="486"/>
      <c r="AN216" s="486"/>
      <c r="AO216" s="486"/>
      <c r="AP216" s="486"/>
      <c r="AQ216" s="486"/>
      <c r="AR216" s="508"/>
      <c r="AS216" s="507"/>
      <c r="AT216" s="486"/>
      <c r="AU216" s="486"/>
      <c r="AV216" s="486"/>
      <c r="AW216" s="486"/>
      <c r="AX216" s="486"/>
      <c r="AY216" s="486"/>
      <c r="AZ216" s="486"/>
      <c r="BA216" s="486"/>
      <c r="BB216" s="508"/>
    </row>
    <row r="217" spans="1:74" s="488" customFormat="1" ht="15.75" customHeight="1" outlineLevel="1" x14ac:dyDescent="0.25">
      <c r="A217" s="767"/>
      <c r="B217" s="554" t="s">
        <v>526</v>
      </c>
      <c r="C217" s="486" t="s">
        <v>826</v>
      </c>
      <c r="D217" s="518" t="s">
        <v>517</v>
      </c>
      <c r="E217" s="486">
        <v>175.14021096387341</v>
      </c>
      <c r="F217" s="486">
        <v>170.74144014270408</v>
      </c>
      <c r="G217" s="486">
        <v>156.74572194813518</v>
      </c>
      <c r="H217" s="486">
        <v>138.75195544809461</v>
      </c>
      <c r="I217" s="486">
        <v>113.56149806817146</v>
      </c>
      <c r="J217" s="486">
        <v>94.767510116936265</v>
      </c>
      <c r="K217" s="486" t="s">
        <v>563</v>
      </c>
      <c r="L217" s="486" t="s">
        <v>563</v>
      </c>
      <c r="M217" s="486" t="s">
        <v>563</v>
      </c>
      <c r="N217" s="486" t="s">
        <v>563</v>
      </c>
      <c r="O217" s="480">
        <v>139.63488159546901</v>
      </c>
      <c r="P217" s="479">
        <v>136.77201518548986</v>
      </c>
      <c r="Q217" s="479">
        <v>124.91299874144711</v>
      </c>
      <c r="R217" s="479">
        <v>108.74074302369385</v>
      </c>
      <c r="S217" s="479">
        <v>83.815580938809802</v>
      </c>
      <c r="T217" s="479"/>
      <c r="U217" s="479"/>
      <c r="V217" s="479"/>
      <c r="W217" s="479"/>
      <c r="X217" s="481"/>
      <c r="Y217" s="507">
        <v>129.03895402860306</v>
      </c>
      <c r="Z217" s="486">
        <v>126.63445069200195</v>
      </c>
      <c r="AA217" s="486">
        <v>115.41309449173988</v>
      </c>
      <c r="AB217" s="486">
        <v>99.784435936855289</v>
      </c>
      <c r="AC217" s="486">
        <v>74.938446465775129</v>
      </c>
      <c r="AD217" s="486" t="s">
        <v>563</v>
      </c>
      <c r="AE217" s="486" t="s">
        <v>563</v>
      </c>
      <c r="AF217" s="486" t="s">
        <v>563</v>
      </c>
      <c r="AG217" s="486" t="s">
        <v>563</v>
      </c>
      <c r="AH217" s="508" t="s">
        <v>563</v>
      </c>
      <c r="AI217" s="486" t="s">
        <v>563</v>
      </c>
      <c r="AJ217" s="486" t="s">
        <v>563</v>
      </c>
      <c r="AK217" s="486" t="s">
        <v>563</v>
      </c>
      <c r="AL217" s="486" t="s">
        <v>563</v>
      </c>
      <c r="AM217" s="486" t="s">
        <v>563</v>
      </c>
      <c r="AN217" s="486" t="s">
        <v>563</v>
      </c>
      <c r="AO217" s="486" t="s">
        <v>563</v>
      </c>
      <c r="AP217" s="486" t="s">
        <v>563</v>
      </c>
      <c r="AQ217" s="486" t="s">
        <v>563</v>
      </c>
      <c r="AR217" s="508" t="s">
        <v>563</v>
      </c>
      <c r="AS217" s="507" t="s">
        <v>563</v>
      </c>
      <c r="AT217" s="486" t="s">
        <v>563</v>
      </c>
      <c r="AU217" s="486" t="s">
        <v>563</v>
      </c>
      <c r="AV217" s="486" t="s">
        <v>563</v>
      </c>
      <c r="AW217" s="486" t="s">
        <v>563</v>
      </c>
      <c r="AX217" s="486" t="s">
        <v>563</v>
      </c>
      <c r="AY217" s="486" t="s">
        <v>563</v>
      </c>
      <c r="AZ217" s="486" t="s">
        <v>563</v>
      </c>
      <c r="BA217" s="486" t="s">
        <v>563</v>
      </c>
      <c r="BB217" s="508" t="s">
        <v>563</v>
      </c>
      <c r="BC217" s="468"/>
      <c r="BD217" s="468"/>
      <c r="BE217" s="468"/>
      <c r="BF217" s="468"/>
      <c r="BG217" s="468"/>
      <c r="BH217" s="468"/>
      <c r="BI217" s="468"/>
      <c r="BJ217" s="468"/>
      <c r="BK217" s="468"/>
      <c r="BL217" s="468"/>
      <c r="BM217" s="468"/>
      <c r="BN217" s="468"/>
      <c r="BO217" s="468"/>
      <c r="BP217" s="468"/>
      <c r="BQ217" s="468"/>
      <c r="BR217" s="468"/>
      <c r="BS217" s="468"/>
      <c r="BT217" s="468"/>
      <c r="BU217" s="468"/>
      <c r="BV217" s="468"/>
    </row>
    <row r="218" spans="1:74" ht="15.75" customHeight="1" outlineLevel="1" x14ac:dyDescent="0.25">
      <c r="A218" s="767"/>
      <c r="B218" s="547" t="s">
        <v>659</v>
      </c>
      <c r="C218" s="375" t="s">
        <v>827</v>
      </c>
      <c r="D218" s="517" t="s">
        <v>532</v>
      </c>
      <c r="E218" s="375"/>
      <c r="F218" s="375"/>
      <c r="G218" s="375"/>
      <c r="H218" s="375"/>
      <c r="I218" s="375"/>
      <c r="J218" s="375"/>
      <c r="K218" s="375"/>
      <c r="L218" s="375"/>
      <c r="M218" s="375"/>
      <c r="N218" s="375"/>
      <c r="O218" s="510"/>
      <c r="P218" s="375"/>
      <c r="Q218" s="375"/>
      <c r="R218" s="375"/>
      <c r="S218" s="375"/>
      <c r="T218" s="375"/>
      <c r="U218" s="375"/>
      <c r="V218" s="375"/>
      <c r="W218" s="375"/>
      <c r="X218" s="375"/>
      <c r="Y218" s="510"/>
      <c r="Z218" s="375"/>
      <c r="AA218" s="375"/>
      <c r="AB218" s="375"/>
      <c r="AC218" s="375"/>
      <c r="AD218" s="375"/>
      <c r="AE218" s="375"/>
      <c r="AF218" s="375"/>
      <c r="AG218" s="375"/>
      <c r="AH218" s="511"/>
      <c r="AI218" s="375"/>
      <c r="AJ218" s="375"/>
      <c r="AK218" s="375"/>
      <c r="AL218" s="375"/>
      <c r="AM218" s="375"/>
      <c r="AN218" s="375"/>
      <c r="AO218" s="375"/>
      <c r="AP218" s="375"/>
      <c r="AQ218" s="375"/>
      <c r="AR218" s="511"/>
      <c r="AS218" s="510"/>
      <c r="AT218" s="375"/>
      <c r="AU218" s="375"/>
      <c r="AV218" s="375"/>
      <c r="AW218" s="375"/>
      <c r="AX218" s="375"/>
      <c r="AY218" s="375"/>
      <c r="AZ218" s="375"/>
      <c r="BA218" s="375"/>
      <c r="BB218" s="511"/>
    </row>
    <row r="219" spans="1:74" s="488" customFormat="1" ht="15.75" customHeight="1" outlineLevel="1" x14ac:dyDescent="0.25">
      <c r="A219" s="767"/>
      <c r="B219" s="554" t="s">
        <v>528</v>
      </c>
      <c r="C219" s="486" t="s">
        <v>828</v>
      </c>
      <c r="D219" s="518" t="s">
        <v>277</v>
      </c>
      <c r="E219" s="486">
        <v>0.75171100000000002</v>
      </c>
      <c r="F219" s="486">
        <v>0.78339899999999996</v>
      </c>
      <c r="G219" s="486">
        <v>0.80139400000000005</v>
      </c>
      <c r="H219" s="486">
        <v>0.802176</v>
      </c>
      <c r="I219" s="486">
        <v>0.76618600000000003</v>
      </c>
      <c r="J219" s="486">
        <v>0.71728599999999998</v>
      </c>
      <c r="K219" s="486" t="s">
        <v>563</v>
      </c>
      <c r="L219" s="486" t="s">
        <v>563</v>
      </c>
      <c r="M219" s="486" t="s">
        <v>563</v>
      </c>
      <c r="N219" s="486" t="s">
        <v>563</v>
      </c>
      <c r="O219" s="502">
        <v>0.75140986756444539</v>
      </c>
      <c r="P219" s="487">
        <v>0.78068726776064512</v>
      </c>
      <c r="Q219" s="487">
        <v>0.80109209740476373</v>
      </c>
      <c r="R219" s="487">
        <v>0.80006730279143612</v>
      </c>
      <c r="S219" s="487">
        <v>0.74328838250262486</v>
      </c>
      <c r="T219" s="487"/>
      <c r="U219" s="487"/>
      <c r="V219" s="487"/>
      <c r="W219" s="487"/>
      <c r="X219" s="503"/>
      <c r="Y219" s="507">
        <v>0.75131999999999999</v>
      </c>
      <c r="Z219" s="486">
        <v>0.77987799999999996</v>
      </c>
      <c r="AA219" s="486">
        <v>0.80100199999999999</v>
      </c>
      <c r="AB219" s="486">
        <v>0.79943799999999998</v>
      </c>
      <c r="AC219" s="486">
        <v>0.73645499999999997</v>
      </c>
      <c r="AD219" s="486" t="s">
        <v>563</v>
      </c>
      <c r="AE219" s="486" t="s">
        <v>563</v>
      </c>
      <c r="AF219" s="486" t="s">
        <v>563</v>
      </c>
      <c r="AG219" s="486" t="s">
        <v>563</v>
      </c>
      <c r="AH219" s="508" t="s">
        <v>563</v>
      </c>
      <c r="AI219" s="486" t="s">
        <v>563</v>
      </c>
      <c r="AJ219" s="486" t="s">
        <v>563</v>
      </c>
      <c r="AK219" s="486" t="s">
        <v>563</v>
      </c>
      <c r="AL219" s="486" t="s">
        <v>563</v>
      </c>
      <c r="AM219" s="486" t="s">
        <v>563</v>
      </c>
      <c r="AN219" s="486" t="s">
        <v>563</v>
      </c>
      <c r="AO219" s="486" t="s">
        <v>563</v>
      </c>
      <c r="AP219" s="486" t="s">
        <v>563</v>
      </c>
      <c r="AQ219" s="486" t="s">
        <v>563</v>
      </c>
      <c r="AR219" s="508" t="s">
        <v>563</v>
      </c>
      <c r="AS219" s="507" t="s">
        <v>563</v>
      </c>
      <c r="AT219" s="486" t="s">
        <v>563</v>
      </c>
      <c r="AU219" s="486" t="s">
        <v>563</v>
      </c>
      <c r="AV219" s="486" t="s">
        <v>563</v>
      </c>
      <c r="AW219" s="486" t="s">
        <v>563</v>
      </c>
      <c r="AX219" s="486" t="s">
        <v>563</v>
      </c>
      <c r="AY219" s="486" t="s">
        <v>563</v>
      </c>
      <c r="AZ219" s="486" t="s">
        <v>563</v>
      </c>
      <c r="BA219" s="486" t="s">
        <v>563</v>
      </c>
      <c r="BB219" s="508" t="s">
        <v>563</v>
      </c>
      <c r="BC219" s="468"/>
      <c r="BD219" s="468"/>
      <c r="BE219" s="468"/>
      <c r="BF219" s="468"/>
      <c r="BG219" s="468"/>
      <c r="BH219" s="468"/>
      <c r="BI219" s="468"/>
      <c r="BJ219" s="468"/>
      <c r="BK219" s="468"/>
      <c r="BL219" s="468"/>
      <c r="BM219" s="468"/>
      <c r="BN219" s="468"/>
      <c r="BO219" s="468"/>
      <c r="BP219" s="468"/>
      <c r="BQ219" s="468"/>
      <c r="BR219" s="468"/>
      <c r="BS219" s="468"/>
      <c r="BT219" s="468"/>
      <c r="BU219" s="468"/>
      <c r="BV219" s="468"/>
    </row>
    <row r="220" spans="1:74" ht="15.75" customHeight="1" outlineLevel="1" x14ac:dyDescent="0.25">
      <c r="A220" s="767"/>
      <c r="B220" s="547" t="s">
        <v>530</v>
      </c>
      <c r="C220" s="375" t="s">
        <v>829</v>
      </c>
      <c r="D220" s="517" t="s">
        <v>532</v>
      </c>
      <c r="E220" s="486">
        <v>6895.4984315217744</v>
      </c>
      <c r="F220" s="486">
        <v>7657.9778326318701</v>
      </c>
      <c r="G220" s="486">
        <v>8028.393514978844</v>
      </c>
      <c r="H220" s="486">
        <v>8131.2314088602188</v>
      </c>
      <c r="I220" s="486">
        <v>7843.570352665839</v>
      </c>
      <c r="J220" s="486">
        <v>7417.008526874929</v>
      </c>
      <c r="K220" s="486" t="s">
        <v>563</v>
      </c>
      <c r="L220" s="486" t="s">
        <v>563</v>
      </c>
      <c r="M220" s="486" t="s">
        <v>563</v>
      </c>
      <c r="N220" s="486" t="s">
        <v>563</v>
      </c>
      <c r="O220" s="480">
        <v>4937.9357348395079</v>
      </c>
      <c r="P220" s="479">
        <v>5432.2861816052837</v>
      </c>
      <c r="Q220" s="479">
        <v>5760.3329458074923</v>
      </c>
      <c r="R220" s="479">
        <v>5824.0962599426157</v>
      </c>
      <c r="S220" s="479">
        <v>5494.9884212890101</v>
      </c>
      <c r="T220" s="479"/>
      <c r="U220" s="479"/>
      <c r="V220" s="479"/>
      <c r="W220" s="479"/>
      <c r="X220" s="481"/>
      <c r="Y220" s="507">
        <v>4353.7363227900532</v>
      </c>
      <c r="Z220" s="486">
        <v>4768.0685010493507</v>
      </c>
      <c r="AA220" s="486">
        <v>5083.4710229438706</v>
      </c>
      <c r="AB220" s="486">
        <v>5135.5732308715005</v>
      </c>
      <c r="AC220" s="486">
        <v>4794.0963447360145</v>
      </c>
      <c r="AD220" s="486" t="s">
        <v>563</v>
      </c>
      <c r="AE220" s="486" t="s">
        <v>563</v>
      </c>
      <c r="AF220" s="486" t="s">
        <v>563</v>
      </c>
      <c r="AG220" s="486" t="s">
        <v>563</v>
      </c>
      <c r="AH220" s="508" t="s">
        <v>563</v>
      </c>
      <c r="AI220" s="486" t="s">
        <v>563</v>
      </c>
      <c r="AJ220" s="486" t="s">
        <v>563</v>
      </c>
      <c r="AK220" s="486" t="s">
        <v>563</v>
      </c>
      <c r="AL220" s="486" t="s">
        <v>563</v>
      </c>
      <c r="AM220" s="486" t="s">
        <v>563</v>
      </c>
      <c r="AN220" s="486" t="s">
        <v>563</v>
      </c>
      <c r="AO220" s="486" t="s">
        <v>563</v>
      </c>
      <c r="AP220" s="486" t="s">
        <v>563</v>
      </c>
      <c r="AQ220" s="486" t="s">
        <v>563</v>
      </c>
      <c r="AR220" s="486" t="s">
        <v>563</v>
      </c>
      <c r="AS220" s="486" t="s">
        <v>563</v>
      </c>
      <c r="AT220" s="486" t="s">
        <v>563</v>
      </c>
      <c r="AU220" s="486" t="s">
        <v>563</v>
      </c>
      <c r="AV220" s="486" t="s">
        <v>563</v>
      </c>
      <c r="AW220" s="486" t="s">
        <v>563</v>
      </c>
      <c r="AX220" s="486" t="s">
        <v>563</v>
      </c>
      <c r="AY220" s="486" t="s">
        <v>563</v>
      </c>
      <c r="AZ220" s="486" t="s">
        <v>563</v>
      </c>
      <c r="BA220" s="486" t="s">
        <v>563</v>
      </c>
      <c r="BB220" s="486" t="s">
        <v>563</v>
      </c>
    </row>
    <row r="221" spans="1:74" s="488" customFormat="1" ht="15.75" customHeight="1" outlineLevel="1" x14ac:dyDescent="0.25">
      <c r="A221" s="767"/>
      <c r="B221" s="554"/>
      <c r="C221" s="486"/>
      <c r="D221" s="518" t="s">
        <v>277</v>
      </c>
      <c r="E221" s="486"/>
      <c r="F221" s="486"/>
      <c r="G221" s="486"/>
      <c r="H221" s="486"/>
      <c r="I221" s="486"/>
      <c r="J221" s="486"/>
      <c r="K221" s="486"/>
      <c r="L221" s="486"/>
      <c r="M221" s="486"/>
      <c r="N221" s="486"/>
      <c r="O221" s="507"/>
      <c r="P221" s="486"/>
      <c r="Q221" s="486"/>
      <c r="R221" s="486"/>
      <c r="S221" s="486"/>
      <c r="T221" s="486"/>
      <c r="U221" s="486"/>
      <c r="V221" s="486"/>
      <c r="W221" s="486"/>
      <c r="X221" s="486"/>
      <c r="Y221" s="507"/>
      <c r="Z221" s="486"/>
      <c r="AA221" s="486"/>
      <c r="AB221" s="486"/>
      <c r="AC221" s="486"/>
      <c r="AD221" s="486"/>
      <c r="AE221" s="486"/>
      <c r="AF221" s="486"/>
      <c r="AG221" s="486"/>
      <c r="AH221" s="508"/>
      <c r="AI221" s="486"/>
      <c r="AJ221" s="486"/>
      <c r="AK221" s="486"/>
      <c r="AL221" s="486"/>
      <c r="AM221" s="486"/>
      <c r="AN221" s="486"/>
      <c r="AO221" s="486"/>
      <c r="AP221" s="486"/>
      <c r="AQ221" s="486"/>
      <c r="AR221" s="508"/>
      <c r="AS221" s="507"/>
      <c r="AT221" s="486"/>
      <c r="AU221" s="486"/>
      <c r="AV221" s="486"/>
      <c r="AW221" s="486"/>
      <c r="AX221" s="486"/>
      <c r="AY221" s="486"/>
      <c r="AZ221" s="486"/>
      <c r="BA221" s="486"/>
      <c r="BB221" s="508"/>
      <c r="BC221" s="468"/>
      <c r="BD221" s="468"/>
      <c r="BE221" s="468"/>
      <c r="BF221" s="468"/>
      <c r="BG221" s="468"/>
      <c r="BH221" s="468"/>
      <c r="BI221" s="468"/>
      <c r="BJ221" s="468"/>
      <c r="BK221" s="468"/>
      <c r="BL221" s="468"/>
      <c r="BM221" s="468"/>
      <c r="BN221" s="468"/>
      <c r="BO221" s="468"/>
      <c r="BP221" s="468"/>
      <c r="BQ221" s="468"/>
      <c r="BR221" s="468"/>
      <c r="BS221" s="468"/>
      <c r="BT221" s="468"/>
      <c r="BU221" s="468"/>
      <c r="BV221" s="468"/>
    </row>
    <row r="222" spans="1:74" ht="15.75" customHeight="1" outlineLevel="1" x14ac:dyDescent="0.25">
      <c r="A222" s="767"/>
      <c r="B222" s="547"/>
      <c r="C222" s="375"/>
      <c r="D222" s="517" t="s">
        <v>277</v>
      </c>
      <c r="E222" s="375"/>
      <c r="F222" s="375"/>
      <c r="G222" s="375"/>
      <c r="H222" s="375"/>
      <c r="I222" s="375"/>
      <c r="J222" s="375"/>
      <c r="K222" s="375"/>
      <c r="L222" s="375"/>
      <c r="M222" s="375"/>
      <c r="N222" s="375"/>
      <c r="O222" s="510"/>
      <c r="P222" s="375"/>
      <c r="Q222" s="375"/>
      <c r="R222" s="375"/>
      <c r="S222" s="375"/>
      <c r="T222" s="375"/>
      <c r="U222" s="375"/>
      <c r="V222" s="375"/>
      <c r="W222" s="375"/>
      <c r="X222" s="375"/>
      <c r="Y222" s="510"/>
      <c r="Z222" s="375"/>
      <c r="AA222" s="375"/>
      <c r="AB222" s="375"/>
      <c r="AC222" s="375"/>
      <c r="AD222" s="375"/>
      <c r="AE222" s="375"/>
      <c r="AF222" s="375"/>
      <c r="AG222" s="375"/>
      <c r="AH222" s="511"/>
      <c r="AI222" s="375"/>
      <c r="AJ222" s="375"/>
      <c r="AK222" s="375"/>
      <c r="AL222" s="375"/>
      <c r="AM222" s="375"/>
      <c r="AN222" s="375"/>
      <c r="AO222" s="375"/>
      <c r="AP222" s="375"/>
      <c r="AQ222" s="375"/>
      <c r="AR222" s="511"/>
      <c r="AS222" s="510"/>
      <c r="AT222" s="375"/>
      <c r="AU222" s="375"/>
      <c r="AV222" s="375"/>
      <c r="AW222" s="375"/>
      <c r="AX222" s="375"/>
      <c r="AY222" s="375"/>
      <c r="AZ222" s="375"/>
      <c r="BA222" s="375"/>
      <c r="BB222" s="511"/>
    </row>
    <row r="223" spans="1:74" s="488" customFormat="1" ht="15.75" customHeight="1" outlineLevel="1" x14ac:dyDescent="0.25">
      <c r="A223" s="767"/>
      <c r="B223" s="554" t="s">
        <v>509</v>
      </c>
      <c r="C223" s="486" t="s">
        <v>813</v>
      </c>
      <c r="D223" s="518" t="s">
        <v>277</v>
      </c>
      <c r="E223" s="486">
        <v>420.45840896639402</v>
      </c>
      <c r="F223" s="486">
        <v>415.03691343524889</v>
      </c>
      <c r="G223" s="486">
        <v>405.61904060257501</v>
      </c>
      <c r="H223" s="486">
        <v>395.23665390611831</v>
      </c>
      <c r="I223" s="486">
        <v>382.65099104140359</v>
      </c>
      <c r="J223" s="486">
        <v>373.88552059948154</v>
      </c>
      <c r="K223" s="486" t="s">
        <v>563</v>
      </c>
      <c r="L223" s="486" t="s">
        <v>563</v>
      </c>
      <c r="M223" s="486" t="s">
        <v>563</v>
      </c>
      <c r="N223" s="486" t="s">
        <v>563</v>
      </c>
      <c r="O223" s="507">
        <v>399.29901889011381</v>
      </c>
      <c r="P223" s="486">
        <v>395.36014972054039</v>
      </c>
      <c r="Q223" s="486">
        <v>386.9976067964779</v>
      </c>
      <c r="R223" s="486">
        <v>377.44819554084171</v>
      </c>
      <c r="S223" s="486">
        <v>364.96831384986837</v>
      </c>
      <c r="T223" s="486"/>
      <c r="U223" s="486" t="s">
        <v>563</v>
      </c>
      <c r="V223" s="486" t="s">
        <v>563</v>
      </c>
      <c r="W223" s="486" t="s">
        <v>563</v>
      </c>
      <c r="X223" s="486" t="s">
        <v>563</v>
      </c>
      <c r="Y223" s="507">
        <v>392.98437912769992</v>
      </c>
      <c r="Z223" s="486">
        <v>389.48797315493101</v>
      </c>
      <c r="AA223" s="486">
        <v>381.44037447923097</v>
      </c>
      <c r="AB223" s="486">
        <v>372.13954977645653</v>
      </c>
      <c r="AC223" s="486">
        <v>359.69123657604047</v>
      </c>
      <c r="AD223" s="486" t="s">
        <v>563</v>
      </c>
      <c r="AE223" s="486" t="s">
        <v>563</v>
      </c>
      <c r="AF223" s="486" t="s">
        <v>563</v>
      </c>
      <c r="AG223" s="486" t="s">
        <v>563</v>
      </c>
      <c r="AH223" s="508" t="s">
        <v>563</v>
      </c>
      <c r="AI223" s="486" t="s">
        <v>563</v>
      </c>
      <c r="AJ223" s="486" t="s">
        <v>563</v>
      </c>
      <c r="AK223" s="486" t="s">
        <v>563</v>
      </c>
      <c r="AL223" s="486" t="s">
        <v>563</v>
      </c>
      <c r="AM223" s="486" t="s">
        <v>563</v>
      </c>
      <c r="AN223" s="486" t="s">
        <v>563</v>
      </c>
      <c r="AO223" s="486" t="s">
        <v>563</v>
      </c>
      <c r="AP223" s="486" t="s">
        <v>563</v>
      </c>
      <c r="AQ223" s="486" t="s">
        <v>563</v>
      </c>
      <c r="AR223" s="508" t="s">
        <v>563</v>
      </c>
      <c r="AS223" s="507" t="s">
        <v>563</v>
      </c>
      <c r="AT223" s="486" t="s">
        <v>563</v>
      </c>
      <c r="AU223" s="486" t="s">
        <v>563</v>
      </c>
      <c r="AV223" s="486" t="s">
        <v>563</v>
      </c>
      <c r="AW223" s="486" t="s">
        <v>563</v>
      </c>
      <c r="AX223" s="486" t="s">
        <v>563</v>
      </c>
      <c r="AY223" s="486" t="s">
        <v>563</v>
      </c>
      <c r="AZ223" s="486" t="s">
        <v>563</v>
      </c>
      <c r="BA223" s="486" t="s">
        <v>563</v>
      </c>
      <c r="BB223" s="508" t="s">
        <v>563</v>
      </c>
      <c r="BC223" s="468"/>
      <c r="BD223" s="468"/>
      <c r="BE223" s="468"/>
      <c r="BF223" s="468"/>
      <c r="BG223" s="468"/>
      <c r="BH223" s="468"/>
      <c r="BI223" s="468"/>
      <c r="BJ223" s="468"/>
      <c r="BK223" s="468"/>
      <c r="BL223" s="468"/>
      <c r="BM223" s="468"/>
      <c r="BN223" s="468"/>
      <c r="BO223" s="468"/>
      <c r="BP223" s="468"/>
      <c r="BQ223" s="468"/>
      <c r="BR223" s="468"/>
      <c r="BS223" s="468"/>
      <c r="BT223" s="468"/>
      <c r="BU223" s="468"/>
      <c r="BV223" s="468"/>
    </row>
    <row r="224" spans="1:74" ht="15.75" customHeight="1" outlineLevel="1" x14ac:dyDescent="0.25">
      <c r="A224" s="767"/>
      <c r="B224" s="547" t="s">
        <v>510</v>
      </c>
      <c r="C224" s="375" t="s">
        <v>814</v>
      </c>
      <c r="D224" s="517" t="s">
        <v>277</v>
      </c>
      <c r="E224" s="375">
        <v>13.395555045256213</v>
      </c>
      <c r="F224" s="375">
        <v>13.180267511420595</v>
      </c>
      <c r="G224" s="375">
        <v>12.228187766428187</v>
      </c>
      <c r="H224" s="375">
        <v>11.012515513662425</v>
      </c>
      <c r="I224" s="375">
        <v>9.4046982151558609</v>
      </c>
      <c r="J224" s="375">
        <v>8.3115723460752395</v>
      </c>
      <c r="K224" s="375" t="s">
        <v>563</v>
      </c>
      <c r="L224" s="375" t="s">
        <v>563</v>
      </c>
      <c r="M224" s="375" t="s">
        <v>563</v>
      </c>
      <c r="N224" s="375" t="s">
        <v>563</v>
      </c>
      <c r="O224" s="510">
        <v>10.999923328128283</v>
      </c>
      <c r="P224" s="375">
        <v>10.875657191696362</v>
      </c>
      <c r="Q224" s="375">
        <v>10.161344009334115</v>
      </c>
      <c r="R224" s="375">
        <v>9.1943660567800833</v>
      </c>
      <c r="S224" s="375">
        <v>7.7992722034952147</v>
      </c>
      <c r="T224" s="375"/>
      <c r="U224" s="375" t="s">
        <v>563</v>
      </c>
      <c r="V224" s="375" t="s">
        <v>563</v>
      </c>
      <c r="W224" s="375" t="s">
        <v>563</v>
      </c>
      <c r="X224" s="375" t="s">
        <v>563</v>
      </c>
      <c r="Y224" s="510">
        <v>10.284990088439399</v>
      </c>
      <c r="Z224" s="375">
        <v>10.187887652530216</v>
      </c>
      <c r="AA224" s="375">
        <v>9.5445316284387989</v>
      </c>
      <c r="AB224" s="375">
        <v>8.6517720210800348</v>
      </c>
      <c r="AC224" s="375">
        <v>7.3201616576666639</v>
      </c>
      <c r="AD224" s="375" t="s">
        <v>563</v>
      </c>
      <c r="AE224" s="375" t="s">
        <v>563</v>
      </c>
      <c r="AF224" s="375" t="s">
        <v>563</v>
      </c>
      <c r="AG224" s="375" t="s">
        <v>563</v>
      </c>
      <c r="AH224" s="511" t="s">
        <v>563</v>
      </c>
      <c r="AI224" s="375" t="s">
        <v>563</v>
      </c>
      <c r="AJ224" s="375" t="s">
        <v>563</v>
      </c>
      <c r="AK224" s="375" t="s">
        <v>563</v>
      </c>
      <c r="AL224" s="375" t="s">
        <v>563</v>
      </c>
      <c r="AM224" s="375" t="s">
        <v>563</v>
      </c>
      <c r="AN224" s="375" t="s">
        <v>563</v>
      </c>
      <c r="AO224" s="375" t="s">
        <v>563</v>
      </c>
      <c r="AP224" s="375" t="s">
        <v>563</v>
      </c>
      <c r="AQ224" s="375" t="s">
        <v>563</v>
      </c>
      <c r="AR224" s="511" t="s">
        <v>563</v>
      </c>
      <c r="AS224" s="510" t="s">
        <v>563</v>
      </c>
      <c r="AT224" s="375" t="s">
        <v>563</v>
      </c>
      <c r="AU224" s="375" t="s">
        <v>563</v>
      </c>
      <c r="AV224" s="375" t="s">
        <v>563</v>
      </c>
      <c r="AW224" s="375" t="s">
        <v>563</v>
      </c>
      <c r="AX224" s="375" t="s">
        <v>563</v>
      </c>
      <c r="AY224" s="375" t="s">
        <v>563</v>
      </c>
      <c r="AZ224" s="375" t="s">
        <v>563</v>
      </c>
      <c r="BA224" s="375" t="s">
        <v>563</v>
      </c>
      <c r="BB224" s="511" t="s">
        <v>563</v>
      </c>
    </row>
    <row r="225" spans="1:74" s="488" customFormat="1" ht="15.75" customHeight="1" outlineLevel="1" x14ac:dyDescent="0.25">
      <c r="A225" s="767"/>
      <c r="B225" s="554" t="s">
        <v>825</v>
      </c>
      <c r="C225" s="486" t="s">
        <v>826</v>
      </c>
      <c r="D225" s="518" t="s">
        <v>277</v>
      </c>
      <c r="E225" s="486">
        <v>174.60646264812181</v>
      </c>
      <c r="F225" s="486">
        <v>170.59276495116237</v>
      </c>
      <c r="G225" s="486">
        <v>156.87897937127758</v>
      </c>
      <c r="H225" s="486">
        <v>139.01055917092282</v>
      </c>
      <c r="I225" s="486">
        <v>113.72341525624043</v>
      </c>
      <c r="J225" s="486">
        <v>94.746912264755267</v>
      </c>
      <c r="K225" s="486" t="s">
        <v>563</v>
      </c>
      <c r="L225" s="486" t="s">
        <v>563</v>
      </c>
      <c r="M225" s="486" t="s">
        <v>563</v>
      </c>
      <c r="N225" s="486" t="s">
        <v>563</v>
      </c>
      <c r="O225" s="507">
        <v>139.24780666196114</v>
      </c>
      <c r="P225" s="486">
        <v>136.65802382952728</v>
      </c>
      <c r="Q225" s="486">
        <v>125.03506430102563</v>
      </c>
      <c r="R225" s="486">
        <v>108.95287538510166</v>
      </c>
      <c r="S225" s="486">
        <v>83.879720160088624</v>
      </c>
      <c r="T225" s="486"/>
      <c r="U225" s="486" t="s">
        <v>563</v>
      </c>
      <c r="V225" s="486" t="s">
        <v>563</v>
      </c>
      <c r="W225" s="486" t="s">
        <v>563</v>
      </c>
      <c r="X225" s="486" t="s">
        <v>563</v>
      </c>
      <c r="Y225" s="507">
        <v>128.69565113050194</v>
      </c>
      <c r="Z225" s="486">
        <v>126.53081010354593</v>
      </c>
      <c r="AA225" s="486">
        <v>115.53182004074053</v>
      </c>
      <c r="AB225" s="486">
        <v>99.982699755475181</v>
      </c>
      <c r="AC225" s="486">
        <v>74.973405609804303</v>
      </c>
      <c r="AD225" s="486" t="s">
        <v>563</v>
      </c>
      <c r="AE225" s="486" t="s">
        <v>563</v>
      </c>
      <c r="AF225" s="486" t="s">
        <v>563</v>
      </c>
      <c r="AG225" s="486" t="s">
        <v>563</v>
      </c>
      <c r="AH225" s="508" t="s">
        <v>563</v>
      </c>
      <c r="AI225" s="486" t="s">
        <v>563</v>
      </c>
      <c r="AJ225" s="486" t="s">
        <v>563</v>
      </c>
      <c r="AK225" s="486" t="s">
        <v>563</v>
      </c>
      <c r="AL225" s="486" t="s">
        <v>563</v>
      </c>
      <c r="AM225" s="486" t="s">
        <v>563</v>
      </c>
      <c r="AN225" s="486" t="s">
        <v>563</v>
      </c>
      <c r="AO225" s="486" t="s">
        <v>563</v>
      </c>
      <c r="AP225" s="486" t="s">
        <v>563</v>
      </c>
      <c r="AQ225" s="486" t="s">
        <v>563</v>
      </c>
      <c r="AR225" s="508" t="s">
        <v>563</v>
      </c>
      <c r="AS225" s="507" t="s">
        <v>563</v>
      </c>
      <c r="AT225" s="486" t="s">
        <v>563</v>
      </c>
      <c r="AU225" s="486" t="s">
        <v>563</v>
      </c>
      <c r="AV225" s="486" t="s">
        <v>563</v>
      </c>
      <c r="AW225" s="486" t="s">
        <v>563</v>
      </c>
      <c r="AX225" s="486" t="s">
        <v>563</v>
      </c>
      <c r="AY225" s="486" t="s">
        <v>563</v>
      </c>
      <c r="AZ225" s="486" t="s">
        <v>563</v>
      </c>
      <c r="BA225" s="486" t="s">
        <v>563</v>
      </c>
      <c r="BB225" s="508" t="s">
        <v>563</v>
      </c>
      <c r="BC225" s="468"/>
      <c r="BD225" s="468"/>
      <c r="BE225" s="468"/>
      <c r="BF225" s="468"/>
      <c r="BG225" s="468"/>
      <c r="BH225" s="468"/>
      <c r="BI225" s="468"/>
      <c r="BJ225" s="468"/>
      <c r="BK225" s="468"/>
      <c r="BL225" s="468"/>
      <c r="BM225" s="468"/>
      <c r="BN225" s="468"/>
      <c r="BO225" s="468"/>
      <c r="BP225" s="468"/>
      <c r="BQ225" s="468"/>
      <c r="BR225" s="468"/>
      <c r="BS225" s="468"/>
      <c r="BT225" s="468"/>
      <c r="BU225" s="468"/>
      <c r="BV225" s="468"/>
    </row>
    <row r="226" spans="1:74" ht="15.75" customHeight="1" outlineLevel="1" x14ac:dyDescent="0.25">
      <c r="A226" s="767"/>
      <c r="B226" s="547"/>
      <c r="C226" s="375"/>
      <c r="D226" s="517"/>
      <c r="E226" s="375"/>
      <c r="F226" s="375"/>
      <c r="G226" s="375"/>
      <c r="H226" s="375"/>
      <c r="I226" s="375"/>
      <c r="J226" s="375"/>
      <c r="K226" s="375"/>
      <c r="L226" s="375"/>
      <c r="M226" s="375"/>
      <c r="N226" s="375"/>
      <c r="O226" s="510"/>
      <c r="P226" s="375"/>
      <c r="Q226" s="375"/>
      <c r="R226" s="375"/>
      <c r="S226" s="375"/>
      <c r="T226" s="375"/>
      <c r="U226" s="375"/>
      <c r="V226" s="375"/>
      <c r="W226" s="375"/>
      <c r="X226" s="375"/>
      <c r="Y226" s="510"/>
      <c r="Z226" s="375"/>
      <c r="AA226" s="375"/>
      <c r="AB226" s="375"/>
      <c r="AC226" s="375"/>
      <c r="AD226" s="375"/>
      <c r="AE226" s="375"/>
      <c r="AF226" s="375"/>
      <c r="AG226" s="375"/>
      <c r="AH226" s="511"/>
      <c r="AI226" s="375"/>
      <c r="AJ226" s="375"/>
      <c r="AK226" s="375"/>
      <c r="AL226" s="375"/>
      <c r="AM226" s="375"/>
      <c r="AN226" s="375"/>
      <c r="AO226" s="375"/>
      <c r="AP226" s="375"/>
      <c r="AQ226" s="375"/>
      <c r="AR226" s="511"/>
      <c r="AS226" s="510"/>
      <c r="AT226" s="375"/>
      <c r="AU226" s="375"/>
      <c r="AV226" s="375"/>
      <c r="AW226" s="375"/>
      <c r="AX226" s="375"/>
      <c r="AY226" s="375"/>
      <c r="AZ226" s="375"/>
      <c r="BA226" s="375"/>
      <c r="BB226" s="511"/>
    </row>
    <row r="227" spans="1:74" s="488" customFormat="1" ht="15.75" customHeight="1" outlineLevel="1" x14ac:dyDescent="0.25">
      <c r="A227" s="767"/>
      <c r="B227" s="554" t="s">
        <v>535</v>
      </c>
      <c r="C227" s="486"/>
      <c r="D227" s="518"/>
      <c r="E227" s="486">
        <v>1.0019652677140043</v>
      </c>
      <c r="F227" s="486">
        <v>1.0005634955135563</v>
      </c>
      <c r="G227" s="486">
        <v>0.99947334965491041</v>
      </c>
      <c r="H227" s="486">
        <v>0.99893556358108704</v>
      </c>
      <c r="I227" s="486">
        <v>0.9993112330733851</v>
      </c>
      <c r="J227" s="486">
        <v>1.0000881962198021</v>
      </c>
      <c r="K227" s="486" t="e">
        <v>#VALUE!</v>
      </c>
      <c r="L227" s="486"/>
      <c r="M227" s="486"/>
      <c r="N227" s="486"/>
      <c r="O227" s="507">
        <v>1.001529237495707</v>
      </c>
      <c r="P227" s="486">
        <v>1.0004626982475422</v>
      </c>
      <c r="Q227" s="486">
        <v>0.9994826292127087</v>
      </c>
      <c r="R227" s="486">
        <v>0.99907115735998442</v>
      </c>
      <c r="S227" s="486">
        <v>0.99971951488867883</v>
      </c>
      <c r="T227" s="486"/>
      <c r="U227" s="486"/>
      <c r="V227" s="486"/>
      <c r="W227" s="486"/>
      <c r="X227" s="486"/>
      <c r="Y227" s="507">
        <v>1.0013991121119341</v>
      </c>
      <c r="Z227" s="486">
        <v>1.000432617114692</v>
      </c>
      <c r="AA227" s="486">
        <v>0.99948539852999241</v>
      </c>
      <c r="AB227" s="486">
        <v>0.99911162288685806</v>
      </c>
      <c r="AC227" s="486">
        <v>0.99984135926017681</v>
      </c>
      <c r="AD227" s="486" t="e">
        <v>#VALUE!</v>
      </c>
      <c r="AE227" s="486"/>
      <c r="AF227" s="486"/>
      <c r="AG227" s="486"/>
      <c r="AH227" s="508"/>
      <c r="AI227" s="486"/>
      <c r="AJ227" s="486"/>
      <c r="AK227" s="486"/>
      <c r="AL227" s="486"/>
      <c r="AM227" s="486"/>
      <c r="AN227" s="486"/>
      <c r="AO227" s="486"/>
      <c r="AP227" s="486"/>
      <c r="AQ227" s="486"/>
      <c r="AR227" s="508"/>
      <c r="AS227" s="507"/>
      <c r="AT227" s="486"/>
      <c r="AU227" s="486"/>
      <c r="AV227" s="486"/>
      <c r="AW227" s="486"/>
      <c r="AX227" s="486"/>
      <c r="AY227" s="486"/>
      <c r="AZ227" s="486"/>
      <c r="BA227" s="486"/>
      <c r="BB227" s="508"/>
      <c r="BC227" s="468"/>
      <c r="BD227" s="468"/>
      <c r="BE227" s="468"/>
      <c r="BF227" s="468"/>
      <c r="BG227" s="468"/>
      <c r="BH227" s="468"/>
      <c r="BI227" s="468"/>
      <c r="BJ227" s="468"/>
      <c r="BK227" s="468"/>
      <c r="BL227" s="468"/>
      <c r="BM227" s="468"/>
      <c r="BN227" s="468"/>
      <c r="BO227" s="468"/>
      <c r="BP227" s="468"/>
      <c r="BQ227" s="468"/>
      <c r="BR227" s="468"/>
      <c r="BS227" s="468"/>
      <c r="BT227" s="468"/>
      <c r="BU227" s="468"/>
      <c r="BV227" s="468"/>
    </row>
    <row r="228" spans="1:74" ht="15.75" customHeight="1" outlineLevel="1" thickBot="1" x14ac:dyDescent="0.3">
      <c r="A228" s="767"/>
      <c r="B228" s="547" t="s">
        <v>535</v>
      </c>
      <c r="C228" s="375"/>
      <c r="D228" s="517"/>
      <c r="E228" s="375"/>
      <c r="F228" s="375"/>
      <c r="G228" s="375"/>
      <c r="H228" s="375"/>
      <c r="I228" s="375"/>
      <c r="J228" s="375"/>
      <c r="K228" s="375"/>
      <c r="L228" s="375"/>
      <c r="M228" s="375"/>
      <c r="N228" s="375"/>
      <c r="O228" s="510"/>
      <c r="P228" s="375"/>
      <c r="Q228" s="375"/>
      <c r="R228" s="375"/>
      <c r="S228" s="375"/>
      <c r="T228" s="375"/>
      <c r="U228" s="375"/>
      <c r="V228" s="375"/>
      <c r="W228" s="375"/>
      <c r="X228" s="375"/>
      <c r="Y228" s="571"/>
      <c r="Z228" s="572"/>
      <c r="AA228" s="572"/>
      <c r="AB228" s="572"/>
      <c r="AC228" s="572"/>
      <c r="AD228" s="572"/>
      <c r="AE228" s="572"/>
      <c r="AF228" s="572"/>
      <c r="AG228" s="572"/>
      <c r="AH228" s="573"/>
      <c r="AI228" s="375"/>
      <c r="AJ228" s="375"/>
      <c r="AK228" s="375"/>
      <c r="AL228" s="375"/>
      <c r="AM228" s="375"/>
      <c r="AN228" s="375"/>
      <c r="AO228" s="375"/>
      <c r="AP228" s="375"/>
      <c r="AQ228" s="375"/>
      <c r="AR228" s="511"/>
      <c r="AS228" s="510"/>
      <c r="AT228" s="375"/>
      <c r="AU228" s="375"/>
      <c r="AV228" s="375"/>
      <c r="AW228" s="375"/>
      <c r="AX228" s="375"/>
      <c r="AY228" s="375"/>
      <c r="AZ228" s="375"/>
      <c r="BA228" s="375"/>
      <c r="BB228" s="511"/>
    </row>
    <row r="229" spans="1:74" ht="15" customHeight="1" x14ac:dyDescent="0.25">
      <c r="A229" s="767"/>
      <c r="B229" s="578"/>
      <c r="C229" s="578"/>
      <c r="D229" s="578"/>
      <c r="E229" s="379"/>
      <c r="F229" s="379"/>
      <c r="G229" s="379"/>
      <c r="H229" s="379"/>
      <c r="I229" s="379"/>
      <c r="J229" s="379"/>
      <c r="K229" s="379"/>
      <c r="L229" s="379"/>
      <c r="M229" s="379"/>
      <c r="N229" s="379"/>
      <c r="O229" s="500"/>
      <c r="P229" s="379"/>
      <c r="Q229" s="379"/>
      <c r="R229" s="379"/>
      <c r="S229" s="379"/>
      <c r="T229" s="379"/>
      <c r="U229" s="379"/>
      <c r="V229" s="379"/>
      <c r="W229" s="379"/>
      <c r="X229" s="380"/>
      <c r="Y229" s="500"/>
      <c r="Z229" s="379"/>
      <c r="AA229" s="379"/>
      <c r="AB229" s="379"/>
      <c r="AC229" s="379"/>
      <c r="AD229" s="379"/>
      <c r="AE229" s="379"/>
      <c r="AF229" s="379"/>
      <c r="AG229" s="379"/>
      <c r="AH229" s="380"/>
      <c r="AI229" s="500"/>
      <c r="AJ229" s="379"/>
      <c r="AK229" s="379"/>
      <c r="AL229" s="379"/>
      <c r="AM229" s="379"/>
      <c r="AN229" s="379"/>
      <c r="AO229" s="379"/>
      <c r="AP229" s="379"/>
      <c r="AQ229" s="379"/>
      <c r="AR229" s="380"/>
      <c r="AS229" s="500"/>
      <c r="AT229" s="379"/>
      <c r="AU229" s="379"/>
      <c r="AV229" s="379"/>
      <c r="AW229" s="379"/>
      <c r="AX229" s="379"/>
      <c r="AY229" s="379"/>
      <c r="AZ229" s="379"/>
      <c r="BA229" s="379"/>
      <c r="BB229" s="380"/>
    </row>
    <row r="230" spans="1:74" ht="15.75" customHeight="1" collapsed="1" thickBot="1" x14ac:dyDescent="0.3">
      <c r="A230" s="767"/>
      <c r="B230" s="581"/>
      <c r="C230" s="581"/>
      <c r="D230" s="581"/>
      <c r="E230" s="381"/>
      <c r="F230" s="381"/>
      <c r="G230" s="381"/>
      <c r="H230" s="381"/>
      <c r="I230" s="381"/>
      <c r="J230" s="381"/>
      <c r="K230" s="381"/>
      <c r="L230" s="381"/>
      <c r="M230" s="381"/>
      <c r="N230" s="381"/>
      <c r="O230" s="501"/>
      <c r="P230" s="381"/>
      <c r="Q230" s="381"/>
      <c r="R230" s="381"/>
      <c r="S230" s="381"/>
      <c r="T230" s="381"/>
      <c r="U230" s="381"/>
      <c r="V230" s="381"/>
      <c r="W230" s="381"/>
      <c r="X230" s="382"/>
      <c r="Y230" s="501"/>
      <c r="Z230" s="381"/>
      <c r="AA230" s="381"/>
      <c r="AB230" s="381"/>
      <c r="AC230" s="381"/>
      <c r="AD230" s="381"/>
      <c r="AE230" s="381"/>
      <c r="AF230" s="381"/>
      <c r="AG230" s="381"/>
      <c r="AH230" s="382"/>
      <c r="AI230" s="501"/>
      <c r="AJ230" s="381"/>
      <c r="AK230" s="381"/>
      <c r="AL230" s="381"/>
      <c r="AM230" s="381"/>
      <c r="AN230" s="381"/>
      <c r="AO230" s="381"/>
      <c r="AP230" s="381"/>
      <c r="AQ230" s="381"/>
      <c r="AR230" s="382"/>
      <c r="AS230" s="501"/>
      <c r="AT230" s="381"/>
      <c r="AU230" s="381"/>
      <c r="AV230" s="381"/>
      <c r="AW230" s="381"/>
      <c r="AX230" s="381"/>
      <c r="AY230" s="381"/>
      <c r="AZ230" s="381"/>
      <c r="BA230" s="381"/>
      <c r="BB230" s="382"/>
    </row>
    <row r="231" spans="1:74" ht="15.75" hidden="1" customHeight="1" outlineLevel="1" x14ac:dyDescent="0.25">
      <c r="A231" s="767"/>
      <c r="B231" s="560"/>
      <c r="C231" s="531"/>
      <c r="D231" s="531"/>
      <c r="E231" s="532"/>
      <c r="F231" s="532"/>
      <c r="G231" s="532"/>
      <c r="H231" s="532"/>
      <c r="I231" s="532"/>
      <c r="J231" s="532"/>
      <c r="K231" s="532"/>
      <c r="L231" s="532"/>
      <c r="M231" s="532"/>
      <c r="N231" s="532"/>
      <c r="O231" s="533"/>
      <c r="P231" s="532"/>
      <c r="Q231" s="532"/>
      <c r="R231" s="532"/>
      <c r="S231" s="532"/>
      <c r="T231" s="532"/>
      <c r="U231" s="532"/>
      <c r="V231" s="532"/>
      <c r="W231" s="532"/>
      <c r="X231" s="534"/>
      <c r="Y231" s="533"/>
      <c r="Z231" s="532"/>
      <c r="AA231" s="532"/>
      <c r="AB231" s="532"/>
      <c r="AC231" s="532"/>
      <c r="AD231" s="532"/>
      <c r="AE231" s="532"/>
      <c r="AF231" s="532"/>
      <c r="AG231" s="532"/>
      <c r="AH231" s="534"/>
      <c r="AI231" s="533"/>
      <c r="AJ231" s="532"/>
      <c r="AK231" s="532"/>
      <c r="AL231" s="532"/>
      <c r="AM231" s="532"/>
      <c r="AN231" s="532"/>
      <c r="AO231" s="532"/>
      <c r="AP231" s="532"/>
      <c r="AQ231" s="532"/>
      <c r="AR231" s="534"/>
      <c r="AS231" s="533"/>
      <c r="AT231" s="532"/>
      <c r="AU231" s="532"/>
      <c r="AV231" s="532"/>
      <c r="AW231" s="532"/>
      <c r="AX231" s="532"/>
      <c r="AY231" s="532"/>
      <c r="AZ231" s="532"/>
      <c r="BA231" s="532"/>
      <c r="BB231" s="534"/>
    </row>
    <row r="232" spans="1:74" s="488" customFormat="1" ht="15.75" hidden="1" customHeight="1" outlineLevel="1" x14ac:dyDescent="0.25">
      <c r="A232" s="767"/>
      <c r="B232" s="554"/>
      <c r="C232" s="486"/>
      <c r="D232" s="518"/>
      <c r="E232" s="523"/>
      <c r="F232" s="523"/>
      <c r="G232" s="523"/>
      <c r="H232" s="523"/>
      <c r="I232" s="523"/>
      <c r="J232" s="523"/>
      <c r="K232" s="523"/>
      <c r="L232" s="523"/>
      <c r="M232" s="523"/>
      <c r="N232" s="523"/>
      <c r="O232" s="524"/>
      <c r="P232" s="523"/>
      <c r="Q232" s="523"/>
      <c r="R232" s="523"/>
      <c r="S232" s="523"/>
      <c r="T232" s="523"/>
      <c r="U232" s="523"/>
      <c r="V232" s="523"/>
      <c r="W232" s="523"/>
      <c r="X232" s="525"/>
      <c r="Y232" s="524"/>
      <c r="Z232" s="523"/>
      <c r="AA232" s="523"/>
      <c r="AB232" s="523"/>
      <c r="AC232" s="523"/>
      <c r="AD232" s="523"/>
      <c r="AE232" s="523"/>
      <c r="AF232" s="523"/>
      <c r="AG232" s="523"/>
      <c r="AH232" s="525"/>
      <c r="AI232" s="524"/>
      <c r="AJ232" s="523"/>
      <c r="AK232" s="523"/>
      <c r="AL232" s="523"/>
      <c r="AM232" s="523"/>
      <c r="AN232" s="523"/>
      <c r="AO232" s="523"/>
      <c r="AP232" s="523"/>
      <c r="AQ232" s="523"/>
      <c r="AR232" s="525"/>
      <c r="AS232" s="524"/>
      <c r="AT232" s="523"/>
      <c r="AU232" s="523"/>
      <c r="AV232" s="523"/>
      <c r="AW232" s="523"/>
      <c r="AX232" s="523"/>
      <c r="AY232" s="523"/>
      <c r="AZ232" s="523"/>
      <c r="BA232" s="523"/>
      <c r="BB232" s="525"/>
      <c r="BC232" s="468"/>
      <c r="BD232" s="468"/>
      <c r="BE232" s="468"/>
      <c r="BF232" s="468"/>
      <c r="BG232" s="468"/>
      <c r="BH232" s="468"/>
      <c r="BI232" s="468"/>
      <c r="BJ232" s="468"/>
      <c r="BK232" s="468"/>
      <c r="BL232" s="468"/>
      <c r="BM232" s="468"/>
      <c r="BN232" s="468"/>
      <c r="BO232" s="468"/>
      <c r="BP232" s="468"/>
      <c r="BQ232" s="468"/>
      <c r="BR232" s="468"/>
      <c r="BS232" s="468"/>
      <c r="BT232" s="468"/>
      <c r="BU232" s="468"/>
      <c r="BV232" s="468"/>
    </row>
    <row r="233" spans="1:74" ht="15.75" hidden="1" customHeight="1" outlineLevel="1" x14ac:dyDescent="0.25">
      <c r="A233" s="767"/>
      <c r="B233" s="547"/>
      <c r="C233" s="375"/>
      <c r="D233" s="517"/>
      <c r="E233" s="532"/>
      <c r="F233" s="532"/>
      <c r="G233" s="532"/>
      <c r="H233" s="532"/>
      <c r="I233" s="532"/>
      <c r="J233" s="532"/>
      <c r="K233" s="532"/>
      <c r="L233" s="532"/>
      <c r="M233" s="532"/>
      <c r="N233" s="532"/>
      <c r="O233" s="533"/>
      <c r="P233" s="532"/>
      <c r="Q233" s="532"/>
      <c r="R233" s="532"/>
      <c r="S233" s="532"/>
      <c r="T233" s="532"/>
      <c r="U233" s="532"/>
      <c r="V233" s="532"/>
      <c r="W233" s="532"/>
      <c r="X233" s="534"/>
      <c r="Y233" s="533"/>
      <c r="Z233" s="532"/>
      <c r="AA233" s="532"/>
      <c r="AB233" s="532"/>
      <c r="AC233" s="532"/>
      <c r="AD233" s="532"/>
      <c r="AE233" s="532"/>
      <c r="AF233" s="532"/>
      <c r="AG233" s="532"/>
      <c r="AH233" s="534"/>
      <c r="AI233" s="533"/>
      <c r="AJ233" s="532"/>
      <c r="AK233" s="532"/>
      <c r="AL233" s="532"/>
      <c r="AM233" s="532"/>
      <c r="AN233" s="532"/>
      <c r="AO233" s="532"/>
      <c r="AP233" s="532"/>
      <c r="AQ233" s="532"/>
      <c r="AR233" s="534"/>
      <c r="AS233" s="533"/>
      <c r="AT233" s="532"/>
      <c r="AU233" s="532"/>
      <c r="AV233" s="532"/>
      <c r="AW233" s="532"/>
      <c r="AX233" s="532"/>
      <c r="AY233" s="532"/>
      <c r="AZ233" s="532"/>
      <c r="BA233" s="532"/>
      <c r="BB233" s="534"/>
    </row>
    <row r="234" spans="1:74" s="488" customFormat="1" ht="15.75" hidden="1" customHeight="1" outlineLevel="1" x14ac:dyDescent="0.25">
      <c r="A234" s="767"/>
      <c r="B234" s="554"/>
      <c r="C234" s="486"/>
      <c r="D234" s="518"/>
      <c r="E234" s="523"/>
      <c r="F234" s="523"/>
      <c r="G234" s="523"/>
      <c r="H234" s="523"/>
      <c r="I234" s="523"/>
      <c r="J234" s="523"/>
      <c r="K234" s="523"/>
      <c r="L234" s="523"/>
      <c r="M234" s="523"/>
      <c r="N234" s="523"/>
      <c r="O234" s="524"/>
      <c r="P234" s="523"/>
      <c r="Q234" s="523"/>
      <c r="R234" s="523"/>
      <c r="S234" s="523"/>
      <c r="T234" s="523"/>
      <c r="U234" s="523"/>
      <c r="V234" s="523"/>
      <c r="W234" s="523"/>
      <c r="X234" s="525"/>
      <c r="Y234" s="524"/>
      <c r="Z234" s="523"/>
      <c r="AA234" s="523"/>
      <c r="AB234" s="523"/>
      <c r="AC234" s="523"/>
      <c r="AD234" s="523"/>
      <c r="AE234" s="523"/>
      <c r="AF234" s="523"/>
      <c r="AG234" s="523"/>
      <c r="AH234" s="525"/>
      <c r="AI234" s="524"/>
      <c r="AJ234" s="523"/>
      <c r="AK234" s="523"/>
      <c r="AL234" s="523"/>
      <c r="AM234" s="523"/>
      <c r="AN234" s="523"/>
      <c r="AO234" s="523"/>
      <c r="AP234" s="523"/>
      <c r="AQ234" s="523"/>
      <c r="AR234" s="525"/>
      <c r="AS234" s="524"/>
      <c r="AT234" s="523"/>
      <c r="AU234" s="523"/>
      <c r="AV234" s="523"/>
      <c r="AW234" s="523"/>
      <c r="AX234" s="523"/>
      <c r="AY234" s="523"/>
      <c r="AZ234" s="523"/>
      <c r="BA234" s="523"/>
      <c r="BB234" s="525"/>
      <c r="BC234" s="468"/>
      <c r="BD234" s="468"/>
      <c r="BE234" s="468"/>
      <c r="BF234" s="468"/>
      <c r="BG234" s="468"/>
      <c r="BH234" s="468"/>
      <c r="BI234" s="468"/>
      <c r="BJ234" s="468"/>
      <c r="BK234" s="468"/>
      <c r="BL234" s="468"/>
      <c r="BM234" s="468"/>
      <c r="BN234" s="468"/>
      <c r="BO234" s="468"/>
      <c r="BP234" s="468"/>
      <c r="BQ234" s="468"/>
      <c r="BR234" s="468"/>
      <c r="BS234" s="468"/>
      <c r="BT234" s="468"/>
      <c r="BU234" s="468"/>
      <c r="BV234" s="468"/>
    </row>
    <row r="235" spans="1:74" ht="15.75" hidden="1" customHeight="1" outlineLevel="1" x14ac:dyDescent="0.25">
      <c r="A235" s="767"/>
      <c r="B235" s="547"/>
      <c r="C235" s="375"/>
      <c r="D235" s="517"/>
      <c r="E235" s="532"/>
      <c r="F235" s="532"/>
      <c r="G235" s="532"/>
      <c r="H235" s="532"/>
      <c r="I235" s="532"/>
      <c r="J235" s="532"/>
      <c r="K235" s="532"/>
      <c r="L235" s="532"/>
      <c r="M235" s="532"/>
      <c r="N235" s="532"/>
      <c r="O235" s="533"/>
      <c r="P235" s="532"/>
      <c r="Q235" s="532"/>
      <c r="R235" s="532"/>
      <c r="S235" s="532"/>
      <c r="T235" s="532"/>
      <c r="U235" s="532"/>
      <c r="V235" s="532"/>
      <c r="W235" s="532"/>
      <c r="X235" s="534"/>
      <c r="Y235" s="533"/>
      <c r="Z235" s="532"/>
      <c r="AA235" s="532"/>
      <c r="AB235" s="532"/>
      <c r="AC235" s="532"/>
      <c r="AD235" s="532"/>
      <c r="AE235" s="532"/>
      <c r="AF235" s="532"/>
      <c r="AG235" s="532"/>
      <c r="AH235" s="534"/>
      <c r="AI235" s="533"/>
      <c r="AJ235" s="532"/>
      <c r="AK235" s="532"/>
      <c r="AL235" s="532"/>
      <c r="AM235" s="532"/>
      <c r="AN235" s="532"/>
      <c r="AO235" s="532"/>
      <c r="AP235" s="532"/>
      <c r="AQ235" s="532"/>
      <c r="AR235" s="534"/>
      <c r="AS235" s="533"/>
      <c r="AT235" s="532"/>
      <c r="AU235" s="532"/>
      <c r="AV235" s="532"/>
      <c r="AW235" s="532"/>
      <c r="AX235" s="532"/>
      <c r="AY235" s="532"/>
      <c r="AZ235" s="532"/>
      <c r="BA235" s="532"/>
      <c r="BB235" s="534"/>
    </row>
    <row r="236" spans="1:74" s="488" customFormat="1" ht="15.75" hidden="1" customHeight="1" outlineLevel="1" x14ac:dyDescent="0.25">
      <c r="A236" s="767"/>
      <c r="B236" s="554"/>
      <c r="C236" s="486"/>
      <c r="D236" s="518"/>
      <c r="E236" s="523"/>
      <c r="F236" s="523"/>
      <c r="G236" s="523"/>
      <c r="H236" s="523"/>
      <c r="I236" s="523"/>
      <c r="J236" s="523"/>
      <c r="K236" s="523"/>
      <c r="L236" s="523"/>
      <c r="M236" s="523"/>
      <c r="N236" s="523"/>
      <c r="O236" s="524"/>
      <c r="P236" s="523"/>
      <c r="Q236" s="523"/>
      <c r="R236" s="523"/>
      <c r="S236" s="523"/>
      <c r="T236" s="523"/>
      <c r="U236" s="523"/>
      <c r="V236" s="523"/>
      <c r="W236" s="523"/>
      <c r="X236" s="525"/>
      <c r="Y236" s="524"/>
      <c r="Z236" s="523"/>
      <c r="AA236" s="523"/>
      <c r="AB236" s="523"/>
      <c r="AC236" s="523"/>
      <c r="AD236" s="523"/>
      <c r="AE236" s="523"/>
      <c r="AF236" s="523"/>
      <c r="AG236" s="523"/>
      <c r="AH236" s="525"/>
      <c r="AI236" s="524"/>
      <c r="AJ236" s="523"/>
      <c r="AK236" s="523"/>
      <c r="AL236" s="523"/>
      <c r="AM236" s="523"/>
      <c r="AN236" s="523"/>
      <c r="AO236" s="523"/>
      <c r="AP236" s="523"/>
      <c r="AQ236" s="523"/>
      <c r="AR236" s="525"/>
      <c r="AS236" s="524"/>
      <c r="AT236" s="523"/>
      <c r="AU236" s="523"/>
      <c r="AV236" s="523"/>
      <c r="AW236" s="523"/>
      <c r="AX236" s="523"/>
      <c r="AY236" s="523"/>
      <c r="AZ236" s="523"/>
      <c r="BA236" s="523"/>
      <c r="BB236" s="525"/>
      <c r="BC236" s="468"/>
      <c r="BD236" s="468"/>
      <c r="BE236" s="468"/>
      <c r="BF236" s="468"/>
      <c r="BG236" s="468"/>
      <c r="BH236" s="468"/>
      <c r="BI236" s="468"/>
      <c r="BJ236" s="468"/>
      <c r="BK236" s="468"/>
      <c r="BL236" s="468"/>
      <c r="BM236" s="468"/>
      <c r="BN236" s="468"/>
      <c r="BO236" s="468"/>
      <c r="BP236" s="468"/>
      <c r="BQ236" s="468"/>
      <c r="BR236" s="468"/>
      <c r="BS236" s="468"/>
      <c r="BT236" s="468"/>
      <c r="BU236" s="468"/>
      <c r="BV236" s="468"/>
    </row>
    <row r="237" spans="1:74" ht="15.75" hidden="1" customHeight="1" outlineLevel="1" x14ac:dyDescent="0.25">
      <c r="A237" s="767"/>
      <c r="B237" s="547"/>
      <c r="C237" s="375"/>
      <c r="D237" s="517"/>
      <c r="E237" s="532"/>
      <c r="F237" s="532"/>
      <c r="G237" s="532"/>
      <c r="H237" s="532"/>
      <c r="I237" s="532"/>
      <c r="J237" s="532"/>
      <c r="K237" s="532"/>
      <c r="L237" s="532"/>
      <c r="M237" s="532"/>
      <c r="N237" s="532"/>
      <c r="O237" s="533"/>
      <c r="P237" s="532"/>
      <c r="Q237" s="532"/>
      <c r="R237" s="532"/>
      <c r="S237" s="532"/>
      <c r="T237" s="532"/>
      <c r="U237" s="532"/>
      <c r="V237" s="532"/>
      <c r="W237" s="532"/>
      <c r="X237" s="534"/>
      <c r="Y237" s="533"/>
      <c r="Z237" s="532"/>
      <c r="AA237" s="532"/>
      <c r="AB237" s="532"/>
      <c r="AC237" s="532"/>
      <c r="AD237" s="532"/>
      <c r="AE237" s="532"/>
      <c r="AF237" s="532"/>
      <c r="AG237" s="532"/>
      <c r="AH237" s="534"/>
      <c r="AI237" s="533"/>
      <c r="AJ237" s="532"/>
      <c r="AK237" s="532"/>
      <c r="AL237" s="532"/>
      <c r="AM237" s="532"/>
      <c r="AN237" s="532"/>
      <c r="AO237" s="532"/>
      <c r="AP237" s="532"/>
      <c r="AQ237" s="532"/>
      <c r="AR237" s="534"/>
      <c r="AS237" s="533"/>
      <c r="AT237" s="532"/>
      <c r="AU237" s="532"/>
      <c r="AV237" s="532"/>
      <c r="AW237" s="532"/>
      <c r="AX237" s="532"/>
      <c r="AY237" s="532"/>
      <c r="AZ237" s="532"/>
      <c r="BA237" s="532"/>
      <c r="BB237" s="534"/>
    </row>
    <row r="238" spans="1:74" s="488" customFormat="1" ht="15.75" hidden="1" customHeight="1" outlineLevel="1" thickBot="1" x14ac:dyDescent="0.3">
      <c r="A238" s="767"/>
      <c r="B238" s="554"/>
      <c r="C238" s="486"/>
      <c r="D238" s="518"/>
      <c r="E238" s="523"/>
      <c r="F238" s="523"/>
      <c r="G238" s="523"/>
      <c r="H238" s="523"/>
      <c r="I238" s="523"/>
      <c r="J238" s="523"/>
      <c r="K238" s="523"/>
      <c r="L238" s="523"/>
      <c r="M238" s="523"/>
      <c r="N238" s="523"/>
      <c r="O238" s="524"/>
      <c r="P238" s="523"/>
      <c r="Q238" s="523"/>
      <c r="R238" s="523"/>
      <c r="S238" s="523"/>
      <c r="T238" s="523"/>
      <c r="U238" s="523"/>
      <c r="V238" s="523"/>
      <c r="W238" s="523"/>
      <c r="X238" s="525"/>
      <c r="Y238" s="524"/>
      <c r="Z238" s="523"/>
      <c r="AA238" s="523"/>
      <c r="AB238" s="523"/>
      <c r="AC238" s="523"/>
      <c r="AD238" s="523"/>
      <c r="AE238" s="523"/>
      <c r="AF238" s="523"/>
      <c r="AG238" s="523"/>
      <c r="AH238" s="525"/>
      <c r="AI238" s="524"/>
      <c r="AJ238" s="523"/>
      <c r="AK238" s="523"/>
      <c r="AL238" s="523"/>
      <c r="AM238" s="523"/>
      <c r="AN238" s="523"/>
      <c r="AO238" s="523"/>
      <c r="AP238" s="523"/>
      <c r="AQ238" s="523"/>
      <c r="AR238" s="525"/>
      <c r="AS238" s="524"/>
      <c r="AT238" s="523"/>
      <c r="AU238" s="523"/>
      <c r="AV238" s="523"/>
      <c r="AW238" s="523"/>
      <c r="AX238" s="523"/>
      <c r="AY238" s="523"/>
      <c r="AZ238" s="523"/>
      <c r="BA238" s="523"/>
      <c r="BB238" s="525"/>
      <c r="BC238" s="468"/>
      <c r="BD238" s="468"/>
      <c r="BE238" s="468"/>
      <c r="BF238" s="468"/>
      <c r="BG238" s="468"/>
      <c r="BH238" s="468"/>
      <c r="BI238" s="468"/>
      <c r="BJ238" s="468"/>
      <c r="BK238" s="468"/>
      <c r="BL238" s="468"/>
      <c r="BM238" s="468"/>
      <c r="BN238" s="468"/>
      <c r="BO238" s="468"/>
      <c r="BP238" s="468"/>
      <c r="BQ238" s="468"/>
      <c r="BR238" s="468"/>
      <c r="BS238" s="468"/>
      <c r="BT238" s="468"/>
      <c r="BU238" s="468"/>
      <c r="BV238" s="468"/>
    </row>
    <row r="239" spans="1:74" ht="15" customHeight="1" x14ac:dyDescent="0.25">
      <c r="A239" s="767"/>
      <c r="B239" s="578"/>
      <c r="C239" s="578"/>
      <c r="D239" s="578"/>
      <c r="E239" s="379"/>
      <c r="F239" s="379"/>
      <c r="G239" s="379"/>
      <c r="H239" s="379"/>
      <c r="I239" s="379"/>
      <c r="J239" s="379"/>
      <c r="K239" s="379"/>
      <c r="L239" s="379"/>
      <c r="M239" s="379"/>
      <c r="N239" s="379"/>
      <c r="O239" s="500"/>
      <c r="P239" s="379"/>
      <c r="Q239" s="379"/>
      <c r="R239" s="379"/>
      <c r="S239" s="379"/>
      <c r="T239" s="379"/>
      <c r="U239" s="379"/>
      <c r="V239" s="379"/>
      <c r="W239" s="379"/>
      <c r="X239" s="380"/>
      <c r="Y239" s="500"/>
      <c r="Z239" s="379"/>
      <c r="AA239" s="379"/>
      <c r="AB239" s="379"/>
      <c r="AC239" s="379"/>
      <c r="AD239" s="379"/>
      <c r="AE239" s="379"/>
      <c r="AF239" s="379"/>
      <c r="AG239" s="379"/>
      <c r="AH239" s="380"/>
      <c r="AI239" s="500"/>
      <c r="AJ239" s="379"/>
      <c r="AK239" s="379"/>
      <c r="AL239" s="379"/>
      <c r="AM239" s="379"/>
      <c r="AN239" s="379"/>
      <c r="AO239" s="379"/>
      <c r="AP239" s="379"/>
      <c r="AQ239" s="379"/>
      <c r="AR239" s="380"/>
      <c r="AS239" s="500"/>
      <c r="AT239" s="379"/>
      <c r="AU239" s="379"/>
      <c r="AV239" s="379"/>
      <c r="AW239" s="379"/>
      <c r="AX239" s="379"/>
      <c r="AY239" s="379"/>
      <c r="AZ239" s="379"/>
      <c r="BA239" s="379"/>
      <c r="BB239" s="380"/>
    </row>
    <row r="240" spans="1:74" ht="15.75" customHeight="1" collapsed="1" thickBot="1" x14ac:dyDescent="0.3">
      <c r="A240" s="767"/>
      <c r="B240" s="581"/>
      <c r="C240" s="581"/>
      <c r="D240" s="581"/>
      <c r="E240" s="381"/>
      <c r="F240" s="381"/>
      <c r="G240" s="381"/>
      <c r="H240" s="381"/>
      <c r="I240" s="381"/>
      <c r="J240" s="381"/>
      <c r="K240" s="381"/>
      <c r="L240" s="381"/>
      <c r="M240" s="381"/>
      <c r="N240" s="381"/>
      <c r="O240" s="501"/>
      <c r="P240" s="381"/>
      <c r="Q240" s="381"/>
      <c r="R240" s="381"/>
      <c r="S240" s="381"/>
      <c r="T240" s="381"/>
      <c r="U240" s="381"/>
      <c r="V240" s="381"/>
      <c r="W240" s="381"/>
      <c r="X240" s="382"/>
      <c r="Y240" s="501"/>
      <c r="Z240" s="381"/>
      <c r="AA240" s="381"/>
      <c r="AB240" s="381"/>
      <c r="AC240" s="381"/>
      <c r="AD240" s="381"/>
      <c r="AE240" s="381"/>
      <c r="AF240" s="381"/>
      <c r="AG240" s="381"/>
      <c r="AH240" s="382"/>
      <c r="AI240" s="501"/>
      <c r="AJ240" s="381"/>
      <c r="AK240" s="381"/>
      <c r="AL240" s="381"/>
      <c r="AM240" s="381"/>
      <c r="AN240" s="381"/>
      <c r="AO240" s="381"/>
      <c r="AP240" s="381"/>
      <c r="AQ240" s="381"/>
      <c r="AR240" s="382"/>
      <c r="AS240" s="501"/>
      <c r="AT240" s="381"/>
      <c r="AU240" s="381"/>
      <c r="AV240" s="381"/>
      <c r="AW240" s="381"/>
      <c r="AX240" s="381"/>
      <c r="AY240" s="381"/>
      <c r="AZ240" s="381"/>
      <c r="BA240" s="381"/>
      <c r="BB240" s="382"/>
    </row>
    <row r="241" spans="1:74" ht="15.75" hidden="1" customHeight="1" outlineLevel="1" x14ac:dyDescent="0.25">
      <c r="A241" s="767"/>
      <c r="B241" s="560"/>
      <c r="C241" s="531"/>
      <c r="D241" s="531"/>
      <c r="E241" s="532"/>
      <c r="F241" s="532"/>
      <c r="G241" s="532"/>
      <c r="H241" s="532"/>
      <c r="I241" s="532"/>
      <c r="J241" s="532"/>
      <c r="K241" s="532"/>
      <c r="L241" s="532"/>
      <c r="M241" s="532"/>
      <c r="N241" s="532"/>
      <c r="O241" s="533"/>
      <c r="P241" s="532"/>
      <c r="Q241" s="532"/>
      <c r="R241" s="532"/>
      <c r="S241" s="532"/>
      <c r="T241" s="532"/>
      <c r="U241" s="532"/>
      <c r="V241" s="532"/>
      <c r="W241" s="532"/>
      <c r="X241" s="534"/>
      <c r="Y241" s="533"/>
      <c r="Z241" s="532"/>
      <c r="AA241" s="532"/>
      <c r="AB241" s="532"/>
      <c r="AC241" s="532"/>
      <c r="AD241" s="532"/>
      <c r="AE241" s="532"/>
      <c r="AF241" s="532"/>
      <c r="AG241" s="532"/>
      <c r="AH241" s="534"/>
      <c r="AI241" s="533"/>
      <c r="AJ241" s="532"/>
      <c r="AK241" s="532"/>
      <c r="AL241" s="532"/>
      <c r="AM241" s="532"/>
      <c r="AN241" s="532"/>
      <c r="AO241" s="532"/>
      <c r="AP241" s="532"/>
      <c r="AQ241" s="532"/>
      <c r="AR241" s="534"/>
      <c r="AS241" s="533"/>
      <c r="AT241" s="532"/>
      <c r="AU241" s="532"/>
      <c r="AV241" s="532"/>
      <c r="AW241" s="532"/>
      <c r="AX241" s="532"/>
      <c r="AY241" s="532"/>
      <c r="AZ241" s="532"/>
      <c r="BA241" s="532"/>
      <c r="BB241" s="534"/>
    </row>
    <row r="242" spans="1:74" s="488" customFormat="1" ht="15.75" hidden="1" customHeight="1" outlineLevel="1" x14ac:dyDescent="0.25">
      <c r="A242" s="767"/>
      <c r="B242" s="554"/>
      <c r="C242" s="486"/>
      <c r="D242" s="518"/>
      <c r="E242" s="487"/>
      <c r="F242" s="487"/>
      <c r="G242" s="487"/>
      <c r="H242" s="487"/>
      <c r="I242" s="487"/>
      <c r="J242" s="487"/>
      <c r="K242" s="487"/>
      <c r="L242" s="487"/>
      <c r="M242" s="487"/>
      <c r="N242" s="487"/>
      <c r="O242" s="502"/>
      <c r="P242" s="487"/>
      <c r="Q242" s="487"/>
      <c r="R242" s="487"/>
      <c r="S242" s="487"/>
      <c r="T242" s="487"/>
      <c r="U242" s="487"/>
      <c r="V242" s="487"/>
      <c r="W242" s="487"/>
      <c r="X242" s="503"/>
      <c r="Y242" s="502"/>
      <c r="Z242" s="487"/>
      <c r="AA242" s="487"/>
      <c r="AB242" s="487"/>
      <c r="AC242" s="487"/>
      <c r="AD242" s="487"/>
      <c r="AE242" s="487"/>
      <c r="AF242" s="487"/>
      <c r="AG242" s="487"/>
      <c r="AH242" s="503"/>
      <c r="AI242" s="502"/>
      <c r="AJ242" s="487"/>
      <c r="AK242" s="487"/>
      <c r="AL242" s="487"/>
      <c r="AM242" s="487"/>
      <c r="AN242" s="487"/>
      <c r="AO242" s="487"/>
      <c r="AP242" s="487"/>
      <c r="AQ242" s="487"/>
      <c r="AR242" s="503"/>
      <c r="AS242" s="502"/>
      <c r="AT242" s="487"/>
      <c r="AU242" s="487"/>
      <c r="AV242" s="487"/>
      <c r="AW242" s="487"/>
      <c r="AX242" s="487"/>
      <c r="AY242" s="487"/>
      <c r="AZ242" s="487"/>
      <c r="BA242" s="487"/>
      <c r="BB242" s="503"/>
      <c r="BC242" s="468"/>
      <c r="BD242" s="468"/>
      <c r="BE242" s="468"/>
      <c r="BF242" s="468"/>
      <c r="BG242" s="468"/>
      <c r="BH242" s="468"/>
      <c r="BI242" s="468"/>
      <c r="BJ242" s="468"/>
      <c r="BK242" s="468"/>
      <c r="BL242" s="468"/>
      <c r="BM242" s="468"/>
      <c r="BN242" s="468"/>
      <c r="BO242" s="468"/>
      <c r="BP242" s="468"/>
      <c r="BQ242" s="468"/>
      <c r="BR242" s="468"/>
      <c r="BS242" s="468"/>
      <c r="BT242" s="468"/>
      <c r="BU242" s="468"/>
      <c r="BV242" s="468"/>
    </row>
    <row r="243" spans="1:74" ht="15.75" hidden="1" customHeight="1" outlineLevel="1" x14ac:dyDescent="0.25">
      <c r="A243" s="767"/>
      <c r="B243" s="547"/>
      <c r="C243" s="375"/>
      <c r="D243" s="517"/>
      <c r="E243" s="479"/>
      <c r="F243" s="479"/>
      <c r="G243" s="479"/>
      <c r="H243" s="479"/>
      <c r="I243" s="479"/>
      <c r="J243" s="479"/>
      <c r="K243" s="479"/>
      <c r="L243" s="479"/>
      <c r="M243" s="479"/>
      <c r="N243" s="479"/>
      <c r="O243" s="480"/>
      <c r="P243" s="479"/>
      <c r="Q243" s="479"/>
      <c r="R243" s="479"/>
      <c r="S243" s="479"/>
      <c r="T243" s="479"/>
      <c r="U243" s="479"/>
      <c r="V243" s="479"/>
      <c r="W243" s="479"/>
      <c r="X243" s="481"/>
      <c r="Y243" s="480"/>
      <c r="Z243" s="479"/>
      <c r="AA243" s="479"/>
      <c r="AB243" s="479"/>
      <c r="AC243" s="479"/>
      <c r="AD243" s="479"/>
      <c r="AE243" s="479"/>
      <c r="AF243" s="479"/>
      <c r="AG243" s="479"/>
      <c r="AH243" s="481"/>
      <c r="AI243" s="480"/>
      <c r="AJ243" s="479"/>
      <c r="AK243" s="479"/>
      <c r="AL243" s="479"/>
      <c r="AM243" s="479"/>
      <c r="AN243" s="479"/>
      <c r="AO243" s="479"/>
      <c r="AP243" s="479"/>
      <c r="AQ243" s="479"/>
      <c r="AR243" s="481"/>
      <c r="AS243" s="480"/>
      <c r="AT243" s="479"/>
      <c r="AU243" s="479"/>
      <c r="AV243" s="479"/>
      <c r="AW243" s="479"/>
      <c r="AX243" s="479"/>
      <c r="AY243" s="479"/>
      <c r="AZ243" s="479"/>
      <c r="BA243" s="479"/>
      <c r="BB243" s="481"/>
    </row>
    <row r="244" spans="1:74" s="488" customFormat="1" ht="15.75" hidden="1" customHeight="1" outlineLevel="1" x14ac:dyDescent="0.25">
      <c r="A244" s="767"/>
      <c r="B244" s="554"/>
      <c r="C244" s="486"/>
      <c r="D244" s="518"/>
      <c r="E244" s="523"/>
      <c r="F244" s="523"/>
      <c r="G244" s="523"/>
      <c r="H244" s="523"/>
      <c r="I244" s="523"/>
      <c r="J244" s="523"/>
      <c r="K244" s="523"/>
      <c r="L244" s="523"/>
      <c r="M244" s="523"/>
      <c r="N244" s="523"/>
      <c r="O244" s="524"/>
      <c r="P244" s="523"/>
      <c r="Q244" s="523"/>
      <c r="R244" s="523"/>
      <c r="S244" s="523"/>
      <c r="T244" s="523"/>
      <c r="U244" s="523"/>
      <c r="V244" s="523"/>
      <c r="W244" s="523"/>
      <c r="X244" s="525"/>
      <c r="Y244" s="524"/>
      <c r="Z244" s="523"/>
      <c r="AA244" s="523"/>
      <c r="AB244" s="523"/>
      <c r="AC244" s="523"/>
      <c r="AD244" s="523"/>
      <c r="AE244" s="523"/>
      <c r="AF244" s="523"/>
      <c r="AG244" s="523"/>
      <c r="AH244" s="525"/>
      <c r="AI244" s="524"/>
      <c r="AJ244" s="523"/>
      <c r="AK244" s="523"/>
      <c r="AL244" s="523"/>
      <c r="AM244" s="523"/>
      <c r="AN244" s="523"/>
      <c r="AO244" s="523"/>
      <c r="AP244" s="523"/>
      <c r="AQ244" s="523"/>
      <c r="AR244" s="525"/>
      <c r="AS244" s="524"/>
      <c r="AT244" s="523"/>
      <c r="AU244" s="523"/>
      <c r="AV244" s="523"/>
      <c r="AW244" s="523"/>
      <c r="AX244" s="523"/>
      <c r="AY244" s="523"/>
      <c r="AZ244" s="523"/>
      <c r="BA244" s="523"/>
      <c r="BB244" s="525"/>
      <c r="BC244" s="468"/>
      <c r="BD244" s="468"/>
      <c r="BE244" s="468"/>
      <c r="BF244" s="468"/>
      <c r="BG244" s="468"/>
      <c r="BH244" s="468"/>
      <c r="BI244" s="468"/>
      <c r="BJ244" s="468"/>
      <c r="BK244" s="468"/>
      <c r="BL244" s="468"/>
      <c r="BM244" s="468"/>
      <c r="BN244" s="468"/>
      <c r="BO244" s="468"/>
      <c r="BP244" s="468"/>
      <c r="BQ244" s="468"/>
      <c r="BR244" s="468"/>
      <c r="BS244" s="468"/>
      <c r="BT244" s="468"/>
      <c r="BU244" s="468"/>
      <c r="BV244" s="468"/>
    </row>
    <row r="245" spans="1:74" ht="15.75" hidden="1" customHeight="1" outlineLevel="1" x14ac:dyDescent="0.25">
      <c r="A245" s="767"/>
      <c r="B245" s="547"/>
      <c r="C245" s="375"/>
      <c r="D245" s="517"/>
      <c r="E245" s="479"/>
      <c r="F245" s="479"/>
      <c r="G245" s="479"/>
      <c r="H245" s="479"/>
      <c r="I245" s="479"/>
      <c r="J245" s="479"/>
      <c r="K245" s="479"/>
      <c r="L245" s="479"/>
      <c r="M245" s="479"/>
      <c r="N245" s="479"/>
      <c r="O245" s="480"/>
      <c r="P245" s="479"/>
      <c r="Q245" s="479"/>
      <c r="R245" s="479"/>
      <c r="S245" s="479"/>
      <c r="T245" s="479"/>
      <c r="U245" s="479"/>
      <c r="V245" s="479"/>
      <c r="W245" s="479"/>
      <c r="X245" s="481"/>
      <c r="Y245" s="480"/>
      <c r="Z245" s="479"/>
      <c r="AA245" s="479"/>
      <c r="AB245" s="479"/>
      <c r="AC245" s="479"/>
      <c r="AD245" s="479"/>
      <c r="AE245" s="479"/>
      <c r="AF245" s="479"/>
      <c r="AG245" s="479"/>
      <c r="AH245" s="481"/>
      <c r="AI245" s="480"/>
      <c r="AJ245" s="479"/>
      <c r="AK245" s="479"/>
      <c r="AL245" s="479"/>
      <c r="AM245" s="479"/>
      <c r="AN245" s="479"/>
      <c r="AO245" s="479"/>
      <c r="AP245" s="479"/>
      <c r="AQ245" s="479"/>
      <c r="AR245" s="481"/>
      <c r="AS245" s="480"/>
      <c r="AT245" s="479"/>
      <c r="AU245" s="479"/>
      <c r="AV245" s="479"/>
      <c r="AW245" s="479"/>
      <c r="AX245" s="479"/>
      <c r="AY245" s="479"/>
      <c r="AZ245" s="479"/>
      <c r="BA245" s="479"/>
      <c r="BB245" s="481"/>
    </row>
    <row r="246" spans="1:74" s="488" customFormat="1" ht="15.75" hidden="1" customHeight="1" outlineLevel="1" x14ac:dyDescent="0.25">
      <c r="A246" s="767"/>
      <c r="B246" s="554"/>
      <c r="C246" s="486"/>
      <c r="D246" s="518"/>
      <c r="E246" s="487"/>
      <c r="F246" s="487"/>
      <c r="G246" s="487"/>
      <c r="H246" s="487"/>
      <c r="I246" s="487"/>
      <c r="J246" s="487"/>
      <c r="K246" s="487"/>
      <c r="L246" s="487"/>
      <c r="M246" s="487"/>
      <c r="N246" s="487"/>
      <c r="O246" s="502"/>
      <c r="P246" s="487"/>
      <c r="Q246" s="487"/>
      <c r="R246" s="487"/>
      <c r="S246" s="487"/>
      <c r="T246" s="487"/>
      <c r="U246" s="487"/>
      <c r="V246" s="487"/>
      <c r="W246" s="487"/>
      <c r="X246" s="503"/>
      <c r="Y246" s="502"/>
      <c r="Z246" s="487"/>
      <c r="AA246" s="487"/>
      <c r="AB246" s="487"/>
      <c r="AC246" s="487"/>
      <c r="AD246" s="487"/>
      <c r="AE246" s="487"/>
      <c r="AF246" s="487"/>
      <c r="AG246" s="487"/>
      <c r="AH246" s="503"/>
      <c r="AI246" s="502"/>
      <c r="AJ246" s="487"/>
      <c r="AK246" s="487"/>
      <c r="AL246" s="487"/>
      <c r="AM246" s="487"/>
      <c r="AN246" s="487"/>
      <c r="AO246" s="487"/>
      <c r="AP246" s="487"/>
      <c r="AQ246" s="487"/>
      <c r="AR246" s="503"/>
      <c r="AS246" s="502"/>
      <c r="AT246" s="487"/>
      <c r="AU246" s="487"/>
      <c r="AV246" s="487"/>
      <c r="AW246" s="487"/>
      <c r="AX246" s="487"/>
      <c r="AY246" s="487"/>
      <c r="AZ246" s="487"/>
      <c r="BA246" s="487"/>
      <c r="BB246" s="503"/>
      <c r="BC246" s="468"/>
      <c r="BD246" s="468"/>
      <c r="BE246" s="468"/>
      <c r="BF246" s="468"/>
      <c r="BG246" s="468"/>
      <c r="BH246" s="468"/>
      <c r="BI246" s="468"/>
      <c r="BJ246" s="468"/>
      <c r="BK246" s="468"/>
      <c r="BL246" s="468"/>
      <c r="BM246" s="468"/>
      <c r="BN246" s="468"/>
      <c r="BO246" s="468"/>
      <c r="BP246" s="468"/>
      <c r="BQ246" s="468"/>
      <c r="BR246" s="468"/>
      <c r="BS246" s="468"/>
      <c r="BT246" s="468"/>
      <c r="BU246" s="468"/>
      <c r="BV246" s="468"/>
    </row>
    <row r="247" spans="1:74" ht="15.75" hidden="1" customHeight="1" outlineLevel="1" x14ac:dyDescent="0.25">
      <c r="A247" s="767"/>
      <c r="B247" s="547"/>
      <c r="C247" s="375"/>
      <c r="D247" s="517"/>
      <c r="E247" s="479"/>
      <c r="F247" s="479"/>
      <c r="G247" s="479"/>
      <c r="H247" s="479"/>
      <c r="I247" s="479"/>
      <c r="J247" s="479"/>
      <c r="K247" s="479"/>
      <c r="L247" s="479"/>
      <c r="M247" s="479"/>
      <c r="N247" s="479"/>
      <c r="O247" s="480"/>
      <c r="P247" s="479"/>
      <c r="Q247" s="479"/>
      <c r="R247" s="479"/>
      <c r="S247" s="479"/>
      <c r="T247" s="479"/>
      <c r="U247" s="479"/>
      <c r="V247" s="479"/>
      <c r="W247" s="479"/>
      <c r="X247" s="481"/>
      <c r="Y247" s="480"/>
      <c r="Z247" s="479"/>
      <c r="AA247" s="479"/>
      <c r="AB247" s="479"/>
      <c r="AC247" s="479"/>
      <c r="AD247" s="479"/>
      <c r="AE247" s="479"/>
      <c r="AF247" s="479"/>
      <c r="AG247" s="479"/>
      <c r="AH247" s="481"/>
      <c r="AI247" s="480"/>
      <c r="AJ247" s="479"/>
      <c r="AK247" s="479"/>
      <c r="AL247" s="479"/>
      <c r="AM247" s="479"/>
      <c r="AN247" s="479"/>
      <c r="AO247" s="479"/>
      <c r="AP247" s="479"/>
      <c r="AQ247" s="479"/>
      <c r="AR247" s="481"/>
      <c r="AS247" s="480"/>
      <c r="AT247" s="479"/>
      <c r="AU247" s="479"/>
      <c r="AV247" s="479"/>
      <c r="AW247" s="479"/>
      <c r="AX247" s="479"/>
      <c r="AY247" s="479"/>
      <c r="AZ247" s="479"/>
      <c r="BA247" s="479"/>
      <c r="BB247" s="481"/>
    </row>
    <row r="248" spans="1:74" s="488" customFormat="1" ht="15.75" hidden="1" customHeight="1" outlineLevel="1" thickBot="1" x14ac:dyDescent="0.3">
      <c r="A248" s="767"/>
      <c r="B248" s="554"/>
      <c r="C248" s="486"/>
      <c r="D248" s="518"/>
      <c r="E248" s="487"/>
      <c r="F248" s="487"/>
      <c r="G248" s="487"/>
      <c r="H248" s="487"/>
      <c r="I248" s="487"/>
      <c r="J248" s="487"/>
      <c r="K248" s="487"/>
      <c r="L248" s="487"/>
      <c r="M248" s="487"/>
      <c r="N248" s="487"/>
      <c r="O248" s="502"/>
      <c r="P248" s="487"/>
      <c r="Q248" s="487"/>
      <c r="R248" s="487"/>
      <c r="S248" s="487"/>
      <c r="T248" s="487"/>
      <c r="U248" s="487"/>
      <c r="V248" s="487"/>
      <c r="W248" s="487"/>
      <c r="X248" s="503"/>
      <c r="Y248" s="502"/>
      <c r="Z248" s="487"/>
      <c r="AA248" s="487"/>
      <c r="AB248" s="487"/>
      <c r="AC248" s="487"/>
      <c r="AD248" s="487"/>
      <c r="AE248" s="487"/>
      <c r="AF248" s="487"/>
      <c r="AG248" s="487"/>
      <c r="AH248" s="503"/>
      <c r="AI248" s="502"/>
      <c r="AJ248" s="487"/>
      <c r="AK248" s="487"/>
      <c r="AL248" s="487"/>
      <c r="AM248" s="487"/>
      <c r="AN248" s="487"/>
      <c r="AO248" s="487"/>
      <c r="AP248" s="487"/>
      <c r="AQ248" s="487"/>
      <c r="AR248" s="503"/>
      <c r="AS248" s="502"/>
      <c r="AT248" s="487"/>
      <c r="AU248" s="487"/>
      <c r="AV248" s="487"/>
      <c r="AW248" s="487"/>
      <c r="AX248" s="487"/>
      <c r="AY248" s="487"/>
      <c r="AZ248" s="487"/>
      <c r="BA248" s="487"/>
      <c r="BB248" s="503"/>
      <c r="BC248" s="468"/>
      <c r="BD248" s="468"/>
      <c r="BE248" s="468"/>
      <c r="BF248" s="468"/>
      <c r="BG248" s="468"/>
      <c r="BH248" s="468"/>
      <c r="BI248" s="468"/>
      <c r="BJ248" s="468"/>
      <c r="BK248" s="468"/>
      <c r="BL248" s="468"/>
      <c r="BM248" s="468"/>
      <c r="BN248" s="468"/>
      <c r="BO248" s="468"/>
      <c r="BP248" s="468"/>
      <c r="BQ248" s="468"/>
      <c r="BR248" s="468"/>
      <c r="BS248" s="468"/>
      <c r="BT248" s="468"/>
      <c r="BU248" s="468"/>
      <c r="BV248" s="468"/>
    </row>
    <row r="249" spans="1:74" ht="15" customHeight="1" x14ac:dyDescent="0.25">
      <c r="A249" s="767"/>
      <c r="B249" s="578"/>
      <c r="C249" s="578"/>
      <c r="D249" s="578"/>
      <c r="E249" s="379"/>
      <c r="F249" s="379"/>
      <c r="G249" s="379"/>
      <c r="H249" s="379"/>
      <c r="I249" s="379"/>
      <c r="J249" s="379"/>
      <c r="K249" s="379"/>
      <c r="L249" s="379"/>
      <c r="M249" s="379"/>
      <c r="N249" s="379"/>
      <c r="O249" s="500"/>
      <c r="P249" s="379"/>
      <c r="Q249" s="379"/>
      <c r="R249" s="379"/>
      <c r="S249" s="379"/>
      <c r="T249" s="379"/>
      <c r="U249" s="379"/>
      <c r="V249" s="379"/>
      <c r="W249" s="379"/>
      <c r="X249" s="380"/>
      <c r="Y249" s="500"/>
      <c r="Z249" s="379"/>
      <c r="AA249" s="379"/>
      <c r="AB249" s="379"/>
      <c r="AC249" s="379"/>
      <c r="AD249" s="379"/>
      <c r="AE249" s="379"/>
      <c r="AF249" s="379"/>
      <c r="AG249" s="379"/>
      <c r="AH249" s="380"/>
      <c r="AI249" s="500"/>
      <c r="AJ249" s="379"/>
      <c r="AK249" s="379"/>
      <c r="AL249" s="379"/>
      <c r="AM249" s="379"/>
      <c r="AN249" s="379"/>
      <c r="AO249" s="379"/>
      <c r="AP249" s="379"/>
      <c r="AQ249" s="379"/>
      <c r="AR249" s="380"/>
      <c r="AS249" s="500"/>
      <c r="AT249" s="379"/>
      <c r="AU249" s="379"/>
      <c r="AV249" s="379"/>
      <c r="AW249" s="379"/>
      <c r="AX249" s="379"/>
      <c r="AY249" s="379"/>
      <c r="AZ249" s="379"/>
      <c r="BA249" s="379"/>
      <c r="BB249" s="380"/>
    </row>
    <row r="250" spans="1:74" ht="15.75" customHeight="1" thickBot="1" x14ac:dyDescent="0.3">
      <c r="A250" s="767"/>
      <c r="B250" s="581"/>
      <c r="C250" s="581"/>
      <c r="D250" s="581"/>
      <c r="E250" s="381"/>
      <c r="F250" s="381"/>
      <c r="G250" s="381"/>
      <c r="H250" s="381"/>
      <c r="I250" s="381"/>
      <c r="J250" s="381"/>
      <c r="K250" s="381"/>
      <c r="L250" s="381"/>
      <c r="M250" s="381"/>
      <c r="N250" s="381"/>
      <c r="O250" s="501"/>
      <c r="P250" s="381"/>
      <c r="Q250" s="381"/>
      <c r="R250" s="381"/>
      <c r="S250" s="381"/>
      <c r="T250" s="381"/>
      <c r="U250" s="381"/>
      <c r="V250" s="381"/>
      <c r="W250" s="381"/>
      <c r="X250" s="382"/>
      <c r="Y250" s="501"/>
      <c r="Z250" s="381"/>
      <c r="AA250" s="381"/>
      <c r="AB250" s="381"/>
      <c r="AC250" s="381"/>
      <c r="AD250" s="381"/>
      <c r="AE250" s="381"/>
      <c r="AF250" s="381"/>
      <c r="AG250" s="381"/>
      <c r="AH250" s="382"/>
      <c r="AI250" s="501"/>
      <c r="AJ250" s="381"/>
      <c r="AK250" s="381"/>
      <c r="AL250" s="381"/>
      <c r="AM250" s="381"/>
      <c r="AN250" s="381"/>
      <c r="AO250" s="381"/>
      <c r="AP250" s="381"/>
      <c r="AQ250" s="381"/>
      <c r="AR250" s="382"/>
      <c r="AS250" s="501"/>
      <c r="AT250" s="381"/>
      <c r="AU250" s="381"/>
      <c r="AV250" s="381"/>
      <c r="AW250" s="381"/>
      <c r="AX250" s="381"/>
      <c r="AY250" s="381"/>
      <c r="AZ250" s="381"/>
      <c r="BA250" s="381"/>
      <c r="BB250" s="382"/>
    </row>
    <row r="251" spans="1:74" ht="15.75" customHeight="1" collapsed="1" thickBot="1" x14ac:dyDescent="0.3">
      <c r="A251" s="767"/>
      <c r="B251" s="379"/>
      <c r="C251" s="379"/>
      <c r="D251" s="578"/>
      <c r="E251" s="379"/>
      <c r="F251" s="379"/>
      <c r="G251" s="379"/>
      <c r="H251" s="379"/>
      <c r="I251" s="379"/>
      <c r="J251" s="379"/>
      <c r="K251" s="379"/>
      <c r="L251" s="379"/>
      <c r="M251" s="379"/>
      <c r="N251" s="379"/>
      <c r="O251" s="500"/>
      <c r="P251" s="379"/>
      <c r="Q251" s="379"/>
      <c r="R251" s="379"/>
      <c r="S251" s="379"/>
      <c r="T251" s="379"/>
      <c r="U251" s="379"/>
      <c r="V251" s="379"/>
      <c r="W251" s="379"/>
      <c r="X251" s="380"/>
      <c r="Y251" s="500"/>
      <c r="Z251" s="379"/>
      <c r="AA251" s="379"/>
      <c r="AB251" s="379"/>
      <c r="AC251" s="379"/>
      <c r="AD251" s="379"/>
      <c r="AE251" s="379"/>
      <c r="AF251" s="379"/>
      <c r="AG251" s="379"/>
      <c r="AH251" s="380"/>
      <c r="AI251" s="500"/>
      <c r="AJ251" s="379"/>
      <c r="AK251" s="379"/>
      <c r="AL251" s="379"/>
      <c r="AM251" s="379"/>
      <c r="AN251" s="379"/>
      <c r="AO251" s="379"/>
      <c r="AP251" s="379"/>
      <c r="AQ251" s="379"/>
      <c r="AR251" s="380"/>
      <c r="AS251" s="500"/>
      <c r="AT251" s="379"/>
      <c r="AU251" s="379"/>
      <c r="AV251" s="379"/>
      <c r="AW251" s="379"/>
      <c r="AX251" s="379"/>
      <c r="AY251" s="379"/>
      <c r="AZ251" s="379"/>
      <c r="BA251" s="379"/>
      <c r="BB251" s="380"/>
    </row>
    <row r="252" spans="1:74" ht="15.75" hidden="1" customHeight="1" outlineLevel="1" x14ac:dyDescent="0.25">
      <c r="A252" s="767"/>
      <c r="B252" s="547"/>
      <c r="C252" s="375"/>
      <c r="D252" s="479"/>
      <c r="E252" s="479"/>
      <c r="F252" s="479"/>
      <c r="G252" s="479"/>
      <c r="H252" s="479"/>
      <c r="I252" s="479"/>
      <c r="J252" s="479"/>
      <c r="K252" s="479"/>
      <c r="L252" s="479"/>
      <c r="M252" s="479"/>
      <c r="N252" s="479"/>
      <c r="O252" s="480"/>
      <c r="P252" s="479"/>
      <c r="Q252" s="479"/>
      <c r="R252" s="479"/>
      <c r="S252" s="479"/>
      <c r="T252" s="479"/>
      <c r="U252" s="479"/>
      <c r="V252" s="479"/>
      <c r="W252" s="479"/>
      <c r="X252" s="481"/>
      <c r="Y252" s="480"/>
      <c r="Z252" s="479"/>
      <c r="AA252" s="479"/>
      <c r="AB252" s="479"/>
      <c r="AC252" s="479"/>
      <c r="AD252" s="479"/>
      <c r="AE252" s="479"/>
      <c r="AF252" s="479"/>
      <c r="AG252" s="479"/>
      <c r="AH252" s="481"/>
      <c r="AI252" s="480"/>
      <c r="AJ252" s="479"/>
      <c r="AK252" s="479"/>
      <c r="AL252" s="479"/>
      <c r="AM252" s="479"/>
      <c r="AN252" s="479"/>
      <c r="AO252" s="479"/>
      <c r="AP252" s="479"/>
      <c r="AQ252" s="479"/>
      <c r="AR252" s="481"/>
      <c r="AS252" s="480"/>
      <c r="AT252" s="479"/>
      <c r="AU252" s="479"/>
      <c r="AV252" s="479"/>
      <c r="AW252" s="479"/>
      <c r="AX252" s="479"/>
      <c r="AY252" s="479"/>
      <c r="AZ252" s="479"/>
      <c r="BA252" s="479"/>
      <c r="BB252" s="481"/>
    </row>
    <row r="253" spans="1:74" ht="15.75" hidden="1" customHeight="1" outlineLevel="1" thickBot="1" x14ac:dyDescent="0.3">
      <c r="A253" s="767"/>
      <c r="B253" s="547"/>
      <c r="C253" s="375"/>
      <c r="D253" s="479"/>
      <c r="E253" s="479"/>
      <c r="F253" s="479"/>
      <c r="G253" s="479"/>
      <c r="H253" s="479"/>
      <c r="I253" s="479"/>
      <c r="J253" s="479"/>
      <c r="K253" s="479"/>
      <c r="L253" s="479"/>
      <c r="M253" s="479"/>
      <c r="N253" s="479"/>
      <c r="O253" s="480"/>
      <c r="P253" s="479"/>
      <c r="Q253" s="479"/>
      <c r="R253" s="479"/>
      <c r="S253" s="479"/>
      <c r="T253" s="479"/>
      <c r="U253" s="479"/>
      <c r="V253" s="479"/>
      <c r="W253" s="479"/>
      <c r="X253" s="481"/>
      <c r="Y253" s="480"/>
      <c r="Z253" s="479"/>
      <c r="AA253" s="479"/>
      <c r="AB253" s="479"/>
      <c r="AC253" s="479"/>
      <c r="AD253" s="479"/>
      <c r="AE253" s="479"/>
      <c r="AF253" s="479"/>
      <c r="AG253" s="479"/>
      <c r="AH253" s="481"/>
      <c r="AI253" s="480"/>
      <c r="AJ253" s="479"/>
      <c r="AK253" s="479"/>
      <c r="AL253" s="479"/>
      <c r="AM253" s="479"/>
      <c r="AN253" s="479"/>
      <c r="AO253" s="479"/>
      <c r="AP253" s="479"/>
      <c r="AQ253" s="479"/>
      <c r="AR253" s="481"/>
      <c r="AS253" s="480"/>
      <c r="AT253" s="479"/>
      <c r="AU253" s="479"/>
      <c r="AV253" s="479"/>
      <c r="AW253" s="479"/>
      <c r="AX253" s="479"/>
      <c r="AY253" s="479"/>
      <c r="AZ253" s="479"/>
      <c r="BA253" s="479"/>
      <c r="BB253" s="481"/>
    </row>
    <row r="254" spans="1:74" s="488" customFormat="1" ht="15.75" hidden="1" customHeight="1" outlineLevel="1" x14ac:dyDescent="0.25">
      <c r="A254" s="767"/>
      <c r="B254" s="554"/>
      <c r="C254" s="486"/>
      <c r="D254" s="487"/>
      <c r="E254" s="487"/>
      <c r="F254" s="487"/>
      <c r="G254" s="487"/>
      <c r="H254" s="487"/>
      <c r="I254" s="487"/>
      <c r="J254" s="487"/>
      <c r="K254" s="487"/>
      <c r="L254" s="487"/>
      <c r="M254" s="487"/>
      <c r="N254" s="487"/>
      <c r="O254" s="502"/>
      <c r="P254" s="487"/>
      <c r="Q254" s="487"/>
      <c r="R254" s="487"/>
      <c r="S254" s="487"/>
      <c r="T254" s="487"/>
      <c r="U254" s="487"/>
      <c r="V254" s="487"/>
      <c r="W254" s="487"/>
      <c r="X254" s="503"/>
      <c r="Y254" s="502"/>
      <c r="Z254" s="487"/>
      <c r="AA254" s="487"/>
      <c r="AB254" s="487"/>
      <c r="AC254" s="487"/>
      <c r="AD254" s="487"/>
      <c r="AE254" s="487"/>
      <c r="AF254" s="487"/>
      <c r="AG254" s="487"/>
      <c r="AH254" s="503"/>
      <c r="AI254" s="502"/>
      <c r="AJ254" s="487"/>
      <c r="AK254" s="487"/>
      <c r="AL254" s="487"/>
      <c r="AM254" s="487"/>
      <c r="AN254" s="487"/>
      <c r="AO254" s="487"/>
      <c r="AP254" s="487"/>
      <c r="AQ254" s="487"/>
      <c r="AR254" s="503"/>
      <c r="AS254" s="502"/>
      <c r="AT254" s="487"/>
      <c r="AU254" s="487"/>
      <c r="AV254" s="487"/>
      <c r="AW254" s="487"/>
      <c r="AX254" s="487"/>
      <c r="AY254" s="487"/>
      <c r="AZ254" s="487"/>
      <c r="BA254" s="487"/>
      <c r="BB254" s="503"/>
      <c r="BC254" s="468"/>
      <c r="BD254" s="468"/>
      <c r="BE254" s="468"/>
      <c r="BF254" s="468"/>
      <c r="BG254" s="468"/>
      <c r="BH254" s="468"/>
      <c r="BI254" s="468"/>
      <c r="BJ254" s="468"/>
      <c r="BK254" s="468"/>
      <c r="BL254" s="468"/>
      <c r="BM254" s="468"/>
      <c r="BN254" s="468"/>
      <c r="BO254" s="468"/>
      <c r="BP254" s="468"/>
      <c r="BQ254" s="468"/>
      <c r="BR254" s="468"/>
      <c r="BS254" s="468"/>
      <c r="BT254" s="468"/>
      <c r="BU254" s="468"/>
      <c r="BV254" s="468"/>
    </row>
    <row r="255" spans="1:74" ht="15.75" hidden="1" customHeight="1" outlineLevel="1" x14ac:dyDescent="0.25">
      <c r="A255" s="767"/>
      <c r="B255" s="547"/>
      <c r="C255" s="375"/>
      <c r="D255" s="479"/>
      <c r="E255" s="479"/>
      <c r="F255" s="479"/>
      <c r="G255" s="479"/>
      <c r="H255" s="479"/>
      <c r="I255" s="479"/>
      <c r="J255" s="479"/>
      <c r="K255" s="479"/>
      <c r="L255" s="479"/>
      <c r="M255" s="479"/>
      <c r="N255" s="479"/>
      <c r="O255" s="480"/>
      <c r="P255" s="479"/>
      <c r="Q255" s="479"/>
      <c r="R255" s="479"/>
      <c r="S255" s="479"/>
      <c r="T255" s="479"/>
      <c r="U255" s="479"/>
      <c r="V255" s="479"/>
      <c r="W255" s="479"/>
      <c r="X255" s="481"/>
      <c r="Y255" s="480"/>
      <c r="Z255" s="479"/>
      <c r="AA255" s="479"/>
      <c r="AB255" s="479"/>
      <c r="AC255" s="479"/>
      <c r="AD255" s="479"/>
      <c r="AE255" s="479"/>
      <c r="AF255" s="479"/>
      <c r="AG255" s="479"/>
      <c r="AH255" s="481"/>
      <c r="AI255" s="480"/>
      <c r="AJ255" s="479"/>
      <c r="AK255" s="479"/>
      <c r="AL255" s="479"/>
      <c r="AM255" s="479"/>
      <c r="AN255" s="479"/>
      <c r="AO255" s="479"/>
      <c r="AP255" s="479"/>
      <c r="AQ255" s="479"/>
      <c r="AR255" s="481"/>
      <c r="AS255" s="480"/>
      <c r="AT255" s="479"/>
      <c r="AU255" s="479"/>
      <c r="AV255" s="479"/>
      <c r="AW255" s="479"/>
      <c r="AX255" s="479"/>
      <c r="AY255" s="479"/>
      <c r="AZ255" s="479"/>
      <c r="BA255" s="479"/>
      <c r="BB255" s="481"/>
    </row>
    <row r="256" spans="1:74" s="488" customFormat="1" ht="15.75" hidden="1" customHeight="1" outlineLevel="1" x14ac:dyDescent="0.25">
      <c r="A256" s="767"/>
      <c r="B256" s="554"/>
      <c r="C256" s="486"/>
      <c r="D256" s="487"/>
      <c r="E256" s="487"/>
      <c r="F256" s="487"/>
      <c r="G256" s="487"/>
      <c r="H256" s="487"/>
      <c r="I256" s="487"/>
      <c r="J256" s="487"/>
      <c r="K256" s="487"/>
      <c r="L256" s="487"/>
      <c r="M256" s="487"/>
      <c r="N256" s="487"/>
      <c r="O256" s="502"/>
      <c r="P256" s="487"/>
      <c r="Q256" s="487"/>
      <c r="R256" s="487"/>
      <c r="S256" s="487"/>
      <c r="T256" s="487"/>
      <c r="U256" s="487"/>
      <c r="V256" s="487"/>
      <c r="W256" s="487"/>
      <c r="X256" s="503"/>
      <c r="Y256" s="502"/>
      <c r="Z256" s="487"/>
      <c r="AA256" s="487"/>
      <c r="AB256" s="487"/>
      <c r="AC256" s="487"/>
      <c r="AD256" s="487"/>
      <c r="AE256" s="487"/>
      <c r="AF256" s="487"/>
      <c r="AG256" s="487"/>
      <c r="AH256" s="503"/>
      <c r="AI256" s="502"/>
      <c r="AJ256" s="487"/>
      <c r="AK256" s="487"/>
      <c r="AL256" s="487"/>
      <c r="AM256" s="487"/>
      <c r="AN256" s="487"/>
      <c r="AO256" s="487"/>
      <c r="AP256" s="487"/>
      <c r="AQ256" s="487"/>
      <c r="AR256" s="503"/>
      <c r="AS256" s="502"/>
      <c r="AT256" s="487"/>
      <c r="AU256" s="487"/>
      <c r="AV256" s="487"/>
      <c r="AW256" s="487"/>
      <c r="AX256" s="487"/>
      <c r="AY256" s="487"/>
      <c r="AZ256" s="487"/>
      <c r="BA256" s="487"/>
      <c r="BB256" s="503"/>
      <c r="BC256" s="468"/>
      <c r="BD256" s="468"/>
      <c r="BE256" s="468"/>
      <c r="BF256" s="468"/>
      <c r="BG256" s="468"/>
      <c r="BH256" s="468"/>
      <c r="BI256" s="468"/>
      <c r="BJ256" s="468"/>
      <c r="BK256" s="468"/>
      <c r="BL256" s="468"/>
      <c r="BM256" s="468"/>
      <c r="BN256" s="468"/>
      <c r="BO256" s="468"/>
      <c r="BP256" s="468"/>
      <c r="BQ256" s="468"/>
      <c r="BR256" s="468"/>
      <c r="BS256" s="468"/>
      <c r="BT256" s="468"/>
      <c r="BU256" s="468"/>
      <c r="BV256" s="468"/>
    </row>
    <row r="257" spans="1:74" ht="15.75" hidden="1" customHeight="1" outlineLevel="1" x14ac:dyDescent="0.25">
      <c r="A257" s="767"/>
      <c r="B257" s="547"/>
      <c r="C257" s="375"/>
      <c r="D257" s="479"/>
      <c r="E257" s="504"/>
      <c r="F257" s="504"/>
      <c r="G257" s="504"/>
      <c r="H257" s="504"/>
      <c r="I257" s="504"/>
      <c r="J257" s="504"/>
      <c r="K257" s="504"/>
      <c r="L257" s="504"/>
      <c r="M257" s="504"/>
      <c r="N257" s="504"/>
      <c r="O257" s="505"/>
      <c r="P257" s="504"/>
      <c r="Q257" s="504"/>
      <c r="R257" s="504"/>
      <c r="S257" s="504"/>
      <c r="T257" s="504"/>
      <c r="U257" s="504"/>
      <c r="V257" s="504"/>
      <c r="W257" s="504"/>
      <c r="X257" s="506"/>
      <c r="Y257" s="505"/>
      <c r="Z257" s="504"/>
      <c r="AA257" s="504"/>
      <c r="AB257" s="504"/>
      <c r="AC257" s="504"/>
      <c r="AD257" s="504"/>
      <c r="AE257" s="504"/>
      <c r="AF257" s="504"/>
      <c r="AG257" s="504"/>
      <c r="AH257" s="506"/>
      <c r="AI257" s="505"/>
      <c r="AJ257" s="504"/>
      <c r="AK257" s="504"/>
      <c r="AL257" s="504"/>
      <c r="AM257" s="504"/>
      <c r="AN257" s="504"/>
      <c r="AO257" s="504"/>
      <c r="AP257" s="504"/>
      <c r="AQ257" s="504"/>
      <c r="AR257" s="506"/>
      <c r="AS257" s="505"/>
      <c r="AT257" s="504"/>
      <c r="AU257" s="504"/>
      <c r="AV257" s="504"/>
      <c r="AW257" s="504"/>
      <c r="AX257" s="504"/>
      <c r="AY257" s="504"/>
      <c r="AZ257" s="504"/>
      <c r="BA257" s="504"/>
      <c r="BB257" s="506"/>
    </row>
    <row r="258" spans="1:74" s="488" customFormat="1" ht="15.75" hidden="1" customHeight="1" outlineLevel="1" x14ac:dyDescent="0.25">
      <c r="A258" s="767"/>
      <c r="B258" s="554"/>
      <c r="C258" s="486"/>
      <c r="D258" s="487"/>
      <c r="E258" s="487"/>
      <c r="F258" s="487"/>
      <c r="G258" s="487"/>
      <c r="H258" s="487"/>
      <c r="I258" s="487"/>
      <c r="J258" s="487"/>
      <c r="K258" s="487"/>
      <c r="L258" s="487"/>
      <c r="M258" s="487"/>
      <c r="N258" s="487"/>
      <c r="O258" s="502"/>
      <c r="P258" s="487"/>
      <c r="Q258" s="487"/>
      <c r="R258" s="487"/>
      <c r="S258" s="487"/>
      <c r="T258" s="487"/>
      <c r="U258" s="487"/>
      <c r="V258" s="487"/>
      <c r="W258" s="487"/>
      <c r="X258" s="503"/>
      <c r="Y258" s="502"/>
      <c r="Z258" s="487"/>
      <c r="AA258" s="487"/>
      <c r="AB258" s="487"/>
      <c r="AC258" s="487"/>
      <c r="AD258" s="487"/>
      <c r="AE258" s="487"/>
      <c r="AF258" s="487"/>
      <c r="AG258" s="487"/>
      <c r="AH258" s="503"/>
      <c r="AI258" s="502"/>
      <c r="AJ258" s="487"/>
      <c r="AK258" s="487"/>
      <c r="AL258" s="487"/>
      <c r="AM258" s="487"/>
      <c r="AN258" s="487"/>
      <c r="AO258" s="487"/>
      <c r="AP258" s="487"/>
      <c r="AQ258" s="487"/>
      <c r="AR258" s="503"/>
      <c r="AS258" s="502"/>
      <c r="AT258" s="487"/>
      <c r="AU258" s="487"/>
      <c r="AV258" s="487"/>
      <c r="AW258" s="487"/>
      <c r="AX258" s="487"/>
      <c r="AY258" s="487"/>
      <c r="AZ258" s="487"/>
      <c r="BA258" s="487"/>
      <c r="BB258" s="503"/>
      <c r="BC258" s="468"/>
      <c r="BD258" s="468"/>
      <c r="BE258" s="468"/>
      <c r="BF258" s="468"/>
      <c r="BG258" s="468"/>
      <c r="BH258" s="468"/>
      <c r="BI258" s="468"/>
      <c r="BJ258" s="468"/>
      <c r="BK258" s="468"/>
      <c r="BL258" s="468"/>
      <c r="BM258" s="468"/>
      <c r="BN258" s="468"/>
      <c r="BO258" s="468"/>
      <c r="BP258" s="468"/>
      <c r="BQ258" s="468"/>
      <c r="BR258" s="468"/>
      <c r="BS258" s="468"/>
      <c r="BT258" s="468"/>
      <c r="BU258" s="468"/>
      <c r="BV258" s="468"/>
    </row>
    <row r="259" spans="1:74" ht="15.75" hidden="1" customHeight="1" outlineLevel="1" x14ac:dyDescent="0.25">
      <c r="A259" s="767"/>
      <c r="B259" s="547"/>
      <c r="C259" s="375"/>
      <c r="D259" s="479"/>
      <c r="E259" s="479"/>
      <c r="F259" s="479"/>
      <c r="G259" s="479"/>
      <c r="H259" s="479"/>
      <c r="I259" s="479"/>
      <c r="J259" s="479"/>
      <c r="K259" s="479"/>
      <c r="L259" s="479"/>
      <c r="M259" s="479"/>
      <c r="N259" s="479"/>
      <c r="O259" s="480"/>
      <c r="P259" s="479"/>
      <c r="Q259" s="479"/>
      <c r="R259" s="479"/>
      <c r="S259" s="479"/>
      <c r="T259" s="479"/>
      <c r="U259" s="479"/>
      <c r="V259" s="479"/>
      <c r="W259" s="479"/>
      <c r="X259" s="481"/>
      <c r="Y259" s="480"/>
      <c r="Z259" s="479"/>
      <c r="AA259" s="479"/>
      <c r="AB259" s="479"/>
      <c r="AC259" s="479"/>
      <c r="AD259" s="479"/>
      <c r="AE259" s="479"/>
      <c r="AF259" s="479"/>
      <c r="AG259" s="479"/>
      <c r="AH259" s="481"/>
      <c r="AI259" s="480"/>
      <c r="AJ259" s="479"/>
      <c r="AK259" s="479"/>
      <c r="AL259" s="479"/>
      <c r="AM259" s="479"/>
      <c r="AN259" s="479"/>
      <c r="AO259" s="479"/>
      <c r="AP259" s="479"/>
      <c r="AQ259" s="479"/>
      <c r="AR259" s="481"/>
      <c r="AS259" s="480"/>
      <c r="AT259" s="479"/>
      <c r="AU259" s="479"/>
      <c r="AV259" s="479"/>
      <c r="AW259" s="479"/>
      <c r="AX259" s="479"/>
      <c r="AY259" s="479"/>
      <c r="AZ259" s="479"/>
      <c r="BA259" s="479"/>
      <c r="BB259" s="481"/>
    </row>
    <row r="260" spans="1:74" s="488" customFormat="1" ht="15.75" hidden="1" customHeight="1" outlineLevel="1" x14ac:dyDescent="0.25">
      <c r="A260" s="767"/>
      <c r="B260" s="554"/>
      <c r="C260" s="486"/>
      <c r="D260" s="487"/>
      <c r="E260" s="486"/>
      <c r="F260" s="486"/>
      <c r="G260" s="486"/>
      <c r="H260" s="486"/>
      <c r="I260" s="486"/>
      <c r="J260" s="486"/>
      <c r="K260" s="486"/>
      <c r="L260" s="486"/>
      <c r="M260" s="486"/>
      <c r="N260" s="486"/>
      <c r="O260" s="507"/>
      <c r="P260" s="486"/>
      <c r="Q260" s="486"/>
      <c r="R260" s="486"/>
      <c r="S260" s="486"/>
      <c r="T260" s="486"/>
      <c r="U260" s="486"/>
      <c r="V260" s="486"/>
      <c r="W260" s="486"/>
      <c r="X260" s="508"/>
      <c r="Y260" s="507"/>
      <c r="Z260" s="486"/>
      <c r="AA260" s="486"/>
      <c r="AB260" s="486"/>
      <c r="AC260" s="486"/>
      <c r="AD260" s="486"/>
      <c r="AE260" s="486"/>
      <c r="AF260" s="486"/>
      <c r="AG260" s="486"/>
      <c r="AH260" s="508"/>
      <c r="AI260" s="507"/>
      <c r="AJ260" s="486"/>
      <c r="AK260" s="486"/>
      <c r="AL260" s="486"/>
      <c r="AM260" s="486"/>
      <c r="AN260" s="486"/>
      <c r="AO260" s="486"/>
      <c r="AP260" s="486"/>
      <c r="AQ260" s="486"/>
      <c r="AR260" s="508"/>
      <c r="AS260" s="507"/>
      <c r="AT260" s="486"/>
      <c r="AU260" s="486"/>
      <c r="AV260" s="486"/>
      <c r="AW260" s="486"/>
      <c r="AX260" s="486"/>
      <c r="AY260" s="486"/>
      <c r="AZ260" s="486"/>
      <c r="BA260" s="486"/>
      <c r="BB260" s="508"/>
      <c r="BC260" s="468"/>
      <c r="BD260" s="468"/>
      <c r="BE260" s="468"/>
      <c r="BF260" s="468"/>
      <c r="BG260" s="468"/>
      <c r="BH260" s="468"/>
      <c r="BI260" s="468"/>
      <c r="BJ260" s="468"/>
      <c r="BK260" s="468"/>
      <c r="BL260" s="468"/>
      <c r="BM260" s="468"/>
      <c r="BN260" s="468"/>
      <c r="BO260" s="468"/>
      <c r="BP260" s="468"/>
      <c r="BQ260" s="468"/>
      <c r="BR260" s="468"/>
      <c r="BS260" s="468"/>
      <c r="BT260" s="468"/>
      <c r="BU260" s="468"/>
      <c r="BV260" s="468"/>
    </row>
    <row r="261" spans="1:74" ht="15.75" hidden="1" customHeight="1" outlineLevel="1" x14ac:dyDescent="0.25">
      <c r="A261" s="767"/>
      <c r="B261" s="547"/>
      <c r="C261" s="509"/>
      <c r="D261" s="479"/>
      <c r="E261" s="375"/>
      <c r="F261" s="375"/>
      <c r="G261" s="375"/>
      <c r="H261" s="375"/>
      <c r="I261" s="375"/>
      <c r="J261" s="375"/>
      <c r="K261" s="375"/>
      <c r="L261" s="375"/>
      <c r="M261" s="375"/>
      <c r="N261" s="375"/>
      <c r="O261" s="510"/>
      <c r="P261" s="375"/>
      <c r="Q261" s="375"/>
      <c r="R261" s="375"/>
      <c r="S261" s="375"/>
      <c r="T261" s="375"/>
      <c r="U261" s="375"/>
      <c r="V261" s="375"/>
      <c r="W261" s="375"/>
      <c r="X261" s="511"/>
      <c r="Y261" s="510"/>
      <c r="Z261" s="375"/>
      <c r="AA261" s="375"/>
      <c r="AB261" s="375"/>
      <c r="AC261" s="375"/>
      <c r="AD261" s="375"/>
      <c r="AE261" s="375"/>
      <c r="AF261" s="375"/>
      <c r="AG261" s="375"/>
      <c r="AH261" s="511"/>
      <c r="AI261" s="510"/>
      <c r="AJ261" s="375"/>
      <c r="AK261" s="375"/>
      <c r="AL261" s="375"/>
      <c r="AM261" s="375"/>
      <c r="AN261" s="375"/>
      <c r="AO261" s="375"/>
      <c r="AP261" s="375"/>
      <c r="AQ261" s="375"/>
      <c r="AR261" s="511"/>
      <c r="AS261" s="510"/>
      <c r="AT261" s="375"/>
      <c r="AU261" s="375"/>
      <c r="AV261" s="375"/>
      <c r="AW261" s="375"/>
      <c r="AX261" s="375"/>
      <c r="AY261" s="375"/>
      <c r="AZ261" s="375"/>
      <c r="BA261" s="375"/>
      <c r="BB261" s="511"/>
    </row>
    <row r="262" spans="1:74" s="488" customFormat="1" ht="15.75" hidden="1" customHeight="1" outlineLevel="1" x14ac:dyDescent="0.25">
      <c r="A262" s="767"/>
      <c r="B262" s="554"/>
      <c r="C262" s="489"/>
      <c r="D262" s="486"/>
      <c r="E262" s="486"/>
      <c r="F262" s="486"/>
      <c r="G262" s="486"/>
      <c r="H262" s="486"/>
      <c r="I262" s="486"/>
      <c r="J262" s="486"/>
      <c r="K262" s="486"/>
      <c r="L262" s="486"/>
      <c r="M262" s="486"/>
      <c r="N262" s="486"/>
      <c r="O262" s="507"/>
      <c r="P262" s="486"/>
      <c r="Q262" s="486"/>
      <c r="R262" s="486"/>
      <c r="S262" s="486"/>
      <c r="T262" s="486"/>
      <c r="U262" s="486"/>
      <c r="V262" s="486"/>
      <c r="W262" s="486"/>
      <c r="X262" s="508"/>
      <c r="Y262" s="507"/>
      <c r="Z262" s="486"/>
      <c r="AA262" s="486"/>
      <c r="AB262" s="486"/>
      <c r="AC262" s="486"/>
      <c r="AD262" s="486"/>
      <c r="AE262" s="486"/>
      <c r="AF262" s="486"/>
      <c r="AG262" s="486"/>
      <c r="AH262" s="508"/>
      <c r="AI262" s="507"/>
      <c r="AJ262" s="486"/>
      <c r="AK262" s="486"/>
      <c r="AL262" s="486"/>
      <c r="AM262" s="486"/>
      <c r="AN262" s="486"/>
      <c r="AO262" s="486"/>
      <c r="AP262" s="486"/>
      <c r="AQ262" s="486"/>
      <c r="AR262" s="508"/>
      <c r="AS262" s="507"/>
      <c r="AT262" s="486"/>
      <c r="AU262" s="486"/>
      <c r="AV262" s="486"/>
      <c r="AW262" s="486"/>
      <c r="AX262" s="486"/>
      <c r="AY262" s="486"/>
      <c r="AZ262" s="486"/>
      <c r="BA262" s="486"/>
      <c r="BB262" s="508"/>
      <c r="BC262" s="468"/>
      <c r="BD262" s="468"/>
      <c r="BE262" s="468"/>
      <c r="BF262" s="468"/>
      <c r="BG262" s="468"/>
      <c r="BH262" s="468"/>
      <c r="BI262" s="468"/>
      <c r="BJ262" s="468"/>
      <c r="BK262" s="468"/>
      <c r="BL262" s="468"/>
      <c r="BM262" s="468"/>
      <c r="BN262" s="468"/>
      <c r="BO262" s="468"/>
      <c r="BP262" s="468"/>
      <c r="BQ262" s="468"/>
      <c r="BR262" s="468"/>
      <c r="BS262" s="468"/>
      <c r="BT262" s="468"/>
      <c r="BU262" s="468"/>
      <c r="BV262" s="468"/>
    </row>
    <row r="263" spans="1:74" ht="15.75" hidden="1" customHeight="1" outlineLevel="1" x14ac:dyDescent="0.25">
      <c r="A263" s="767"/>
      <c r="B263" s="547"/>
      <c r="C263" s="512"/>
      <c r="D263" s="375"/>
      <c r="E263" s="375"/>
      <c r="F263" s="375"/>
      <c r="G263" s="375"/>
      <c r="H263" s="375"/>
      <c r="I263" s="375"/>
      <c r="J263" s="375"/>
      <c r="K263" s="375"/>
      <c r="L263" s="375"/>
      <c r="M263" s="375"/>
      <c r="N263" s="375"/>
      <c r="O263" s="510"/>
      <c r="P263" s="375"/>
      <c r="Q263" s="375"/>
      <c r="R263" s="375"/>
      <c r="S263" s="375"/>
      <c r="T263" s="375"/>
      <c r="U263" s="375"/>
      <c r="V263" s="375"/>
      <c r="W263" s="375"/>
      <c r="X263" s="511"/>
      <c r="Y263" s="510"/>
      <c r="Z263" s="375"/>
      <c r="AA263" s="375"/>
      <c r="AB263" s="375"/>
      <c r="AC263" s="375"/>
      <c r="AD263" s="375"/>
      <c r="AE263" s="375"/>
      <c r="AF263" s="375"/>
      <c r="AG263" s="375"/>
      <c r="AH263" s="511"/>
      <c r="AI263" s="510"/>
      <c r="AJ263" s="375"/>
      <c r="AK263" s="375"/>
      <c r="AL263" s="375"/>
      <c r="AM263" s="375"/>
      <c r="AN263" s="375"/>
      <c r="AO263" s="375"/>
      <c r="AP263" s="375"/>
      <c r="AQ263" s="375"/>
      <c r="AR263" s="511"/>
      <c r="AS263" s="510"/>
      <c r="AT263" s="375"/>
      <c r="AU263" s="375"/>
      <c r="AV263" s="375"/>
      <c r="AW263" s="375"/>
      <c r="AX263" s="375"/>
      <c r="AY263" s="375"/>
      <c r="AZ263" s="375"/>
      <c r="BA263" s="375"/>
      <c r="BB263" s="511"/>
    </row>
    <row r="264" spans="1:74" s="488" customFormat="1" ht="15.75" hidden="1" customHeight="1" outlineLevel="1" x14ac:dyDescent="0.25">
      <c r="A264" s="767"/>
      <c r="B264" s="554"/>
      <c r="C264" s="486"/>
      <c r="D264" s="486"/>
      <c r="E264" s="487"/>
      <c r="F264" s="487"/>
      <c r="G264" s="487"/>
      <c r="H264" s="487"/>
      <c r="I264" s="487"/>
      <c r="J264" s="487"/>
      <c r="K264" s="487"/>
      <c r="L264" s="487"/>
      <c r="M264" s="487"/>
      <c r="N264" s="487"/>
      <c r="O264" s="502"/>
      <c r="P264" s="487"/>
      <c r="Q264" s="487"/>
      <c r="R264" s="487"/>
      <c r="S264" s="487"/>
      <c r="T264" s="487"/>
      <c r="U264" s="487"/>
      <c r="V264" s="487"/>
      <c r="W264" s="487"/>
      <c r="X264" s="503"/>
      <c r="Y264" s="502"/>
      <c r="Z264" s="487"/>
      <c r="AA264" s="487"/>
      <c r="AB264" s="487"/>
      <c r="AC264" s="487"/>
      <c r="AD264" s="487"/>
      <c r="AE264" s="487"/>
      <c r="AF264" s="487"/>
      <c r="AG264" s="487"/>
      <c r="AH264" s="503"/>
      <c r="AI264" s="502"/>
      <c r="AJ264" s="487"/>
      <c r="AK264" s="487"/>
      <c r="AL264" s="487"/>
      <c r="AM264" s="487"/>
      <c r="AN264" s="487"/>
      <c r="AO264" s="487"/>
      <c r="AP264" s="487"/>
      <c r="AQ264" s="487"/>
      <c r="AR264" s="503"/>
      <c r="AS264" s="502"/>
      <c r="AT264" s="487"/>
      <c r="AU264" s="487"/>
      <c r="AV264" s="487"/>
      <c r="AW264" s="487"/>
      <c r="AX264" s="487"/>
      <c r="AY264" s="487"/>
      <c r="AZ264" s="487"/>
      <c r="BA264" s="487"/>
      <c r="BB264" s="503"/>
      <c r="BC264" s="468"/>
      <c r="BD264" s="468"/>
      <c r="BE264" s="468"/>
      <c r="BF264" s="468"/>
      <c r="BG264" s="468"/>
      <c r="BH264" s="468"/>
      <c r="BI264" s="468"/>
      <c r="BJ264" s="468"/>
      <c r="BK264" s="468"/>
      <c r="BL264" s="468"/>
      <c r="BM264" s="468"/>
      <c r="BN264" s="468"/>
      <c r="BO264" s="468"/>
      <c r="BP264" s="468"/>
      <c r="BQ264" s="468"/>
      <c r="BR264" s="468"/>
      <c r="BS264" s="468"/>
      <c r="BT264" s="468"/>
      <c r="BU264" s="468"/>
      <c r="BV264" s="468"/>
    </row>
    <row r="265" spans="1:74" ht="15.75" hidden="1" customHeight="1" outlineLevel="1" x14ac:dyDescent="0.25">
      <c r="A265" s="767"/>
      <c r="B265" s="547"/>
      <c r="C265" s="375"/>
      <c r="D265" s="375"/>
      <c r="E265" s="375"/>
      <c r="F265" s="375"/>
      <c r="G265" s="375"/>
      <c r="H265" s="375"/>
      <c r="I265" s="375"/>
      <c r="J265" s="375"/>
      <c r="K265" s="375"/>
      <c r="L265" s="375"/>
      <c r="M265" s="375"/>
      <c r="N265" s="375"/>
      <c r="O265" s="510"/>
      <c r="P265" s="375"/>
      <c r="Q265" s="375"/>
      <c r="R265" s="375"/>
      <c r="S265" s="375"/>
      <c r="T265" s="375"/>
      <c r="U265" s="375"/>
      <c r="V265" s="375"/>
      <c r="W265" s="375"/>
      <c r="X265" s="511"/>
      <c r="Y265" s="510"/>
      <c r="Z265" s="375"/>
      <c r="AA265" s="375"/>
      <c r="AB265" s="375"/>
      <c r="AC265" s="375"/>
      <c r="AD265" s="375"/>
      <c r="AE265" s="375"/>
      <c r="AF265" s="375"/>
      <c r="AG265" s="375"/>
      <c r="AH265" s="511"/>
      <c r="AI265" s="510"/>
      <c r="AJ265" s="375"/>
      <c r="AK265" s="375"/>
      <c r="AL265" s="375"/>
      <c r="AM265" s="375"/>
      <c r="AN265" s="375"/>
      <c r="AO265" s="375"/>
      <c r="AP265" s="375"/>
      <c r="AQ265" s="375"/>
      <c r="AR265" s="511"/>
      <c r="AS265" s="510"/>
      <c r="AT265" s="375"/>
      <c r="AU265" s="375"/>
      <c r="AV265" s="375"/>
      <c r="AW265" s="375"/>
      <c r="AX265" s="375"/>
      <c r="AY265" s="375"/>
      <c r="AZ265" s="375"/>
      <c r="BA265" s="375"/>
      <c r="BB265" s="511"/>
    </row>
    <row r="266" spans="1:74" s="488" customFormat="1" ht="15.75" hidden="1" customHeight="1" outlineLevel="1" thickBot="1" x14ac:dyDescent="0.3">
      <c r="A266" s="767"/>
      <c r="B266" s="554"/>
      <c r="C266" s="486"/>
      <c r="D266" s="486"/>
      <c r="E266" s="486"/>
      <c r="F266" s="486"/>
      <c r="G266" s="486"/>
      <c r="H266" s="486"/>
      <c r="I266" s="486"/>
      <c r="J266" s="486"/>
      <c r="K266" s="486"/>
      <c r="L266" s="486"/>
      <c r="M266" s="486"/>
      <c r="N266" s="486"/>
      <c r="O266" s="507"/>
      <c r="P266" s="486"/>
      <c r="Q266" s="486"/>
      <c r="R266" s="486"/>
      <c r="S266" s="486"/>
      <c r="T266" s="486"/>
      <c r="U266" s="486"/>
      <c r="V266" s="486"/>
      <c r="W266" s="486"/>
      <c r="X266" s="508"/>
      <c r="Y266" s="507"/>
      <c r="Z266" s="486"/>
      <c r="AA266" s="486"/>
      <c r="AB266" s="486"/>
      <c r="AC266" s="486"/>
      <c r="AD266" s="486"/>
      <c r="AE266" s="486"/>
      <c r="AF266" s="486"/>
      <c r="AG266" s="486"/>
      <c r="AH266" s="508"/>
      <c r="AI266" s="507"/>
      <c r="AJ266" s="486"/>
      <c r="AK266" s="486"/>
      <c r="AL266" s="486"/>
      <c r="AM266" s="486"/>
      <c r="AN266" s="486"/>
      <c r="AO266" s="486"/>
      <c r="AP266" s="486"/>
      <c r="AQ266" s="486"/>
      <c r="AR266" s="508"/>
      <c r="AS266" s="507"/>
      <c r="AT266" s="486"/>
      <c r="AU266" s="486"/>
      <c r="AV266" s="486"/>
      <c r="AW266" s="486"/>
      <c r="AX266" s="486"/>
      <c r="AY266" s="486"/>
      <c r="AZ266" s="486"/>
      <c r="BA266" s="486"/>
      <c r="BB266" s="508"/>
      <c r="BC266" s="468"/>
      <c r="BD266" s="468"/>
      <c r="BE266" s="468"/>
      <c r="BF266" s="468"/>
      <c r="BG266" s="468"/>
      <c r="BH266" s="468"/>
      <c r="BI266" s="468"/>
      <c r="BJ266" s="468"/>
      <c r="BK266" s="468"/>
      <c r="BL266" s="468"/>
      <c r="BM266" s="468"/>
      <c r="BN266" s="468"/>
      <c r="BO266" s="468"/>
      <c r="BP266" s="468"/>
      <c r="BQ266" s="468"/>
      <c r="BR266" s="468"/>
      <c r="BS266" s="468"/>
      <c r="BT266" s="468"/>
      <c r="BU266" s="468"/>
      <c r="BV266" s="468"/>
    </row>
    <row r="267" spans="1:74" ht="15.75" customHeight="1" collapsed="1" thickBot="1" x14ac:dyDescent="0.3">
      <c r="A267" s="767"/>
      <c r="B267" s="379"/>
      <c r="C267" s="379"/>
      <c r="D267" s="578"/>
      <c r="E267" s="379"/>
      <c r="F267" s="379"/>
      <c r="G267" s="379"/>
      <c r="H267" s="379"/>
      <c r="I267" s="379"/>
      <c r="J267" s="379"/>
      <c r="K267" s="379"/>
      <c r="L267" s="379"/>
      <c r="M267" s="379"/>
      <c r="N267" s="379"/>
      <c r="O267" s="500"/>
      <c r="P267" s="379"/>
      <c r="Q267" s="379"/>
      <c r="R267" s="379"/>
      <c r="S267" s="379"/>
      <c r="T267" s="379"/>
      <c r="U267" s="379"/>
      <c r="V267" s="379"/>
      <c r="W267" s="379"/>
      <c r="X267" s="380"/>
      <c r="Y267" s="500"/>
      <c r="Z267" s="379"/>
      <c r="AA267" s="379"/>
      <c r="AB267" s="379"/>
      <c r="AC267" s="379"/>
      <c r="AD267" s="379"/>
      <c r="AE267" s="379"/>
      <c r="AF267" s="379"/>
      <c r="AG267" s="379"/>
      <c r="AH267" s="380"/>
      <c r="AI267" s="500"/>
      <c r="AJ267" s="379"/>
      <c r="AK267" s="379"/>
      <c r="AL267" s="379"/>
      <c r="AM267" s="379"/>
      <c r="AN267" s="379"/>
      <c r="AO267" s="379"/>
      <c r="AP267" s="379"/>
      <c r="AQ267" s="379"/>
      <c r="AR267" s="380"/>
      <c r="AS267" s="500"/>
      <c r="AT267" s="379"/>
      <c r="AU267" s="379"/>
      <c r="AV267" s="379"/>
      <c r="AW267" s="379"/>
      <c r="AX267" s="379"/>
      <c r="AY267" s="379"/>
      <c r="AZ267" s="379"/>
      <c r="BA267" s="379"/>
      <c r="BB267" s="380"/>
    </row>
    <row r="268" spans="1:74" ht="15.75" hidden="1" customHeight="1" outlineLevel="1" x14ac:dyDescent="0.25">
      <c r="A268" s="767"/>
      <c r="B268" s="547"/>
      <c r="C268" s="375"/>
      <c r="D268" s="517"/>
      <c r="E268" s="479"/>
      <c r="F268" s="479"/>
      <c r="G268" s="479"/>
      <c r="H268" s="479"/>
      <c r="I268" s="479"/>
      <c r="J268" s="479"/>
      <c r="K268" s="479"/>
      <c r="L268" s="479"/>
      <c r="M268" s="479"/>
      <c r="N268" s="479"/>
      <c r="O268" s="480"/>
      <c r="P268" s="479"/>
      <c r="Q268" s="479"/>
      <c r="R268" s="479"/>
      <c r="S268" s="479"/>
      <c r="T268" s="479"/>
      <c r="U268" s="479"/>
      <c r="V268" s="479"/>
      <c r="W268" s="479"/>
      <c r="X268" s="481"/>
      <c r="Y268" s="480"/>
      <c r="Z268" s="479"/>
      <c r="AA268" s="479"/>
      <c r="AB268" s="479"/>
      <c r="AC268" s="479"/>
      <c r="AD268" s="479"/>
      <c r="AE268" s="479"/>
      <c r="AF268" s="479"/>
      <c r="AG268" s="479"/>
      <c r="AH268" s="481"/>
      <c r="AI268" s="480"/>
      <c r="AJ268" s="479"/>
      <c r="AK268" s="479"/>
      <c r="AL268" s="479"/>
      <c r="AM268" s="479"/>
      <c r="AN268" s="479"/>
      <c r="AO268" s="479"/>
      <c r="AP268" s="479"/>
      <c r="AQ268" s="479"/>
      <c r="AR268" s="481"/>
      <c r="AS268" s="480"/>
      <c r="AT268" s="479"/>
      <c r="AU268" s="479"/>
      <c r="AV268" s="479"/>
      <c r="AW268" s="479"/>
      <c r="AX268" s="479"/>
      <c r="AY268" s="479"/>
      <c r="AZ268" s="479"/>
      <c r="BA268" s="479"/>
      <c r="BB268" s="481"/>
    </row>
    <row r="269" spans="1:74" ht="15.75" hidden="1" customHeight="1" outlineLevel="1" thickBot="1" x14ac:dyDescent="0.3">
      <c r="A269" s="767"/>
      <c r="B269" s="547"/>
      <c r="C269" s="375"/>
      <c r="D269" s="479"/>
      <c r="E269" s="479"/>
      <c r="F269" s="479"/>
      <c r="G269" s="479"/>
      <c r="H269" s="479"/>
      <c r="I269" s="479"/>
      <c r="J269" s="479"/>
      <c r="K269" s="479"/>
      <c r="L269" s="479"/>
      <c r="M269" s="479"/>
      <c r="N269" s="479"/>
      <c r="O269" s="480"/>
      <c r="P269" s="479"/>
      <c r="Q269" s="479"/>
      <c r="R269" s="479"/>
      <c r="S269" s="479"/>
      <c r="T269" s="479"/>
      <c r="U269" s="479"/>
      <c r="V269" s="479"/>
      <c r="W269" s="479"/>
      <c r="X269" s="481"/>
      <c r="Y269" s="480"/>
      <c r="Z269" s="479"/>
      <c r="AA269" s="479"/>
      <c r="AB269" s="479"/>
      <c r="AC269" s="479"/>
      <c r="AD269" s="479"/>
      <c r="AE269" s="479"/>
      <c r="AF269" s="479"/>
      <c r="AG269" s="479"/>
      <c r="AH269" s="481"/>
      <c r="AI269" s="480"/>
      <c r="AJ269" s="479"/>
      <c r="AK269" s="479"/>
      <c r="AL269" s="479"/>
      <c r="AM269" s="479"/>
      <c r="AN269" s="479"/>
      <c r="AO269" s="479"/>
      <c r="AP269" s="479"/>
      <c r="AQ269" s="479"/>
      <c r="AR269" s="481"/>
      <c r="AS269" s="480"/>
      <c r="AT269" s="479"/>
      <c r="AU269" s="479"/>
      <c r="AV269" s="479"/>
      <c r="AW269" s="479"/>
      <c r="AX269" s="479"/>
      <c r="AY269" s="479"/>
      <c r="AZ269" s="479"/>
      <c r="BA269" s="479"/>
      <c r="BB269" s="481"/>
    </row>
    <row r="270" spans="1:74" s="488" customFormat="1" ht="15.75" hidden="1" customHeight="1" outlineLevel="1" x14ac:dyDescent="0.25">
      <c r="A270" s="767"/>
      <c r="B270" s="554"/>
      <c r="C270" s="486"/>
      <c r="D270" s="518"/>
      <c r="E270" s="487"/>
      <c r="F270" s="487"/>
      <c r="G270" s="487"/>
      <c r="H270" s="487"/>
      <c r="I270" s="487"/>
      <c r="J270" s="487"/>
      <c r="K270" s="487"/>
      <c r="L270" s="487"/>
      <c r="M270" s="487"/>
      <c r="N270" s="487"/>
      <c r="O270" s="502"/>
      <c r="P270" s="487"/>
      <c r="Q270" s="487"/>
      <c r="R270" s="487"/>
      <c r="S270" s="487"/>
      <c r="T270" s="487"/>
      <c r="U270" s="487"/>
      <c r="V270" s="487"/>
      <c r="W270" s="487"/>
      <c r="X270" s="503"/>
      <c r="Y270" s="502"/>
      <c r="Z270" s="487"/>
      <c r="AA270" s="487"/>
      <c r="AB270" s="487"/>
      <c r="AC270" s="487"/>
      <c r="AD270" s="487"/>
      <c r="AE270" s="487"/>
      <c r="AF270" s="487"/>
      <c r="AG270" s="487"/>
      <c r="AH270" s="503"/>
      <c r="AI270" s="502"/>
      <c r="AJ270" s="487"/>
      <c r="AK270" s="487"/>
      <c r="AL270" s="487"/>
      <c r="AM270" s="487"/>
      <c r="AN270" s="487"/>
      <c r="AO270" s="487"/>
      <c r="AP270" s="487"/>
      <c r="AQ270" s="487"/>
      <c r="AR270" s="503"/>
      <c r="AS270" s="502"/>
      <c r="AT270" s="487"/>
      <c r="AU270" s="487"/>
      <c r="AV270" s="487"/>
      <c r="AW270" s="487"/>
      <c r="AX270" s="487"/>
      <c r="AY270" s="487"/>
      <c r="AZ270" s="487"/>
      <c r="BA270" s="487"/>
      <c r="BB270" s="503"/>
      <c r="BC270" s="468"/>
      <c r="BD270" s="468"/>
      <c r="BE270" s="468"/>
      <c r="BF270" s="468"/>
      <c r="BG270" s="468"/>
      <c r="BH270" s="468"/>
      <c r="BI270" s="468"/>
      <c r="BJ270" s="468"/>
      <c r="BK270" s="468"/>
      <c r="BL270" s="468"/>
      <c r="BM270" s="468"/>
      <c r="BN270" s="468"/>
      <c r="BO270" s="468"/>
      <c r="BP270" s="468"/>
      <c r="BQ270" s="468"/>
      <c r="BR270" s="468"/>
      <c r="BS270" s="468"/>
      <c r="BT270" s="468"/>
      <c r="BU270" s="468"/>
      <c r="BV270" s="468"/>
    </row>
    <row r="271" spans="1:74" ht="15.75" hidden="1" customHeight="1" outlineLevel="1" x14ac:dyDescent="0.25">
      <c r="A271" s="767"/>
      <c r="B271" s="547"/>
      <c r="C271" s="375"/>
      <c r="D271" s="517"/>
      <c r="E271" s="479"/>
      <c r="F271" s="479"/>
      <c r="G271" s="479"/>
      <c r="H271" s="479"/>
      <c r="I271" s="479"/>
      <c r="J271" s="479"/>
      <c r="K271" s="479"/>
      <c r="L271" s="479"/>
      <c r="M271" s="479"/>
      <c r="N271" s="479"/>
      <c r="O271" s="480"/>
      <c r="P271" s="479"/>
      <c r="Q271" s="479"/>
      <c r="R271" s="479"/>
      <c r="S271" s="479"/>
      <c r="T271" s="479"/>
      <c r="U271" s="479"/>
      <c r="V271" s="479"/>
      <c r="W271" s="479"/>
      <c r="X271" s="481"/>
      <c r="Y271" s="480"/>
      <c r="Z271" s="479"/>
      <c r="AA271" s="479"/>
      <c r="AB271" s="479"/>
      <c r="AC271" s="479"/>
      <c r="AD271" s="479"/>
      <c r="AE271" s="479"/>
      <c r="AF271" s="479"/>
      <c r="AG271" s="479"/>
      <c r="AH271" s="481"/>
      <c r="AI271" s="480"/>
      <c r="AJ271" s="479"/>
      <c r="AK271" s="479"/>
      <c r="AL271" s="479"/>
      <c r="AM271" s="479"/>
      <c r="AN271" s="479"/>
      <c r="AO271" s="479"/>
      <c r="AP271" s="479"/>
      <c r="AQ271" s="479"/>
      <c r="AR271" s="481"/>
      <c r="AS271" s="480"/>
      <c r="AT271" s="479"/>
      <c r="AU271" s="479"/>
      <c r="AV271" s="479"/>
      <c r="AW271" s="479"/>
      <c r="AX271" s="479"/>
      <c r="AY271" s="479"/>
      <c r="AZ271" s="479"/>
      <c r="BA271" s="479"/>
      <c r="BB271" s="481"/>
    </row>
    <row r="272" spans="1:74" s="488" customFormat="1" ht="15.75" hidden="1" customHeight="1" outlineLevel="1" x14ac:dyDescent="0.25">
      <c r="A272" s="767"/>
      <c r="B272" s="554"/>
      <c r="C272" s="486"/>
      <c r="D272" s="518"/>
      <c r="E272" s="487"/>
      <c r="F272" s="487"/>
      <c r="G272" s="487"/>
      <c r="H272" s="487"/>
      <c r="I272" s="487"/>
      <c r="J272" s="487"/>
      <c r="K272" s="487"/>
      <c r="L272" s="487"/>
      <c r="M272" s="487"/>
      <c r="N272" s="487"/>
      <c r="O272" s="502"/>
      <c r="P272" s="487"/>
      <c r="Q272" s="487"/>
      <c r="R272" s="487"/>
      <c r="S272" s="487"/>
      <c r="T272" s="487"/>
      <c r="U272" s="487"/>
      <c r="V272" s="487"/>
      <c r="W272" s="487"/>
      <c r="X272" s="503"/>
      <c r="Y272" s="502"/>
      <c r="Z272" s="487"/>
      <c r="AA272" s="487"/>
      <c r="AB272" s="487"/>
      <c r="AC272" s="487"/>
      <c r="AD272" s="487"/>
      <c r="AE272" s="487"/>
      <c r="AF272" s="487"/>
      <c r="AG272" s="487"/>
      <c r="AH272" s="503"/>
      <c r="AI272" s="502"/>
      <c r="AJ272" s="487"/>
      <c r="AK272" s="487"/>
      <c r="AL272" s="487"/>
      <c r="AM272" s="487"/>
      <c r="AN272" s="487"/>
      <c r="AO272" s="487"/>
      <c r="AP272" s="487"/>
      <c r="AQ272" s="487"/>
      <c r="AR272" s="503"/>
      <c r="AS272" s="502"/>
      <c r="AT272" s="487"/>
      <c r="AU272" s="487"/>
      <c r="AV272" s="487"/>
      <c r="AW272" s="487"/>
      <c r="AX272" s="487"/>
      <c r="AY272" s="487"/>
      <c r="AZ272" s="487"/>
      <c r="BA272" s="487"/>
      <c r="BB272" s="503"/>
      <c r="BC272" s="468"/>
      <c r="BD272" s="468"/>
      <c r="BE272" s="468"/>
      <c r="BF272" s="468"/>
      <c r="BG272" s="468"/>
      <c r="BH272" s="468"/>
      <c r="BI272" s="468"/>
      <c r="BJ272" s="468"/>
      <c r="BK272" s="468"/>
      <c r="BL272" s="468"/>
      <c r="BM272" s="468"/>
      <c r="BN272" s="468"/>
      <c r="BO272" s="468"/>
      <c r="BP272" s="468"/>
      <c r="BQ272" s="468"/>
      <c r="BR272" s="468"/>
      <c r="BS272" s="468"/>
      <c r="BT272" s="468"/>
      <c r="BU272" s="468"/>
      <c r="BV272" s="468"/>
    </row>
    <row r="273" spans="1:74" ht="15.75" hidden="1" customHeight="1" outlineLevel="1" x14ac:dyDescent="0.25">
      <c r="A273" s="767"/>
      <c r="B273" s="547"/>
      <c r="C273" s="375"/>
      <c r="D273" s="518"/>
      <c r="E273" s="479"/>
      <c r="F273" s="479"/>
      <c r="G273" s="479"/>
      <c r="H273" s="479"/>
      <c r="I273" s="479"/>
      <c r="J273" s="479"/>
      <c r="K273" s="479"/>
      <c r="L273" s="479"/>
      <c r="M273" s="479"/>
      <c r="N273" s="479"/>
      <c r="O273" s="480"/>
      <c r="P273" s="479"/>
      <c r="Q273" s="479"/>
      <c r="R273" s="479"/>
      <c r="S273" s="479"/>
      <c r="T273" s="479"/>
      <c r="U273" s="479"/>
      <c r="V273" s="479"/>
      <c r="W273" s="479"/>
      <c r="X273" s="481"/>
      <c r="Y273" s="480"/>
      <c r="Z273" s="479"/>
      <c r="AA273" s="479"/>
      <c r="AB273" s="479"/>
      <c r="AC273" s="479"/>
      <c r="AD273" s="479"/>
      <c r="AE273" s="479"/>
      <c r="AF273" s="479"/>
      <c r="AG273" s="479"/>
      <c r="AH273" s="481"/>
      <c r="AI273" s="480"/>
      <c r="AJ273" s="479"/>
      <c r="AK273" s="479"/>
      <c r="AL273" s="479"/>
      <c r="AM273" s="479"/>
      <c r="AN273" s="479"/>
      <c r="AO273" s="479"/>
      <c r="AP273" s="479"/>
      <c r="AQ273" s="479"/>
      <c r="AR273" s="481"/>
      <c r="AS273" s="480"/>
      <c r="AT273" s="479"/>
      <c r="AU273" s="479"/>
      <c r="AV273" s="479"/>
      <c r="AW273" s="479"/>
      <c r="AX273" s="479"/>
      <c r="AY273" s="479"/>
      <c r="AZ273" s="479"/>
      <c r="BA273" s="479"/>
      <c r="BB273" s="481"/>
    </row>
    <row r="274" spans="1:74" s="488" customFormat="1" ht="15.75" hidden="1" customHeight="1" outlineLevel="1" x14ac:dyDescent="0.25">
      <c r="A274" s="767"/>
      <c r="B274" s="554"/>
      <c r="C274" s="486"/>
      <c r="D274" s="518"/>
      <c r="E274" s="487"/>
      <c r="F274" s="487"/>
      <c r="G274" s="487"/>
      <c r="H274" s="487"/>
      <c r="I274" s="487"/>
      <c r="J274" s="487"/>
      <c r="K274" s="487"/>
      <c r="L274" s="487"/>
      <c r="M274" s="487"/>
      <c r="N274" s="487"/>
      <c r="O274" s="502"/>
      <c r="P274" s="487"/>
      <c r="Q274" s="487"/>
      <c r="R274" s="487"/>
      <c r="S274" s="487"/>
      <c r="T274" s="487"/>
      <c r="U274" s="487"/>
      <c r="V274" s="487"/>
      <c r="W274" s="487"/>
      <c r="X274" s="503"/>
      <c r="Y274" s="502"/>
      <c r="Z274" s="487"/>
      <c r="AA274" s="487"/>
      <c r="AB274" s="487"/>
      <c r="AC274" s="487"/>
      <c r="AD274" s="487"/>
      <c r="AE274" s="487"/>
      <c r="AF274" s="487"/>
      <c r="AG274" s="487"/>
      <c r="AH274" s="503"/>
      <c r="AI274" s="502"/>
      <c r="AJ274" s="487"/>
      <c r="AK274" s="487"/>
      <c r="AL274" s="487"/>
      <c r="AM274" s="487"/>
      <c r="AN274" s="487"/>
      <c r="AO274" s="487"/>
      <c r="AP274" s="487"/>
      <c r="AQ274" s="487"/>
      <c r="AR274" s="503"/>
      <c r="AS274" s="502"/>
      <c r="AT274" s="487"/>
      <c r="AU274" s="487"/>
      <c r="AV274" s="487"/>
      <c r="AW274" s="487"/>
      <c r="AX274" s="487"/>
      <c r="AY274" s="487"/>
      <c r="AZ274" s="487"/>
      <c r="BA274" s="487"/>
      <c r="BB274" s="503"/>
      <c r="BC274" s="468"/>
      <c r="BD274" s="468"/>
      <c r="BE274" s="468"/>
      <c r="BF274" s="468"/>
      <c r="BG274" s="468"/>
      <c r="BH274" s="468"/>
      <c r="BI274" s="468"/>
      <c r="BJ274" s="468"/>
      <c r="BK274" s="468"/>
      <c r="BL274" s="468"/>
      <c r="BM274" s="468"/>
      <c r="BN274" s="468"/>
      <c r="BO274" s="468"/>
      <c r="BP274" s="468"/>
      <c r="BQ274" s="468"/>
      <c r="BR274" s="468"/>
      <c r="BS274" s="468"/>
      <c r="BT274" s="468"/>
      <c r="BU274" s="468"/>
      <c r="BV274" s="468"/>
    </row>
    <row r="275" spans="1:74" ht="15.75" hidden="1" customHeight="1" outlineLevel="1" x14ac:dyDescent="0.25">
      <c r="A275" s="767"/>
      <c r="B275" s="547"/>
      <c r="C275" s="375"/>
      <c r="D275" s="517"/>
      <c r="E275" s="479"/>
      <c r="F275" s="479"/>
      <c r="G275" s="479"/>
      <c r="H275" s="479"/>
      <c r="I275" s="479"/>
      <c r="J275" s="479"/>
      <c r="K275" s="479"/>
      <c r="L275" s="479"/>
      <c r="M275" s="479"/>
      <c r="N275" s="479"/>
      <c r="O275" s="480"/>
      <c r="P275" s="479"/>
      <c r="Q275" s="479"/>
      <c r="R275" s="479"/>
      <c r="S275" s="479"/>
      <c r="T275" s="479"/>
      <c r="U275" s="479"/>
      <c r="V275" s="479"/>
      <c r="W275" s="479"/>
      <c r="X275" s="481"/>
      <c r="Y275" s="480"/>
      <c r="Z275" s="479"/>
      <c r="AA275" s="479"/>
      <c r="AB275" s="479"/>
      <c r="AC275" s="479"/>
      <c r="AD275" s="479"/>
      <c r="AE275" s="479"/>
      <c r="AF275" s="479"/>
      <c r="AG275" s="479"/>
      <c r="AH275" s="481"/>
      <c r="AI275" s="480"/>
      <c r="AJ275" s="479"/>
      <c r="AK275" s="479"/>
      <c r="AL275" s="479"/>
      <c r="AM275" s="479"/>
      <c r="AN275" s="479"/>
      <c r="AO275" s="479"/>
      <c r="AP275" s="479"/>
      <c r="AQ275" s="479"/>
      <c r="AR275" s="481"/>
      <c r="AS275" s="480"/>
      <c r="AT275" s="479"/>
      <c r="AU275" s="479"/>
      <c r="AV275" s="479"/>
      <c r="AW275" s="479"/>
      <c r="AX275" s="479"/>
      <c r="AY275" s="479"/>
      <c r="AZ275" s="479"/>
      <c r="BA275" s="479"/>
      <c r="BB275" s="481"/>
    </row>
    <row r="276" spans="1:74" s="488" customFormat="1" ht="15.75" hidden="1" customHeight="1" outlineLevel="1" x14ac:dyDescent="0.25">
      <c r="A276" s="767"/>
      <c r="B276" s="558"/>
      <c r="C276" s="486"/>
      <c r="D276" s="520"/>
      <c r="E276" s="487"/>
      <c r="F276" s="487"/>
      <c r="G276" s="487"/>
      <c r="H276" s="487"/>
      <c r="I276" s="487"/>
      <c r="J276" s="487"/>
      <c r="K276" s="487"/>
      <c r="L276" s="487"/>
      <c r="M276" s="487"/>
      <c r="N276" s="487"/>
      <c r="O276" s="502"/>
      <c r="P276" s="487"/>
      <c r="Q276" s="487"/>
      <c r="R276" s="487"/>
      <c r="S276" s="487"/>
      <c r="T276" s="487"/>
      <c r="U276" s="487"/>
      <c r="V276" s="487"/>
      <c r="W276" s="487"/>
      <c r="X276" s="503"/>
      <c r="Y276" s="502"/>
      <c r="Z276" s="487"/>
      <c r="AA276" s="487"/>
      <c r="AB276" s="487"/>
      <c r="AC276" s="487"/>
      <c r="AD276" s="487"/>
      <c r="AE276" s="487"/>
      <c r="AF276" s="487"/>
      <c r="AG276" s="487"/>
      <c r="AH276" s="503"/>
      <c r="AI276" s="502"/>
      <c r="AJ276" s="487"/>
      <c r="AK276" s="487"/>
      <c r="AL276" s="487"/>
      <c r="AM276" s="487"/>
      <c r="AN276" s="487"/>
      <c r="AO276" s="487"/>
      <c r="AP276" s="487"/>
      <c r="AQ276" s="487"/>
      <c r="AR276" s="503"/>
      <c r="AS276" s="502"/>
      <c r="AT276" s="487"/>
      <c r="AU276" s="487"/>
      <c r="AV276" s="487"/>
      <c r="AW276" s="487"/>
      <c r="AX276" s="487"/>
      <c r="AY276" s="487"/>
      <c r="AZ276" s="487"/>
      <c r="BA276" s="487"/>
      <c r="BB276" s="503"/>
      <c r="BC276" s="468"/>
      <c r="BD276" s="468"/>
      <c r="BE276" s="468"/>
      <c r="BF276" s="468"/>
      <c r="BG276" s="468"/>
      <c r="BH276" s="468"/>
      <c r="BI276" s="468"/>
      <c r="BJ276" s="468"/>
      <c r="BK276" s="468"/>
      <c r="BL276" s="468"/>
      <c r="BM276" s="468"/>
      <c r="BN276" s="468"/>
      <c r="BO276" s="468"/>
      <c r="BP276" s="468"/>
      <c r="BQ276" s="468"/>
      <c r="BR276" s="468"/>
      <c r="BS276" s="468"/>
      <c r="BT276" s="468"/>
      <c r="BU276" s="468"/>
      <c r="BV276" s="468"/>
    </row>
    <row r="277" spans="1:74" ht="15.75" hidden="1" customHeight="1" outlineLevel="1" x14ac:dyDescent="0.25">
      <c r="A277" s="767"/>
      <c r="B277" s="547"/>
      <c r="C277" s="509"/>
      <c r="D277" s="517"/>
      <c r="E277" s="479"/>
      <c r="F277" s="479"/>
      <c r="G277" s="479"/>
      <c r="H277" s="479"/>
      <c r="I277" s="479"/>
      <c r="J277" s="479"/>
      <c r="K277" s="479"/>
      <c r="L277" s="479"/>
      <c r="M277" s="479"/>
      <c r="N277" s="479"/>
      <c r="O277" s="480"/>
      <c r="P277" s="479"/>
      <c r="Q277" s="479"/>
      <c r="R277" s="479"/>
      <c r="S277" s="479"/>
      <c r="T277" s="479"/>
      <c r="U277" s="479"/>
      <c r="V277" s="479"/>
      <c r="W277" s="479"/>
      <c r="X277" s="481"/>
      <c r="Y277" s="480"/>
      <c r="Z277" s="479"/>
      <c r="AA277" s="479"/>
      <c r="AB277" s="479"/>
      <c r="AC277" s="479"/>
      <c r="AD277" s="479"/>
      <c r="AE277" s="479"/>
      <c r="AF277" s="479"/>
      <c r="AG277" s="479"/>
      <c r="AH277" s="481"/>
      <c r="AI277" s="480"/>
      <c r="AJ277" s="479"/>
      <c r="AK277" s="479"/>
      <c r="AL277" s="479"/>
      <c r="AM277" s="479"/>
      <c r="AN277" s="479"/>
      <c r="AO277" s="479"/>
      <c r="AP277" s="479"/>
      <c r="AQ277" s="479"/>
      <c r="AR277" s="481"/>
      <c r="AS277" s="480"/>
      <c r="AT277" s="479"/>
      <c r="AU277" s="479"/>
      <c r="AV277" s="479"/>
      <c r="AW277" s="479"/>
      <c r="AX277" s="479"/>
      <c r="AY277" s="479"/>
      <c r="AZ277" s="479"/>
      <c r="BA277" s="479"/>
      <c r="BB277" s="481"/>
    </row>
    <row r="278" spans="1:74" s="488" customFormat="1" ht="15.75" hidden="1" customHeight="1" outlineLevel="1" thickBot="1" x14ac:dyDescent="0.3">
      <c r="A278" s="767"/>
      <c r="B278" s="554"/>
      <c r="C278" s="486"/>
      <c r="D278" s="518"/>
      <c r="E278" s="487"/>
      <c r="F278" s="487"/>
      <c r="G278" s="487"/>
      <c r="H278" s="487"/>
      <c r="I278" s="487"/>
      <c r="J278" s="487"/>
      <c r="K278" s="487"/>
      <c r="L278" s="487"/>
      <c r="M278" s="487"/>
      <c r="N278" s="487"/>
      <c r="O278" s="502"/>
      <c r="P278" s="487"/>
      <c r="Q278" s="487"/>
      <c r="R278" s="487"/>
      <c r="S278" s="487"/>
      <c r="T278" s="487"/>
      <c r="U278" s="487"/>
      <c r="V278" s="487"/>
      <c r="W278" s="487"/>
      <c r="X278" s="503"/>
      <c r="Y278" s="502"/>
      <c r="Z278" s="487"/>
      <c r="AA278" s="487"/>
      <c r="AB278" s="487"/>
      <c r="AC278" s="487"/>
      <c r="AD278" s="487"/>
      <c r="AE278" s="487"/>
      <c r="AF278" s="487"/>
      <c r="AG278" s="487"/>
      <c r="AH278" s="503"/>
      <c r="AI278" s="502"/>
      <c r="AJ278" s="487"/>
      <c r="AK278" s="487"/>
      <c r="AL278" s="487"/>
      <c r="AM278" s="487"/>
      <c r="AN278" s="487"/>
      <c r="AO278" s="487"/>
      <c r="AP278" s="487"/>
      <c r="AQ278" s="487"/>
      <c r="AR278" s="503"/>
      <c r="AS278" s="502"/>
      <c r="AT278" s="487"/>
      <c r="AU278" s="487"/>
      <c r="AV278" s="487"/>
      <c r="AW278" s="487"/>
      <c r="AX278" s="487"/>
      <c r="AY278" s="487"/>
      <c r="AZ278" s="487"/>
      <c r="BA278" s="487"/>
      <c r="BB278" s="503"/>
      <c r="BC278" s="468"/>
      <c r="BD278" s="468"/>
      <c r="BE278" s="468"/>
      <c r="BF278" s="468"/>
      <c r="BG278" s="468"/>
      <c r="BH278" s="468"/>
      <c r="BI278" s="468"/>
      <c r="BJ278" s="468"/>
      <c r="BK278" s="468"/>
      <c r="BL278" s="468"/>
      <c r="BM278" s="468"/>
      <c r="BN278" s="468"/>
      <c r="BO278" s="468"/>
      <c r="BP278" s="468"/>
      <c r="BQ278" s="468"/>
      <c r="BR278" s="468"/>
      <c r="BS278" s="468"/>
      <c r="BT278" s="468"/>
      <c r="BU278" s="468"/>
      <c r="BV278" s="468"/>
    </row>
    <row r="279" spans="1:74" ht="15" customHeight="1" x14ac:dyDescent="0.25">
      <c r="A279" s="767"/>
      <c r="B279" s="578"/>
      <c r="C279" s="578"/>
      <c r="D279" s="578"/>
      <c r="E279" s="379"/>
      <c r="F279" s="379"/>
      <c r="G279" s="379"/>
      <c r="H279" s="379"/>
      <c r="I279" s="379"/>
      <c r="J279" s="379"/>
      <c r="K279" s="379"/>
      <c r="L279" s="379"/>
      <c r="M279" s="379"/>
      <c r="N279" s="379"/>
      <c r="O279" s="500"/>
      <c r="P279" s="379"/>
      <c r="Q279" s="379"/>
      <c r="R279" s="379"/>
      <c r="S279" s="379"/>
      <c r="T279" s="379"/>
      <c r="U279" s="379"/>
      <c r="V279" s="379"/>
      <c r="W279" s="379"/>
      <c r="X279" s="380"/>
      <c r="Y279" s="500"/>
      <c r="Z279" s="379"/>
      <c r="AA279" s="379"/>
      <c r="AB279" s="379"/>
      <c r="AC279" s="379"/>
      <c r="AD279" s="379"/>
      <c r="AE279" s="379"/>
      <c r="AF279" s="379"/>
      <c r="AG279" s="379"/>
      <c r="AH279" s="380"/>
      <c r="AI279" s="500"/>
      <c r="AJ279" s="379"/>
      <c r="AK279" s="379"/>
      <c r="AL279" s="379"/>
      <c r="AM279" s="379"/>
      <c r="AN279" s="379"/>
      <c r="AO279" s="379"/>
      <c r="AP279" s="379"/>
      <c r="AQ279" s="379"/>
      <c r="AR279" s="380"/>
      <c r="AS279" s="500"/>
      <c r="AT279" s="379"/>
      <c r="AU279" s="379"/>
      <c r="AV279" s="379"/>
      <c r="AW279" s="379"/>
      <c r="AX279" s="379"/>
      <c r="AY279" s="379"/>
      <c r="AZ279" s="379"/>
      <c r="BA279" s="379"/>
      <c r="BB279" s="380"/>
    </row>
    <row r="280" spans="1:74" ht="15.75" customHeight="1" collapsed="1" thickBot="1" x14ac:dyDescent="0.3">
      <c r="A280" s="768"/>
      <c r="B280" s="581"/>
      <c r="C280" s="581"/>
      <c r="D280" s="581"/>
      <c r="E280" s="381"/>
      <c r="F280" s="381"/>
      <c r="G280" s="381"/>
      <c r="H280" s="381"/>
      <c r="I280" s="381"/>
      <c r="J280" s="381"/>
      <c r="K280" s="381"/>
      <c r="L280" s="381"/>
      <c r="M280" s="381"/>
      <c r="N280" s="381"/>
      <c r="O280" s="501"/>
      <c r="P280" s="381"/>
      <c r="Q280" s="381"/>
      <c r="R280" s="381"/>
      <c r="S280" s="381"/>
      <c r="T280" s="381"/>
      <c r="U280" s="381"/>
      <c r="V280" s="381"/>
      <c r="W280" s="381"/>
      <c r="X280" s="382"/>
      <c r="Y280" s="501"/>
      <c r="Z280" s="381"/>
      <c r="AA280" s="381"/>
      <c r="AB280" s="381"/>
      <c r="AC280" s="381"/>
      <c r="AD280" s="381"/>
      <c r="AE280" s="381"/>
      <c r="AF280" s="381"/>
      <c r="AG280" s="381"/>
      <c r="AH280" s="382"/>
      <c r="AI280" s="501"/>
      <c r="AJ280" s="381"/>
      <c r="AK280" s="381"/>
      <c r="AL280" s="381"/>
      <c r="AM280" s="381"/>
      <c r="AN280" s="381"/>
      <c r="AO280" s="381"/>
      <c r="AP280" s="381"/>
      <c r="AQ280" s="381"/>
      <c r="AR280" s="382"/>
      <c r="AS280" s="501"/>
      <c r="AT280" s="381"/>
      <c r="AU280" s="381"/>
      <c r="AV280" s="381"/>
      <c r="AW280" s="381"/>
      <c r="AX280" s="381"/>
      <c r="AY280" s="381"/>
      <c r="AZ280" s="381"/>
      <c r="BA280" s="381"/>
      <c r="BB280" s="382"/>
    </row>
    <row r="281" spans="1:74" ht="15" hidden="1" customHeight="1" outlineLevel="1" x14ac:dyDescent="0.25">
      <c r="B281" s="547"/>
      <c r="C281" s="375"/>
      <c r="D281" s="517"/>
      <c r="E281" s="375"/>
      <c r="F281" s="375"/>
      <c r="G281" s="375"/>
      <c r="H281" s="375"/>
      <c r="I281" s="375"/>
      <c r="J281" s="375"/>
      <c r="K281" s="375"/>
      <c r="L281" s="375"/>
      <c r="M281" s="375"/>
      <c r="N281" s="511"/>
      <c r="O281" s="375"/>
      <c r="P281" s="375"/>
      <c r="Q281" s="375"/>
      <c r="R281" s="375"/>
      <c r="S281" s="375"/>
      <c r="T281" s="375"/>
      <c r="U281" s="375"/>
      <c r="V281" s="375"/>
      <c r="W281" s="375"/>
      <c r="X281" s="511"/>
      <c r="Y281" s="517"/>
      <c r="Z281" s="375"/>
      <c r="AA281" s="375"/>
      <c r="AB281" s="375"/>
      <c r="AC281" s="375"/>
      <c r="AD281" s="375"/>
      <c r="AE281" s="375"/>
      <c r="AF281" s="375"/>
      <c r="AG281" s="375"/>
      <c r="AH281" s="375"/>
      <c r="AI281" s="371"/>
      <c r="AJ281" s="371"/>
      <c r="AS281" s="371"/>
      <c r="AT281" s="371"/>
    </row>
    <row r="282" spans="1:74" s="488" customFormat="1" ht="15" hidden="1" customHeight="1" outlineLevel="1" x14ac:dyDescent="0.25">
      <c r="B282" s="559"/>
      <c r="C282" s="486"/>
      <c r="D282" s="518"/>
      <c r="E282" s="523"/>
      <c r="F282" s="523"/>
      <c r="G282" s="523"/>
      <c r="H282" s="523"/>
      <c r="I282" s="523"/>
      <c r="J282" s="523"/>
      <c r="K282" s="523"/>
      <c r="L282" s="523"/>
      <c r="M282" s="523"/>
      <c r="N282" s="525"/>
      <c r="O282" s="532"/>
      <c r="P282" s="532"/>
      <c r="Q282" s="532"/>
      <c r="R282" s="532"/>
      <c r="S282" s="532"/>
      <c r="T282" s="532"/>
      <c r="U282" s="532"/>
      <c r="V282" s="532"/>
      <c r="W282" s="532"/>
      <c r="X282" s="534"/>
      <c r="Y282" s="517"/>
      <c r="Z282" s="532"/>
      <c r="AA282" s="532"/>
      <c r="AB282" s="532"/>
      <c r="AC282" s="532"/>
      <c r="AD282" s="532"/>
      <c r="AE282" s="532"/>
      <c r="AF282" s="532"/>
      <c r="AG282" s="532"/>
      <c r="AH282" s="532"/>
      <c r="AI282" s="371"/>
      <c r="AJ282" s="371"/>
      <c r="AK282" s="468"/>
      <c r="AL282" s="468"/>
      <c r="AM282" s="468"/>
      <c r="AN282" s="468"/>
      <c r="AO282" s="468"/>
      <c r="AP282" s="468"/>
      <c r="AQ282" s="468"/>
      <c r="AR282" s="468"/>
      <c r="AS282" s="371"/>
      <c r="AT282" s="371"/>
      <c r="AU282" s="468"/>
      <c r="AV282" s="468"/>
      <c r="AW282" s="468"/>
      <c r="AX282" s="468"/>
      <c r="AY282" s="468"/>
      <c r="AZ282" s="468"/>
      <c r="BA282" s="468"/>
      <c r="BB282" s="468"/>
      <c r="BC282" s="468"/>
      <c r="BD282" s="468"/>
      <c r="BE282" s="468"/>
      <c r="BF282" s="468"/>
      <c r="BG282" s="468"/>
      <c r="BH282" s="468"/>
      <c r="BI282" s="468"/>
      <c r="BJ282" s="468"/>
      <c r="BK282" s="468"/>
      <c r="BL282" s="468"/>
      <c r="BM282" s="468"/>
      <c r="BN282" s="468"/>
      <c r="BO282" s="468"/>
      <c r="BP282" s="468"/>
      <c r="BQ282" s="468"/>
      <c r="BR282" s="468"/>
      <c r="BS282" s="468"/>
      <c r="BT282" s="468"/>
      <c r="BU282" s="468"/>
      <c r="BV282" s="468"/>
    </row>
    <row r="283" spans="1:74" ht="15" hidden="1" customHeight="1" outlineLevel="1" x14ac:dyDescent="0.25">
      <c r="B283" s="547"/>
      <c r="C283" s="375"/>
      <c r="D283" s="517"/>
      <c r="E283" s="375"/>
      <c r="F283" s="375"/>
      <c r="G283" s="375"/>
      <c r="H283" s="375"/>
      <c r="I283" s="375"/>
      <c r="J283" s="375"/>
      <c r="K283" s="375"/>
      <c r="L283" s="375"/>
      <c r="M283" s="375"/>
      <c r="N283" s="511"/>
      <c r="O283" s="375"/>
      <c r="P283" s="375"/>
      <c r="Q283" s="375"/>
      <c r="R283" s="375"/>
      <c r="S283" s="375"/>
      <c r="T283" s="375"/>
      <c r="U283" s="375"/>
      <c r="V283" s="375"/>
      <c r="W283" s="375"/>
      <c r="X283" s="511"/>
      <c r="Y283" s="517"/>
      <c r="Z283" s="375"/>
      <c r="AA283" s="375"/>
      <c r="AB283" s="375"/>
      <c r="AC283" s="375"/>
      <c r="AD283" s="375"/>
      <c r="AE283" s="375"/>
      <c r="AF283" s="375"/>
      <c r="AG283" s="375"/>
      <c r="AH283" s="375"/>
      <c r="AI283" s="371"/>
      <c r="AJ283" s="371"/>
      <c r="AS283" s="371"/>
      <c r="AT283" s="371"/>
    </row>
    <row r="284" spans="1:74" s="488" customFormat="1" ht="15" hidden="1" customHeight="1" outlineLevel="1" x14ac:dyDescent="0.25">
      <c r="B284" s="554"/>
      <c r="C284" s="486"/>
      <c r="D284" s="518"/>
      <c r="E284" s="486"/>
      <c r="F284" s="486"/>
      <c r="G284" s="486"/>
      <c r="H284" s="486"/>
      <c r="I284" s="486"/>
      <c r="J284" s="486"/>
      <c r="K284" s="486"/>
      <c r="L284" s="486"/>
      <c r="M284" s="486"/>
      <c r="N284" s="508"/>
      <c r="O284" s="375"/>
      <c r="P284" s="375"/>
      <c r="Q284" s="375"/>
      <c r="R284" s="375"/>
      <c r="S284" s="375"/>
      <c r="T284" s="375"/>
      <c r="U284" s="375"/>
      <c r="V284" s="375"/>
      <c r="W284" s="375"/>
      <c r="X284" s="511"/>
      <c r="Y284" s="517"/>
      <c r="Z284" s="375"/>
      <c r="AA284" s="375"/>
      <c r="AB284" s="375"/>
      <c r="AC284" s="375"/>
      <c r="AD284" s="375"/>
      <c r="AE284" s="375"/>
      <c r="AF284" s="375"/>
      <c r="AG284" s="375"/>
      <c r="AH284" s="375"/>
      <c r="AI284" s="371"/>
      <c r="AJ284" s="371"/>
      <c r="AK284" s="468"/>
      <c r="AL284" s="468"/>
      <c r="AM284" s="468"/>
      <c r="AN284" s="468"/>
      <c r="AO284" s="468"/>
      <c r="AP284" s="468"/>
      <c r="AQ284" s="468"/>
      <c r="AR284" s="468"/>
      <c r="AS284" s="371"/>
      <c r="AT284" s="371"/>
      <c r="AU284" s="468"/>
      <c r="AV284" s="468"/>
      <c r="AW284" s="468"/>
      <c r="AX284" s="468"/>
      <c r="AY284" s="468"/>
      <c r="AZ284" s="468"/>
      <c r="BA284" s="468"/>
      <c r="BB284" s="468"/>
      <c r="BC284" s="468"/>
      <c r="BD284" s="468"/>
      <c r="BE284" s="468"/>
      <c r="BF284" s="468"/>
      <c r="BG284" s="468"/>
      <c r="BH284" s="468"/>
      <c r="BI284" s="468"/>
      <c r="BJ284" s="468"/>
      <c r="BK284" s="468"/>
      <c r="BL284" s="468"/>
      <c r="BM284" s="468"/>
      <c r="BN284" s="468"/>
      <c r="BO284" s="468"/>
      <c r="BP284" s="468"/>
      <c r="BQ284" s="468"/>
      <c r="BR284" s="468"/>
      <c r="BS284" s="468"/>
      <c r="BT284" s="468"/>
      <c r="BU284" s="468"/>
      <c r="BV284" s="468"/>
    </row>
    <row r="285" spans="1:74" ht="15" hidden="1" customHeight="1" outlineLevel="1" x14ac:dyDescent="0.25">
      <c r="B285" s="547"/>
      <c r="C285" s="375"/>
      <c r="D285" s="517"/>
      <c r="E285" s="375"/>
      <c r="F285" s="375"/>
      <c r="G285" s="375"/>
      <c r="H285" s="375"/>
      <c r="I285" s="375"/>
      <c r="J285" s="375"/>
      <c r="K285" s="375"/>
      <c r="L285" s="375"/>
      <c r="M285" s="375"/>
      <c r="N285" s="511"/>
      <c r="O285" s="375"/>
      <c r="P285" s="375"/>
      <c r="Q285" s="375"/>
      <c r="R285" s="375"/>
      <c r="S285" s="375"/>
      <c r="T285" s="375"/>
      <c r="U285" s="375"/>
      <c r="V285" s="375"/>
      <c r="W285" s="375"/>
      <c r="X285" s="511"/>
      <c r="Y285" s="517"/>
      <c r="Z285" s="375"/>
      <c r="AA285" s="375"/>
      <c r="AB285" s="375"/>
      <c r="AC285" s="375"/>
      <c r="AD285" s="375"/>
      <c r="AE285" s="375"/>
      <c r="AF285" s="375"/>
      <c r="AG285" s="375"/>
      <c r="AH285" s="375"/>
      <c r="AI285" s="371"/>
      <c r="AJ285" s="371"/>
      <c r="AS285" s="371"/>
      <c r="AT285" s="371"/>
    </row>
    <row r="286" spans="1:74" s="488" customFormat="1" ht="15" hidden="1" customHeight="1" outlineLevel="1" x14ac:dyDescent="0.25">
      <c r="B286" s="554"/>
      <c r="C286" s="486"/>
      <c r="D286" s="518"/>
      <c r="E286" s="486"/>
      <c r="F286" s="486"/>
      <c r="G286" s="486"/>
      <c r="H286" s="486"/>
      <c r="I286" s="486"/>
      <c r="J286" s="486"/>
      <c r="K286" s="486"/>
      <c r="L286" s="486"/>
      <c r="M286" s="486"/>
      <c r="N286" s="508"/>
      <c r="O286" s="375"/>
      <c r="P286" s="375"/>
      <c r="Q286" s="375"/>
      <c r="R286" s="375"/>
      <c r="S286" s="375"/>
      <c r="T286" s="375"/>
      <c r="U286" s="375"/>
      <c r="V286" s="375"/>
      <c r="W286" s="375"/>
      <c r="X286" s="511"/>
      <c r="Y286" s="517"/>
      <c r="Z286" s="375"/>
      <c r="AA286" s="375"/>
      <c r="AB286" s="375"/>
      <c r="AC286" s="375"/>
      <c r="AD286" s="375"/>
      <c r="AE286" s="375"/>
      <c r="AF286" s="375"/>
      <c r="AG286" s="375"/>
      <c r="AH286" s="375"/>
      <c r="AI286" s="371"/>
      <c r="AJ286" s="371"/>
      <c r="AK286" s="468"/>
      <c r="AL286" s="468"/>
      <c r="AM286" s="468"/>
      <c r="AN286" s="468"/>
      <c r="AO286" s="468"/>
      <c r="AP286" s="468"/>
      <c r="AQ286" s="468"/>
      <c r="AR286" s="468"/>
      <c r="AS286" s="371"/>
      <c r="AT286" s="371"/>
      <c r="AU286" s="468"/>
      <c r="AV286" s="468"/>
      <c r="AW286" s="468"/>
      <c r="AX286" s="468"/>
      <c r="AY286" s="468"/>
      <c r="AZ286" s="468"/>
      <c r="BA286" s="468"/>
      <c r="BB286" s="468"/>
      <c r="BC286" s="468"/>
      <c r="BD286" s="468"/>
      <c r="BE286" s="468"/>
      <c r="BF286" s="468"/>
      <c r="BG286" s="468"/>
      <c r="BH286" s="468"/>
      <c r="BI286" s="468"/>
      <c r="BJ286" s="468"/>
      <c r="BK286" s="468"/>
      <c r="BL286" s="468"/>
      <c r="BM286" s="468"/>
      <c r="BN286" s="468"/>
      <c r="BO286" s="468"/>
      <c r="BP286" s="468"/>
      <c r="BQ286" s="468"/>
      <c r="BR286" s="468"/>
      <c r="BS286" s="468"/>
      <c r="BT286" s="468"/>
      <c r="BU286" s="468"/>
      <c r="BV286" s="468"/>
    </row>
    <row r="287" spans="1:74" ht="15" hidden="1" customHeight="1" outlineLevel="1" x14ac:dyDescent="0.25">
      <c r="B287" s="547"/>
      <c r="C287" s="375"/>
      <c r="D287" s="517"/>
      <c r="E287" s="375"/>
      <c r="F287" s="375"/>
      <c r="G287" s="375"/>
      <c r="H287" s="375"/>
      <c r="I287" s="375"/>
      <c r="J287" s="375"/>
      <c r="K287" s="375"/>
      <c r="L287" s="375"/>
      <c r="M287" s="375"/>
      <c r="N287" s="511"/>
      <c r="O287" s="375"/>
      <c r="P287" s="375"/>
      <c r="Q287" s="375"/>
      <c r="R287" s="375"/>
      <c r="S287" s="375"/>
      <c r="T287" s="375"/>
      <c r="U287" s="375"/>
      <c r="V287" s="375"/>
      <c r="W287" s="375"/>
      <c r="X287" s="511"/>
      <c r="Y287" s="517"/>
      <c r="Z287" s="375"/>
      <c r="AA287" s="375"/>
      <c r="AB287" s="375"/>
      <c r="AC287" s="375"/>
      <c r="AD287" s="375"/>
      <c r="AE287" s="375"/>
      <c r="AF287" s="375"/>
      <c r="AG287" s="375"/>
      <c r="AH287" s="375"/>
      <c r="AI287" s="371"/>
      <c r="AJ287" s="371"/>
      <c r="AS287" s="371"/>
      <c r="AT287" s="371"/>
    </row>
    <row r="288" spans="1:74" s="488" customFormat="1" ht="15" hidden="1" customHeight="1" outlineLevel="1" x14ac:dyDescent="0.25">
      <c r="B288" s="554"/>
      <c r="C288" s="486"/>
      <c r="D288" s="518"/>
      <c r="E288" s="486"/>
      <c r="F288" s="486"/>
      <c r="G288" s="486"/>
      <c r="H288" s="486"/>
      <c r="I288" s="486"/>
      <c r="J288" s="486"/>
      <c r="K288" s="486"/>
      <c r="L288" s="486"/>
      <c r="M288" s="486"/>
      <c r="N288" s="508"/>
      <c r="O288" s="375"/>
      <c r="P288" s="375"/>
      <c r="Q288" s="375"/>
      <c r="R288" s="375"/>
      <c r="S288" s="375"/>
      <c r="T288" s="375"/>
      <c r="U288" s="375"/>
      <c r="V288" s="375"/>
      <c r="W288" s="375"/>
      <c r="X288" s="511"/>
      <c r="Y288" s="517"/>
      <c r="Z288" s="375"/>
      <c r="AA288" s="375"/>
      <c r="AB288" s="375"/>
      <c r="AC288" s="375"/>
      <c r="AD288" s="375"/>
      <c r="AE288" s="375"/>
      <c r="AF288" s="375"/>
      <c r="AG288" s="375"/>
      <c r="AH288" s="375"/>
      <c r="AI288" s="371"/>
      <c r="AJ288" s="371"/>
      <c r="AK288" s="468"/>
      <c r="AL288" s="468"/>
      <c r="AM288" s="468"/>
      <c r="AN288" s="468"/>
      <c r="AO288" s="468"/>
      <c r="AP288" s="468"/>
      <c r="AQ288" s="468"/>
      <c r="AR288" s="468"/>
      <c r="AS288" s="371"/>
      <c r="AT288" s="371"/>
      <c r="AU288" s="468"/>
      <c r="AV288" s="468"/>
      <c r="AW288" s="468"/>
      <c r="AX288" s="468"/>
      <c r="AY288" s="468"/>
      <c r="AZ288" s="468"/>
      <c r="BA288" s="468"/>
      <c r="BB288" s="468"/>
      <c r="BC288" s="468"/>
      <c r="BD288" s="468"/>
      <c r="BE288" s="468"/>
      <c r="BF288" s="468"/>
      <c r="BG288" s="468"/>
      <c r="BH288" s="468"/>
      <c r="BI288" s="468"/>
      <c r="BJ288" s="468"/>
      <c r="BK288" s="468"/>
      <c r="BL288" s="468"/>
      <c r="BM288" s="468"/>
      <c r="BN288" s="468"/>
      <c r="BO288" s="468"/>
      <c r="BP288" s="468"/>
      <c r="BQ288" s="468"/>
      <c r="BR288" s="468"/>
      <c r="BS288" s="468"/>
      <c r="BT288" s="468"/>
      <c r="BU288" s="468"/>
      <c r="BV288" s="468"/>
    </row>
    <row r="289" spans="2:74" ht="15" hidden="1" customHeight="1" outlineLevel="1" x14ac:dyDescent="0.25">
      <c r="B289" s="547"/>
      <c r="C289" s="375"/>
      <c r="D289" s="517"/>
      <c r="E289" s="375"/>
      <c r="F289" s="375"/>
      <c r="G289" s="375"/>
      <c r="H289" s="375"/>
      <c r="I289" s="375"/>
      <c r="J289" s="375"/>
      <c r="K289" s="375"/>
      <c r="L289" s="375"/>
      <c r="M289" s="375"/>
      <c r="N289" s="511"/>
      <c r="O289" s="375"/>
      <c r="P289" s="375"/>
      <c r="Q289" s="375"/>
      <c r="R289" s="375"/>
      <c r="S289" s="375"/>
      <c r="T289" s="375"/>
      <c r="U289" s="375"/>
      <c r="V289" s="375"/>
      <c r="W289" s="375"/>
      <c r="X289" s="511"/>
      <c r="Y289" s="517"/>
      <c r="Z289" s="375"/>
      <c r="AA289" s="375"/>
      <c r="AB289" s="375"/>
      <c r="AC289" s="375"/>
      <c r="AD289" s="375"/>
      <c r="AE289" s="375"/>
      <c r="AF289" s="375"/>
      <c r="AG289" s="375"/>
      <c r="AH289" s="375"/>
      <c r="AI289" s="371"/>
      <c r="AJ289" s="371"/>
      <c r="AS289" s="371"/>
      <c r="AT289" s="371"/>
    </row>
    <row r="290" spans="2:74" s="488" customFormat="1" ht="15" hidden="1" customHeight="1" outlineLevel="1" x14ac:dyDescent="0.25">
      <c r="B290" s="554"/>
      <c r="C290" s="486"/>
      <c r="D290" s="518"/>
      <c r="E290" s="486"/>
      <c r="F290" s="486"/>
      <c r="G290" s="486"/>
      <c r="H290" s="486"/>
      <c r="I290" s="486"/>
      <c r="J290" s="486"/>
      <c r="K290" s="486"/>
      <c r="L290" s="486"/>
      <c r="M290" s="486"/>
      <c r="N290" s="508"/>
      <c r="O290" s="375"/>
      <c r="P290" s="375"/>
      <c r="Q290" s="375"/>
      <c r="R290" s="375"/>
      <c r="S290" s="375"/>
      <c r="T290" s="375"/>
      <c r="U290" s="375"/>
      <c r="V290" s="375"/>
      <c r="W290" s="375"/>
      <c r="X290" s="511"/>
      <c r="Y290" s="517"/>
      <c r="Z290" s="375"/>
      <c r="AA290" s="375"/>
      <c r="AB290" s="375"/>
      <c r="AC290" s="375"/>
      <c r="AD290" s="375"/>
      <c r="AE290" s="375"/>
      <c r="AF290" s="375"/>
      <c r="AG290" s="375"/>
      <c r="AH290" s="375"/>
      <c r="AI290" s="371"/>
      <c r="AJ290" s="371"/>
      <c r="AK290" s="468"/>
      <c r="AL290" s="468"/>
      <c r="AM290" s="468"/>
      <c r="AN290" s="468"/>
      <c r="AO290" s="468"/>
      <c r="AP290" s="468"/>
      <c r="AQ290" s="468"/>
      <c r="AR290" s="468"/>
      <c r="AS290" s="371"/>
      <c r="AT290" s="371"/>
      <c r="AU290" s="468"/>
      <c r="AV290" s="468"/>
      <c r="AW290" s="468"/>
      <c r="AX290" s="468"/>
      <c r="AY290" s="468"/>
      <c r="AZ290" s="468"/>
      <c r="BA290" s="468"/>
      <c r="BB290" s="468"/>
      <c r="BC290" s="468"/>
      <c r="BD290" s="468"/>
      <c r="BE290" s="468"/>
      <c r="BF290" s="468"/>
      <c r="BG290" s="468"/>
      <c r="BH290" s="468"/>
      <c r="BI290" s="468"/>
      <c r="BJ290" s="468"/>
      <c r="BK290" s="468"/>
      <c r="BL290" s="468"/>
      <c r="BM290" s="468"/>
      <c r="BN290" s="468"/>
      <c r="BO290" s="468"/>
      <c r="BP290" s="468"/>
      <c r="BQ290" s="468"/>
      <c r="BR290" s="468"/>
      <c r="BS290" s="468"/>
      <c r="BT290" s="468"/>
      <c r="BU290" s="468"/>
      <c r="BV290" s="468"/>
    </row>
    <row r="291" spans="2:74" ht="15" hidden="1" customHeight="1" outlineLevel="1" x14ac:dyDescent="0.25">
      <c r="B291" s="547"/>
      <c r="C291" s="375"/>
      <c r="D291" s="517"/>
      <c r="E291" s="375"/>
      <c r="F291" s="375"/>
      <c r="G291" s="375"/>
      <c r="H291" s="375"/>
      <c r="I291" s="375"/>
      <c r="J291" s="375"/>
      <c r="K291" s="375"/>
      <c r="L291" s="375"/>
      <c r="M291" s="375"/>
      <c r="N291" s="511"/>
      <c r="O291" s="375"/>
      <c r="P291" s="375"/>
      <c r="Q291" s="375"/>
      <c r="R291" s="375"/>
      <c r="S291" s="375"/>
      <c r="T291" s="375"/>
      <c r="U291" s="375"/>
      <c r="V291" s="375"/>
      <c r="W291" s="375"/>
      <c r="X291" s="511"/>
      <c r="Y291" s="517"/>
      <c r="Z291" s="375"/>
      <c r="AA291" s="375"/>
      <c r="AB291" s="375"/>
      <c r="AC291" s="375"/>
      <c r="AD291" s="375"/>
      <c r="AE291" s="375"/>
      <c r="AF291" s="375"/>
      <c r="AG291" s="375"/>
      <c r="AH291" s="375"/>
      <c r="AI291" s="371"/>
      <c r="AJ291" s="371"/>
      <c r="AS291" s="371"/>
      <c r="AT291" s="371"/>
    </row>
    <row r="292" spans="2:74" s="488" customFormat="1" ht="15" hidden="1" customHeight="1" outlineLevel="1" x14ac:dyDescent="0.25">
      <c r="B292" s="554"/>
      <c r="C292" s="486"/>
      <c r="D292" s="518"/>
      <c r="E292" s="486"/>
      <c r="F292" s="486"/>
      <c r="G292" s="486"/>
      <c r="H292" s="486"/>
      <c r="I292" s="486"/>
      <c r="J292" s="486"/>
      <c r="K292" s="486"/>
      <c r="L292" s="486"/>
      <c r="M292" s="486"/>
      <c r="N292" s="508"/>
      <c r="O292" s="375"/>
      <c r="P292" s="375"/>
      <c r="Q292" s="375"/>
      <c r="R292" s="375"/>
      <c r="S292" s="375"/>
      <c r="T292" s="375"/>
      <c r="U292" s="375"/>
      <c r="V292" s="375"/>
      <c r="W292" s="375"/>
      <c r="X292" s="511"/>
      <c r="Y292" s="517"/>
      <c r="Z292" s="375"/>
      <c r="AA292" s="375"/>
      <c r="AB292" s="375"/>
      <c r="AC292" s="375"/>
      <c r="AD292" s="375"/>
      <c r="AE292" s="375"/>
      <c r="AF292" s="375"/>
      <c r="AG292" s="375"/>
      <c r="AH292" s="375"/>
      <c r="AI292" s="371"/>
      <c r="AJ292" s="371"/>
      <c r="AK292" s="468"/>
      <c r="AL292" s="468"/>
      <c r="AM292" s="468"/>
      <c r="AN292" s="468"/>
      <c r="AO292" s="468"/>
      <c r="AP292" s="468"/>
      <c r="AQ292" s="468"/>
      <c r="AR292" s="468"/>
      <c r="AS292" s="371"/>
      <c r="AT292" s="371"/>
      <c r="AU292" s="468"/>
      <c r="AV292" s="468"/>
      <c r="AW292" s="468"/>
      <c r="AX292" s="468"/>
      <c r="AY292" s="468"/>
      <c r="AZ292" s="468"/>
      <c r="BA292" s="468"/>
      <c r="BB292" s="468"/>
      <c r="BC292" s="468"/>
      <c r="BD292" s="468"/>
      <c r="BE292" s="468"/>
      <c r="BF292" s="468"/>
      <c r="BG292" s="468"/>
      <c r="BH292" s="468"/>
      <c r="BI292" s="468"/>
      <c r="BJ292" s="468"/>
      <c r="BK292" s="468"/>
      <c r="BL292" s="468"/>
      <c r="BM292" s="468"/>
      <c r="BN292" s="468"/>
      <c r="BO292" s="468"/>
      <c r="BP292" s="468"/>
      <c r="BQ292" s="468"/>
      <c r="BR292" s="468"/>
      <c r="BS292" s="468"/>
      <c r="BT292" s="468"/>
      <c r="BU292" s="468"/>
      <c r="BV292" s="468"/>
    </row>
    <row r="293" spans="2:74" ht="15" hidden="1" customHeight="1" outlineLevel="1" x14ac:dyDescent="0.25">
      <c r="B293" s="547"/>
      <c r="C293" s="375"/>
      <c r="D293" s="517"/>
      <c r="E293" s="375"/>
      <c r="F293" s="375"/>
      <c r="G293" s="375"/>
      <c r="H293" s="375"/>
      <c r="I293" s="375"/>
      <c r="J293" s="375"/>
      <c r="K293" s="375"/>
      <c r="L293" s="375"/>
      <c r="M293" s="375"/>
      <c r="N293" s="511"/>
      <c r="O293" s="375"/>
      <c r="P293" s="375"/>
      <c r="Q293" s="375"/>
      <c r="R293" s="375"/>
      <c r="S293" s="375"/>
      <c r="T293" s="375"/>
      <c r="U293" s="375"/>
      <c r="V293" s="375"/>
      <c r="W293" s="375"/>
      <c r="X293" s="511"/>
      <c r="Y293" s="517"/>
      <c r="Z293" s="375"/>
      <c r="AA293" s="375"/>
      <c r="AB293" s="375"/>
      <c r="AC293" s="375"/>
      <c r="AD293" s="375"/>
      <c r="AE293" s="375"/>
      <c r="AF293" s="375"/>
      <c r="AG293" s="375"/>
      <c r="AH293" s="375"/>
      <c r="AI293" s="371"/>
      <c r="AJ293" s="371"/>
      <c r="AS293" s="371"/>
      <c r="AT293" s="371"/>
    </row>
    <row r="294" spans="2:74" s="488" customFormat="1" ht="15" hidden="1" customHeight="1" outlineLevel="1" x14ac:dyDescent="0.25">
      <c r="B294" s="554"/>
      <c r="C294" s="486"/>
      <c r="D294" s="518"/>
      <c r="E294" s="486"/>
      <c r="F294" s="486"/>
      <c r="G294" s="486"/>
      <c r="H294" s="486"/>
      <c r="I294" s="486"/>
      <c r="J294" s="486"/>
      <c r="K294" s="486"/>
      <c r="L294" s="486"/>
      <c r="M294" s="486"/>
      <c r="N294" s="508"/>
      <c r="O294" s="375"/>
      <c r="P294" s="375"/>
      <c r="Q294" s="375"/>
      <c r="R294" s="375"/>
      <c r="S294" s="375"/>
      <c r="T294" s="375"/>
      <c r="U294" s="375"/>
      <c r="V294" s="375"/>
      <c r="W294" s="375"/>
      <c r="X294" s="511"/>
      <c r="Y294" s="517"/>
      <c r="Z294" s="375"/>
      <c r="AA294" s="375"/>
      <c r="AB294" s="375"/>
      <c r="AC294" s="375"/>
      <c r="AD294" s="375"/>
      <c r="AE294" s="375"/>
      <c r="AF294" s="375"/>
      <c r="AG294" s="375"/>
      <c r="AH294" s="375"/>
      <c r="AI294" s="371"/>
      <c r="AJ294" s="371"/>
      <c r="AK294" s="468"/>
      <c r="AL294" s="468"/>
      <c r="AM294" s="468"/>
      <c r="AN294" s="468"/>
      <c r="AO294" s="468"/>
      <c r="AP294" s="468"/>
      <c r="AQ294" s="468"/>
      <c r="AR294" s="468"/>
      <c r="AS294" s="371"/>
      <c r="AT294" s="371"/>
      <c r="AU294" s="468"/>
      <c r="AV294" s="468"/>
      <c r="AW294" s="468"/>
      <c r="AX294" s="468"/>
      <c r="AY294" s="468"/>
      <c r="AZ294" s="468"/>
      <c r="BA294" s="468"/>
      <c r="BB294" s="468"/>
      <c r="BC294" s="468"/>
      <c r="BD294" s="468"/>
      <c r="BE294" s="468"/>
      <c r="BF294" s="468"/>
      <c r="BG294" s="468"/>
      <c r="BH294" s="468"/>
      <c r="BI294" s="468"/>
      <c r="BJ294" s="468"/>
      <c r="BK294" s="468"/>
      <c r="BL294" s="468"/>
      <c r="BM294" s="468"/>
      <c r="BN294" s="468"/>
      <c r="BO294" s="468"/>
      <c r="BP294" s="468"/>
      <c r="BQ294" s="468"/>
      <c r="BR294" s="468"/>
      <c r="BS294" s="468"/>
      <c r="BT294" s="468"/>
      <c r="BU294" s="468"/>
      <c r="BV294" s="468"/>
    </row>
    <row r="295" spans="2:74" ht="15.75" hidden="1" customHeight="1" outlineLevel="1" thickBot="1" x14ac:dyDescent="0.3">
      <c r="B295" s="547"/>
      <c r="C295" s="375"/>
      <c r="D295" s="535"/>
      <c r="E295" s="375"/>
      <c r="F295" s="375"/>
      <c r="G295" s="375"/>
      <c r="H295" s="375"/>
      <c r="I295" s="375"/>
      <c r="J295" s="375"/>
      <c r="K295" s="375"/>
      <c r="L295" s="375"/>
      <c r="M295" s="375"/>
      <c r="N295" s="511"/>
      <c r="O295" s="375"/>
      <c r="P295" s="375"/>
      <c r="Q295" s="375"/>
      <c r="R295" s="375"/>
      <c r="S295" s="375"/>
      <c r="T295" s="375"/>
      <c r="U295" s="375"/>
      <c r="V295" s="375"/>
      <c r="W295" s="375"/>
      <c r="X295" s="511"/>
      <c r="Y295" s="535"/>
      <c r="Z295" s="375"/>
      <c r="AA295" s="375"/>
      <c r="AB295" s="375"/>
      <c r="AC295" s="375"/>
      <c r="AD295" s="375"/>
      <c r="AE295" s="375"/>
      <c r="AF295" s="375"/>
      <c r="AG295" s="375"/>
      <c r="AH295" s="375"/>
      <c r="AI295" s="371"/>
      <c r="AJ295" s="371"/>
      <c r="AS295" s="371"/>
      <c r="AT295" s="371"/>
    </row>
    <row r="296" spans="2:74" s="537" customFormat="1" x14ac:dyDescent="0.25">
      <c r="AK296" s="539"/>
      <c r="AL296" s="539"/>
      <c r="AM296" s="539"/>
      <c r="AN296" s="539"/>
      <c r="AO296" s="539"/>
      <c r="AP296" s="539"/>
      <c r="AQ296" s="539"/>
      <c r="AR296" s="539"/>
      <c r="AU296" s="539"/>
      <c r="AV296" s="539"/>
      <c r="AW296" s="539"/>
      <c r="AX296" s="539"/>
      <c r="AY296" s="539"/>
      <c r="AZ296" s="539"/>
      <c r="BA296" s="539"/>
      <c r="BB296" s="539"/>
      <c r="BC296" s="539"/>
      <c r="BD296" s="539"/>
      <c r="BE296" s="539"/>
      <c r="BF296" s="539"/>
      <c r="BG296" s="539"/>
      <c r="BH296" s="539"/>
      <c r="BI296" s="539"/>
      <c r="BJ296" s="539"/>
      <c r="BK296" s="539"/>
      <c r="BL296" s="539"/>
      <c r="BM296" s="539"/>
      <c r="BN296" s="539"/>
      <c r="BO296" s="539"/>
      <c r="BP296" s="539"/>
      <c r="BQ296" s="539"/>
      <c r="BR296" s="539"/>
      <c r="BS296" s="539"/>
      <c r="BT296" s="539"/>
      <c r="BU296" s="539"/>
      <c r="BV296" s="539"/>
    </row>
    <row r="297" spans="2:74" s="537" customFormat="1" x14ac:dyDescent="0.25">
      <c r="AK297" s="539"/>
      <c r="AL297" s="539"/>
      <c r="AM297" s="539"/>
      <c r="AN297" s="539"/>
      <c r="AO297" s="539"/>
      <c r="AP297" s="539"/>
      <c r="AQ297" s="539"/>
      <c r="AR297" s="539"/>
      <c r="AU297" s="539"/>
      <c r="AV297" s="539"/>
      <c r="AW297" s="539"/>
      <c r="AX297" s="539"/>
      <c r="AY297" s="539"/>
      <c r="AZ297" s="539"/>
      <c r="BA297" s="539"/>
      <c r="BB297" s="539"/>
      <c r="BC297" s="539"/>
      <c r="BD297" s="539"/>
      <c r="BE297" s="539"/>
      <c r="BF297" s="539"/>
      <c r="BG297" s="539"/>
      <c r="BH297" s="539"/>
      <c r="BI297" s="539"/>
      <c r="BJ297" s="539"/>
      <c r="BK297" s="539"/>
      <c r="BL297" s="539"/>
      <c r="BM297" s="539"/>
      <c r="BN297" s="539"/>
      <c r="BO297" s="539"/>
      <c r="BP297" s="539"/>
      <c r="BQ297" s="539"/>
      <c r="BR297" s="539"/>
      <c r="BS297" s="539"/>
      <c r="BT297" s="539"/>
      <c r="BU297" s="539"/>
      <c r="BV297" s="539"/>
    </row>
    <row r="298" spans="2:74" s="537" customFormat="1" x14ac:dyDescent="0.25">
      <c r="AK298" s="539"/>
      <c r="AL298" s="539"/>
      <c r="AM298" s="539"/>
      <c r="AN298" s="539"/>
      <c r="AO298" s="539"/>
      <c r="AP298" s="539"/>
      <c r="AQ298" s="539"/>
      <c r="AR298" s="539"/>
      <c r="AU298" s="539"/>
      <c r="AV298" s="539"/>
      <c r="AW298" s="539"/>
      <c r="AX298" s="539"/>
      <c r="AY298" s="539"/>
      <c r="AZ298" s="539"/>
      <c r="BA298" s="539"/>
      <c r="BB298" s="539"/>
      <c r="BC298" s="539"/>
      <c r="BD298" s="539"/>
      <c r="BE298" s="539"/>
      <c r="BF298" s="539"/>
      <c r="BG298" s="539"/>
      <c r="BH298" s="539"/>
      <c r="BI298" s="539"/>
      <c r="BJ298" s="539"/>
      <c r="BK298" s="539"/>
      <c r="BL298" s="539"/>
      <c r="BM298" s="539"/>
      <c r="BN298" s="539"/>
      <c r="BO298" s="539"/>
      <c r="BP298" s="539"/>
      <c r="BQ298" s="539"/>
      <c r="BR298" s="539"/>
      <c r="BS298" s="539"/>
      <c r="BT298" s="539"/>
      <c r="BU298" s="539"/>
      <c r="BV298" s="539"/>
    </row>
    <row r="299" spans="2:74" s="537" customFormat="1" x14ac:dyDescent="0.25">
      <c r="AO299" s="539"/>
      <c r="AP299" s="539"/>
      <c r="AQ299" s="539"/>
      <c r="AR299" s="539"/>
      <c r="AU299" s="539"/>
      <c r="AV299" s="539"/>
      <c r="AW299" s="539"/>
      <c r="AX299" s="539"/>
      <c r="AY299" s="539"/>
      <c r="AZ299" s="539"/>
      <c r="BA299" s="539"/>
      <c r="BB299" s="539"/>
      <c r="BC299" s="539"/>
      <c r="BD299" s="539"/>
      <c r="BE299" s="539"/>
      <c r="BF299" s="539"/>
      <c r="BG299" s="539"/>
      <c r="BH299" s="539"/>
      <c r="BI299" s="539"/>
      <c r="BJ299" s="539"/>
      <c r="BK299" s="539"/>
      <c r="BL299" s="539"/>
      <c r="BM299" s="539"/>
      <c r="BN299" s="539"/>
      <c r="BO299" s="539"/>
      <c r="BP299" s="539"/>
      <c r="BQ299" s="539"/>
      <c r="BR299" s="539"/>
      <c r="BS299" s="539"/>
      <c r="BT299" s="539"/>
      <c r="BU299" s="539"/>
      <c r="BV299" s="539"/>
    </row>
    <row r="300" spans="2:74" s="537" customFormat="1" x14ac:dyDescent="0.25">
      <c r="AO300" s="539"/>
      <c r="AP300" s="539"/>
      <c r="AQ300" s="539"/>
      <c r="AR300" s="539"/>
      <c r="AU300" s="539"/>
      <c r="AV300" s="539"/>
      <c r="AW300" s="539"/>
      <c r="AX300" s="539"/>
      <c r="AY300" s="539"/>
      <c r="AZ300" s="539"/>
      <c r="BA300" s="539"/>
      <c r="BB300" s="539"/>
      <c r="BC300" s="539"/>
      <c r="BD300" s="539"/>
      <c r="BE300" s="539"/>
      <c r="BF300" s="539"/>
      <c r="BG300" s="539"/>
      <c r="BH300" s="539"/>
      <c r="BI300" s="539"/>
      <c r="BJ300" s="539"/>
      <c r="BK300" s="539"/>
      <c r="BL300" s="539"/>
      <c r="BM300" s="539"/>
      <c r="BN300" s="539"/>
      <c r="BO300" s="539"/>
      <c r="BP300" s="539"/>
      <c r="BQ300" s="539"/>
      <c r="BR300" s="539"/>
      <c r="BS300" s="539"/>
      <c r="BT300" s="539"/>
      <c r="BU300" s="539"/>
      <c r="BV300" s="539"/>
    </row>
    <row r="301" spans="2:74" s="537" customFormat="1" x14ac:dyDescent="0.25">
      <c r="AI301" s="420"/>
      <c r="AJ301" s="420"/>
      <c r="AK301" s="420"/>
      <c r="AL301" s="420"/>
      <c r="AM301" s="420"/>
      <c r="AN301" s="420"/>
      <c r="AO301" s="420"/>
      <c r="AP301" s="420"/>
      <c r="AQ301" s="420"/>
      <c r="AR301" s="420"/>
      <c r="AS301" s="420"/>
      <c r="AU301" s="539"/>
      <c r="AV301" s="539"/>
      <c r="AW301" s="539"/>
      <c r="AX301" s="539"/>
      <c r="AY301" s="539"/>
      <c r="AZ301" s="539"/>
      <c r="BA301" s="539"/>
      <c r="BB301" s="539"/>
      <c r="BC301" s="539"/>
      <c r="BD301" s="539"/>
      <c r="BE301" s="539"/>
      <c r="BF301" s="539"/>
      <c r="BG301" s="539"/>
      <c r="BH301" s="539"/>
      <c r="BI301" s="539"/>
      <c r="BJ301" s="539"/>
      <c r="BK301" s="539"/>
      <c r="BL301" s="539"/>
      <c r="BM301" s="539"/>
      <c r="BN301" s="539"/>
      <c r="BO301" s="539"/>
      <c r="BP301" s="539"/>
      <c r="BQ301" s="539"/>
      <c r="BR301" s="539"/>
      <c r="BS301" s="539"/>
      <c r="BT301" s="539"/>
      <c r="BU301" s="539"/>
      <c r="BV301" s="539"/>
    </row>
    <row r="302" spans="2:74" s="537" customFormat="1" x14ac:dyDescent="0.25">
      <c r="AI302" s="420"/>
      <c r="AJ302" s="424"/>
      <c r="AK302" s="424"/>
      <c r="AL302" s="424"/>
      <c r="AM302" s="424"/>
      <c r="AN302" s="420"/>
      <c r="AO302" s="424"/>
      <c r="AP302" s="424"/>
      <c r="AQ302" s="424"/>
      <c r="AR302" s="424"/>
      <c r="AS302" s="420"/>
      <c r="AT302" s="539"/>
      <c r="AU302" s="539"/>
      <c r="AV302" s="539"/>
      <c r="AW302" s="539"/>
      <c r="AX302" s="539"/>
      <c r="AY302" s="539"/>
      <c r="AZ302" s="539"/>
      <c r="BA302" s="539"/>
      <c r="BB302" s="539"/>
      <c r="BC302" s="539"/>
      <c r="BD302" s="539"/>
      <c r="BE302" s="539"/>
      <c r="BF302" s="539"/>
      <c r="BG302" s="539"/>
      <c r="BH302" s="539"/>
      <c r="BI302" s="539"/>
      <c r="BJ302" s="539"/>
      <c r="BK302" s="539"/>
      <c r="BL302" s="539"/>
      <c r="BM302" s="539"/>
      <c r="BN302" s="539"/>
      <c r="BO302" s="539"/>
      <c r="BP302" s="539"/>
      <c r="BQ302" s="539"/>
      <c r="BR302" s="539"/>
      <c r="BS302" s="539"/>
      <c r="BT302" s="539"/>
      <c r="BU302" s="539"/>
      <c r="BV302" s="539"/>
    </row>
    <row r="303" spans="2:74" s="537" customFormat="1" x14ac:dyDescent="0.25">
      <c r="AI303" s="420"/>
      <c r="AJ303" s="425"/>
      <c r="AK303" s="425"/>
      <c r="AL303" s="425"/>
      <c r="AM303" s="425"/>
      <c r="AN303" s="420"/>
      <c r="AO303" s="420"/>
      <c r="AP303" s="424"/>
      <c r="AQ303" s="424"/>
      <c r="AR303" s="424"/>
      <c r="AS303" s="424"/>
      <c r="AT303" s="539"/>
      <c r="AU303" s="539"/>
      <c r="AV303" s="539"/>
      <c r="AW303" s="539"/>
      <c r="AX303" s="539"/>
      <c r="AY303" s="539"/>
      <c r="AZ303" s="539"/>
      <c r="BA303" s="539"/>
      <c r="BB303" s="539"/>
      <c r="BC303" s="539"/>
      <c r="BD303" s="539"/>
      <c r="BE303" s="539"/>
      <c r="BF303" s="539"/>
      <c r="BG303" s="539"/>
      <c r="BH303" s="539"/>
      <c r="BI303" s="539"/>
      <c r="BJ303" s="539"/>
      <c r="BK303" s="539"/>
      <c r="BL303" s="539"/>
      <c r="BM303" s="539"/>
      <c r="BN303" s="539"/>
      <c r="BO303" s="539"/>
      <c r="BP303" s="539"/>
      <c r="BQ303" s="539"/>
      <c r="BR303" s="539"/>
      <c r="BS303" s="539"/>
      <c r="BT303" s="539"/>
      <c r="BU303" s="539"/>
      <c r="BV303" s="539"/>
    </row>
    <row r="304" spans="2:74" s="537" customFormat="1" x14ac:dyDescent="0.25">
      <c r="AI304" s="420"/>
      <c r="AJ304" s="424"/>
      <c r="AK304" s="424"/>
      <c r="AL304" s="424"/>
      <c r="AM304" s="424"/>
      <c r="AN304" s="420"/>
      <c r="AO304" s="420"/>
      <c r="AP304" s="425"/>
      <c r="AQ304" s="424"/>
      <c r="AR304" s="424"/>
      <c r="AS304" s="424"/>
      <c r="AT304" s="539"/>
      <c r="AU304" s="539"/>
      <c r="AV304" s="539"/>
      <c r="AW304" s="424"/>
      <c r="AX304" s="424"/>
      <c r="AY304" s="424"/>
      <c r="AZ304" s="424"/>
      <c r="BA304" s="424"/>
      <c r="BB304" s="424"/>
      <c r="BC304" s="539"/>
      <c r="BD304" s="539"/>
      <c r="BE304" s="539"/>
      <c r="BF304" s="539"/>
      <c r="BG304" s="539"/>
      <c r="BH304" s="539"/>
      <c r="BI304" s="539"/>
      <c r="BJ304" s="539"/>
      <c r="BK304" s="539"/>
      <c r="BL304" s="539"/>
      <c r="BM304" s="539"/>
      <c r="BN304" s="539"/>
      <c r="BO304" s="539"/>
      <c r="BP304" s="539"/>
      <c r="BQ304" s="539"/>
      <c r="BR304" s="539"/>
      <c r="BS304" s="539"/>
      <c r="BT304" s="539"/>
      <c r="BU304" s="539"/>
      <c r="BV304" s="539"/>
    </row>
    <row r="305" spans="35:74" s="537" customFormat="1" x14ac:dyDescent="0.25">
      <c r="AI305" s="420"/>
      <c r="AJ305" s="424"/>
      <c r="AK305" s="424"/>
      <c r="AL305" s="424"/>
      <c r="AM305" s="424"/>
      <c r="AN305" s="420"/>
      <c r="AO305" s="420"/>
      <c r="AP305" s="420"/>
      <c r="AQ305" s="420"/>
      <c r="AR305" s="420"/>
      <c r="AS305" s="420"/>
      <c r="AT305" s="539"/>
      <c r="AU305" s="539"/>
      <c r="AV305" s="539"/>
      <c r="AW305" s="539"/>
      <c r="AX305" s="539"/>
      <c r="AY305" s="539"/>
      <c r="AZ305" s="539"/>
      <c r="BA305" s="539"/>
      <c r="BB305" s="539"/>
      <c r="BC305" s="539"/>
      <c r="BD305" s="539"/>
      <c r="BE305" s="539"/>
      <c r="BF305" s="539"/>
      <c r="BG305" s="539"/>
      <c r="BH305" s="539"/>
      <c r="BI305" s="539"/>
      <c r="BJ305" s="539"/>
      <c r="BK305" s="539"/>
      <c r="BL305" s="539"/>
      <c r="BM305" s="539"/>
      <c r="BN305" s="539"/>
      <c r="BO305" s="539"/>
      <c r="BP305" s="539"/>
      <c r="BQ305" s="539"/>
      <c r="BR305" s="539"/>
      <c r="BS305" s="539"/>
      <c r="BT305" s="539"/>
      <c r="BU305" s="539"/>
      <c r="BV305" s="539"/>
    </row>
    <row r="306" spans="35:74" s="537" customFormat="1" x14ac:dyDescent="0.25">
      <c r="AI306" s="420"/>
      <c r="AJ306" s="424"/>
      <c r="AK306" s="424"/>
      <c r="AL306" s="424"/>
      <c r="AM306" s="424"/>
      <c r="AN306" s="420"/>
      <c r="AO306" s="420"/>
      <c r="AP306" s="420"/>
      <c r="AQ306" s="420"/>
      <c r="AR306" s="420"/>
      <c r="AS306" s="420"/>
      <c r="AT306" s="539"/>
      <c r="AU306" s="539"/>
      <c r="AV306" s="539"/>
      <c r="AW306" s="539"/>
      <c r="AX306" s="539"/>
      <c r="AY306" s="539"/>
      <c r="AZ306" s="539"/>
      <c r="BA306" s="539"/>
      <c r="BB306" s="539"/>
      <c r="BC306" s="539"/>
      <c r="BD306" s="539"/>
      <c r="BE306" s="539"/>
      <c r="BF306" s="539"/>
      <c r="BG306" s="539"/>
      <c r="BH306" s="539"/>
      <c r="BI306" s="539"/>
      <c r="BJ306" s="539"/>
      <c r="BK306" s="539"/>
      <c r="BL306" s="539"/>
      <c r="BM306" s="539"/>
      <c r="BN306" s="539"/>
      <c r="BO306" s="539"/>
      <c r="BP306" s="539"/>
      <c r="BQ306" s="539"/>
      <c r="BR306" s="539"/>
      <c r="BS306" s="539"/>
      <c r="BT306" s="539"/>
      <c r="BU306" s="539"/>
      <c r="BV306" s="539"/>
    </row>
    <row r="307" spans="35:74" s="537" customFormat="1" x14ac:dyDescent="0.25">
      <c r="AI307" s="420"/>
      <c r="AJ307" s="424"/>
      <c r="AK307" s="424"/>
      <c r="AL307" s="424"/>
      <c r="AM307" s="424"/>
      <c r="AN307" s="420"/>
      <c r="AO307" s="420"/>
      <c r="AP307" s="420"/>
      <c r="AQ307" s="420"/>
      <c r="AR307" s="420"/>
      <c r="AS307" s="420"/>
      <c r="AT307" s="539"/>
      <c r="AU307" s="539"/>
      <c r="AV307" s="539"/>
      <c r="AW307" s="539"/>
      <c r="AX307" s="539"/>
      <c r="AY307" s="539"/>
      <c r="AZ307" s="539"/>
      <c r="BA307" s="539"/>
      <c r="BB307" s="539"/>
      <c r="BC307" s="539"/>
      <c r="BD307" s="539"/>
      <c r="BE307" s="539"/>
      <c r="BF307" s="539"/>
      <c r="BG307" s="539"/>
      <c r="BH307" s="539"/>
      <c r="BI307" s="539"/>
      <c r="BJ307" s="539"/>
      <c r="BK307" s="539"/>
      <c r="BL307" s="539"/>
      <c r="BM307" s="539"/>
      <c r="BN307" s="539"/>
      <c r="BO307" s="539"/>
      <c r="BP307" s="539"/>
      <c r="BQ307" s="539"/>
      <c r="BR307" s="539"/>
      <c r="BS307" s="539"/>
      <c r="BT307" s="539"/>
      <c r="BU307" s="539"/>
      <c r="BV307" s="539"/>
    </row>
    <row r="308" spans="35:74" s="537" customFormat="1" x14ac:dyDescent="0.25">
      <c r="AI308" s="420"/>
      <c r="AJ308" s="424"/>
      <c r="AK308" s="424"/>
      <c r="AL308" s="424"/>
      <c r="AM308" s="424"/>
      <c r="AN308" s="420"/>
      <c r="AO308" s="424"/>
      <c r="AP308" s="424"/>
      <c r="AQ308" s="424"/>
      <c r="AR308" s="420"/>
      <c r="AS308" s="420"/>
      <c r="AT308" s="539"/>
      <c r="AU308" s="539"/>
      <c r="AV308" s="539"/>
      <c r="AW308" s="424"/>
      <c r="AX308" s="539"/>
      <c r="AY308" s="539"/>
      <c r="AZ308" s="539"/>
      <c r="BA308" s="539"/>
      <c r="BB308" s="539"/>
      <c r="BC308" s="539"/>
      <c r="BD308" s="539"/>
      <c r="BE308" s="539"/>
      <c r="BF308" s="539"/>
      <c r="BG308" s="539"/>
      <c r="BH308" s="539"/>
      <c r="BI308" s="539"/>
      <c r="BJ308" s="539"/>
      <c r="BK308" s="539"/>
      <c r="BL308" s="539"/>
      <c r="BM308" s="539"/>
      <c r="BN308" s="539"/>
      <c r="BO308" s="539"/>
      <c r="BP308" s="539"/>
      <c r="BQ308" s="539"/>
      <c r="BR308" s="539"/>
      <c r="BS308" s="539"/>
      <c r="BT308" s="539"/>
      <c r="BU308" s="539"/>
      <c r="BV308" s="539"/>
    </row>
    <row r="309" spans="35:74" s="537" customFormat="1" x14ac:dyDescent="0.25">
      <c r="AI309" s="420"/>
      <c r="AJ309" s="424"/>
      <c r="AK309" s="424"/>
      <c r="AL309" s="424"/>
      <c r="AM309" s="424"/>
      <c r="AN309" s="420"/>
      <c r="AO309" s="420"/>
      <c r="AP309" s="420"/>
      <c r="AQ309" s="420"/>
      <c r="AR309" s="420"/>
      <c r="AS309" s="420"/>
      <c r="AT309" s="539"/>
      <c r="AU309" s="539"/>
      <c r="AV309" s="539"/>
      <c r="AW309" s="424"/>
      <c r="AX309" s="539"/>
      <c r="AY309" s="539"/>
      <c r="AZ309" s="539"/>
      <c r="BA309" s="539"/>
      <c r="BB309" s="539"/>
      <c r="BC309" s="539"/>
      <c r="BD309" s="539"/>
      <c r="BE309" s="539"/>
      <c r="BF309" s="539"/>
      <c r="BG309" s="539"/>
      <c r="BH309" s="539"/>
      <c r="BI309" s="539"/>
      <c r="BJ309" s="539"/>
      <c r="BK309" s="539"/>
      <c r="BL309" s="539"/>
      <c r="BM309" s="539"/>
      <c r="BN309" s="539"/>
      <c r="BO309" s="539"/>
      <c r="BP309" s="539"/>
      <c r="BQ309" s="539"/>
      <c r="BR309" s="539"/>
      <c r="BS309" s="539"/>
      <c r="BT309" s="539"/>
      <c r="BU309" s="539"/>
      <c r="BV309" s="539"/>
    </row>
    <row r="310" spans="35:74" s="537" customFormat="1" x14ac:dyDescent="0.25">
      <c r="AI310" s="420"/>
      <c r="AJ310" s="424"/>
      <c r="AK310" s="424"/>
      <c r="AL310" s="424"/>
      <c r="AM310" s="424"/>
      <c r="AN310" s="420"/>
      <c r="AO310" s="420"/>
      <c r="AP310" s="420"/>
      <c r="AQ310" s="420"/>
      <c r="AR310" s="420"/>
      <c r="AS310" s="420"/>
      <c r="AT310" s="539"/>
      <c r="AU310" s="539"/>
      <c r="AV310" s="539"/>
      <c r="AW310" s="424"/>
      <c r="AX310" s="539"/>
      <c r="AY310" s="539"/>
      <c r="AZ310" s="539"/>
      <c r="BA310" s="539"/>
      <c r="BB310" s="539"/>
      <c r="BC310" s="539"/>
      <c r="BD310" s="539"/>
      <c r="BE310" s="539"/>
      <c r="BF310" s="539"/>
      <c r="BG310" s="539"/>
      <c r="BH310" s="539"/>
      <c r="BI310" s="539"/>
      <c r="BJ310" s="539"/>
      <c r="BK310" s="539"/>
      <c r="BL310" s="539"/>
      <c r="BM310" s="539"/>
      <c r="BN310" s="539"/>
      <c r="BO310" s="539"/>
      <c r="BP310" s="539"/>
      <c r="BQ310" s="539"/>
      <c r="BR310" s="539"/>
      <c r="BS310" s="539"/>
      <c r="BT310" s="539"/>
      <c r="BU310" s="539"/>
      <c r="BV310" s="539"/>
    </row>
    <row r="311" spans="35:74" s="537" customFormat="1" x14ac:dyDescent="0.25">
      <c r="AI311" s="420"/>
      <c r="AJ311" s="420"/>
      <c r="AK311" s="420"/>
      <c r="AL311" s="420"/>
      <c r="AM311" s="420"/>
      <c r="AN311" s="420"/>
      <c r="AO311" s="420"/>
      <c r="AP311" s="420"/>
      <c r="AQ311" s="420"/>
      <c r="AR311" s="420"/>
      <c r="AS311" s="420"/>
      <c r="AT311" s="539"/>
      <c r="AU311" s="539"/>
      <c r="AV311" s="539"/>
      <c r="AW311" s="424"/>
      <c r="AX311" s="539"/>
      <c r="AY311" s="539"/>
      <c r="AZ311" s="539"/>
      <c r="BA311" s="539"/>
      <c r="BB311" s="539"/>
      <c r="BC311" s="539"/>
      <c r="BD311" s="539"/>
      <c r="BE311" s="539"/>
      <c r="BF311" s="539"/>
      <c r="BG311" s="539"/>
      <c r="BH311" s="539"/>
      <c r="BI311" s="539"/>
      <c r="BJ311" s="539"/>
      <c r="BK311" s="539"/>
      <c r="BL311" s="539"/>
      <c r="BM311" s="539"/>
      <c r="BN311" s="539"/>
      <c r="BO311" s="539"/>
      <c r="BP311" s="539"/>
      <c r="BQ311" s="539"/>
      <c r="BR311" s="539"/>
      <c r="BS311" s="539"/>
      <c r="BT311" s="539"/>
      <c r="BU311" s="539"/>
      <c r="BV311" s="539"/>
    </row>
    <row r="312" spans="35:74" s="537" customFormat="1" x14ac:dyDescent="0.25">
      <c r="AI312" s="420"/>
      <c r="AJ312" s="424"/>
      <c r="AK312" s="424"/>
      <c r="AL312" s="424"/>
      <c r="AM312" s="424"/>
      <c r="AN312" s="420"/>
      <c r="AO312" s="424"/>
      <c r="AP312" s="424"/>
      <c r="AQ312" s="424"/>
      <c r="AR312" s="424"/>
      <c r="AS312" s="424"/>
      <c r="AT312" s="539"/>
      <c r="AU312" s="539"/>
      <c r="AV312" s="539"/>
      <c r="AW312" s="424"/>
      <c r="AX312" s="539"/>
      <c r="AY312" s="539"/>
      <c r="AZ312" s="539"/>
      <c r="BA312" s="539"/>
      <c r="BB312" s="539"/>
      <c r="BC312" s="539"/>
      <c r="BD312" s="539"/>
      <c r="BE312" s="539"/>
      <c r="BF312" s="539"/>
      <c r="BG312" s="539"/>
      <c r="BH312" s="539"/>
      <c r="BI312" s="539"/>
      <c r="BJ312" s="539"/>
      <c r="BK312" s="539"/>
      <c r="BL312" s="539"/>
      <c r="BM312" s="539"/>
      <c r="BN312" s="539"/>
      <c r="BO312" s="539"/>
      <c r="BP312" s="539"/>
      <c r="BQ312" s="539"/>
      <c r="BR312" s="539"/>
      <c r="BS312" s="539"/>
      <c r="BT312" s="539"/>
      <c r="BU312" s="539"/>
      <c r="BV312" s="539"/>
    </row>
    <row r="313" spans="35:74" s="537" customFormat="1" x14ac:dyDescent="0.25">
      <c r="AI313" s="420"/>
      <c r="AJ313" s="425"/>
      <c r="AK313" s="425"/>
      <c r="AL313" s="425"/>
      <c r="AM313" s="425"/>
      <c r="AN313" s="420"/>
      <c r="AO313" s="420"/>
      <c r="AP313" s="424"/>
      <c r="AQ313" s="424"/>
      <c r="AR313" s="424"/>
      <c r="AS313" s="424"/>
      <c r="AT313" s="539"/>
      <c r="AU313" s="539"/>
      <c r="AV313" s="539"/>
      <c r="AW313" s="424"/>
      <c r="AX313" s="539"/>
      <c r="AY313" s="539"/>
      <c r="AZ313" s="539"/>
      <c r="BA313" s="539"/>
      <c r="BB313" s="539"/>
      <c r="BC313" s="539"/>
      <c r="BD313" s="539"/>
      <c r="BE313" s="539"/>
      <c r="BF313" s="539"/>
      <c r="BG313" s="539"/>
      <c r="BH313" s="539"/>
      <c r="BI313" s="539"/>
      <c r="BJ313" s="539"/>
      <c r="BK313" s="539"/>
      <c r="BL313" s="539"/>
      <c r="BM313" s="539"/>
      <c r="BN313" s="539"/>
      <c r="BO313" s="539"/>
      <c r="BP313" s="539"/>
      <c r="BQ313" s="539"/>
      <c r="BR313" s="539"/>
      <c r="BS313" s="539"/>
      <c r="BT313" s="539"/>
      <c r="BU313" s="539"/>
      <c r="BV313" s="539"/>
    </row>
    <row r="314" spans="35:74" s="537" customFormat="1" x14ac:dyDescent="0.25">
      <c r="AI314" s="420"/>
      <c r="AJ314" s="424"/>
      <c r="AK314" s="424"/>
      <c r="AL314" s="424"/>
      <c r="AM314" s="424"/>
      <c r="AN314" s="420"/>
      <c r="AO314" s="420"/>
      <c r="AP314" s="425"/>
      <c r="AQ314" s="424"/>
      <c r="AR314" s="424"/>
      <c r="AS314" s="424"/>
      <c r="AT314" s="539"/>
      <c r="AU314" s="539"/>
      <c r="AV314" s="539"/>
      <c r="AW314" s="539"/>
      <c r="AX314" s="539"/>
      <c r="AY314" s="539"/>
      <c r="AZ314" s="539"/>
      <c r="BA314" s="539"/>
      <c r="BB314" s="539"/>
      <c r="BC314" s="539"/>
      <c r="BD314" s="539"/>
      <c r="BE314" s="539"/>
      <c r="BF314" s="539"/>
      <c r="BG314" s="539"/>
      <c r="BH314" s="539"/>
      <c r="BI314" s="539"/>
      <c r="BJ314" s="539"/>
      <c r="BK314" s="539"/>
      <c r="BL314" s="539"/>
      <c r="BM314" s="539"/>
      <c r="BN314" s="539"/>
      <c r="BO314" s="539"/>
      <c r="BP314" s="539"/>
      <c r="BQ314" s="539"/>
      <c r="BR314" s="539"/>
      <c r="BS314" s="539"/>
      <c r="BT314" s="539"/>
      <c r="BU314" s="539"/>
      <c r="BV314" s="539"/>
    </row>
    <row r="315" spans="35:74" s="537" customFormat="1" x14ac:dyDescent="0.25">
      <c r="AI315" s="420"/>
      <c r="AJ315" s="424"/>
      <c r="AK315" s="424"/>
      <c r="AL315" s="424"/>
      <c r="AM315" s="424"/>
      <c r="AN315" s="420"/>
      <c r="AO315" s="420"/>
      <c r="AP315" s="420"/>
      <c r="AQ315" s="420"/>
      <c r="AR315" s="420"/>
      <c r="AS315" s="420"/>
      <c r="AT315" s="539"/>
      <c r="AU315" s="539"/>
      <c r="AV315" s="539"/>
      <c r="AW315" s="539"/>
      <c r="AX315" s="539"/>
      <c r="AY315" s="539"/>
      <c r="AZ315" s="539"/>
      <c r="BA315" s="539"/>
      <c r="BB315" s="539"/>
      <c r="BC315" s="539"/>
      <c r="BD315" s="539"/>
      <c r="BE315" s="539"/>
      <c r="BF315" s="539"/>
      <c r="BG315" s="539"/>
      <c r="BH315" s="539"/>
      <c r="BI315" s="539"/>
      <c r="BJ315" s="539"/>
      <c r="BK315" s="539"/>
      <c r="BL315" s="539"/>
      <c r="BM315" s="539"/>
      <c r="BN315" s="539"/>
      <c r="BO315" s="539"/>
      <c r="BP315" s="539"/>
      <c r="BQ315" s="539"/>
      <c r="BR315" s="539"/>
      <c r="BS315" s="539"/>
      <c r="BT315" s="539"/>
      <c r="BU315" s="539"/>
      <c r="BV315" s="539"/>
    </row>
    <row r="316" spans="35:74" s="537" customFormat="1" x14ac:dyDescent="0.25">
      <c r="AI316" s="420"/>
      <c r="AJ316" s="424"/>
      <c r="AK316" s="424"/>
      <c r="AL316" s="424"/>
      <c r="AM316" s="424"/>
      <c r="AN316" s="420"/>
      <c r="AO316" s="424"/>
      <c r="AP316" s="424"/>
      <c r="AQ316" s="424"/>
      <c r="AR316" s="424"/>
      <c r="AS316" s="420"/>
      <c r="AT316" s="539"/>
      <c r="AU316" s="539"/>
      <c r="AV316" s="539"/>
      <c r="AW316" s="539"/>
      <c r="AX316" s="539"/>
      <c r="AY316" s="539"/>
      <c r="AZ316" s="539"/>
      <c r="BA316" s="539"/>
      <c r="BB316" s="539"/>
      <c r="BC316" s="539"/>
      <c r="BD316" s="539"/>
      <c r="BE316" s="539"/>
      <c r="BF316" s="539"/>
      <c r="BG316" s="539"/>
      <c r="BH316" s="539"/>
      <c r="BI316" s="539"/>
      <c r="BJ316" s="539"/>
      <c r="BK316" s="539"/>
      <c r="BL316" s="539"/>
      <c r="BM316" s="539"/>
      <c r="BN316" s="539"/>
      <c r="BO316" s="539"/>
      <c r="BP316" s="539"/>
      <c r="BQ316" s="539"/>
      <c r="BR316" s="539"/>
      <c r="BS316" s="539"/>
      <c r="BT316" s="539"/>
      <c r="BU316" s="539"/>
      <c r="BV316" s="539"/>
    </row>
    <row r="317" spans="35:74" s="537" customFormat="1" x14ac:dyDescent="0.25">
      <c r="AI317" s="420"/>
      <c r="AJ317" s="424"/>
      <c r="AK317" s="424"/>
      <c r="AL317" s="424"/>
      <c r="AM317" s="424"/>
      <c r="AN317" s="420"/>
      <c r="AO317" s="420"/>
      <c r="AP317" s="420"/>
      <c r="AQ317" s="420"/>
      <c r="AR317" s="420"/>
      <c r="AS317" s="420"/>
      <c r="AT317" s="539"/>
      <c r="AU317" s="539"/>
      <c r="AV317" s="539"/>
      <c r="AW317" s="539"/>
      <c r="AX317" s="539"/>
      <c r="AY317" s="539"/>
      <c r="AZ317" s="539"/>
      <c r="BA317" s="539"/>
      <c r="BB317" s="539"/>
      <c r="BC317" s="539"/>
      <c r="BD317" s="539"/>
      <c r="BE317" s="539"/>
      <c r="BF317" s="539"/>
      <c r="BG317" s="539"/>
      <c r="BH317" s="539"/>
      <c r="BI317" s="539"/>
      <c r="BJ317" s="539"/>
      <c r="BK317" s="539"/>
      <c r="BL317" s="539"/>
      <c r="BM317" s="539"/>
      <c r="BN317" s="539"/>
      <c r="BO317" s="539"/>
      <c r="BP317" s="539"/>
      <c r="BQ317" s="539"/>
      <c r="BR317" s="539"/>
      <c r="BS317" s="539"/>
      <c r="BT317" s="539"/>
      <c r="BU317" s="539"/>
      <c r="BV317" s="539"/>
    </row>
    <row r="318" spans="35:74" s="537" customFormat="1" x14ac:dyDescent="0.25">
      <c r="AI318" s="420"/>
      <c r="AJ318" s="424"/>
      <c r="AK318" s="424"/>
      <c r="AL318" s="424"/>
      <c r="AM318" s="424"/>
      <c r="AN318" s="420"/>
      <c r="AO318" s="424"/>
      <c r="AP318" s="424"/>
      <c r="AQ318" s="424"/>
      <c r="AR318" s="420"/>
      <c r="AS318" s="420"/>
      <c r="AT318" s="539"/>
      <c r="AU318" s="539"/>
      <c r="AV318" s="539"/>
      <c r="AW318" s="539"/>
      <c r="AX318" s="539"/>
      <c r="AY318" s="539"/>
      <c r="AZ318" s="539"/>
      <c r="BA318" s="539"/>
      <c r="BB318" s="539"/>
      <c r="BC318" s="539"/>
      <c r="BD318" s="539"/>
      <c r="BE318" s="539"/>
      <c r="BF318" s="539"/>
      <c r="BG318" s="539"/>
      <c r="BH318" s="539"/>
      <c r="BI318" s="539"/>
      <c r="BJ318" s="539"/>
      <c r="BK318" s="539"/>
      <c r="BL318" s="539"/>
      <c r="BM318" s="539"/>
      <c r="BN318" s="539"/>
      <c r="BO318" s="539"/>
      <c r="BP318" s="539"/>
      <c r="BQ318" s="539"/>
      <c r="BR318" s="539"/>
      <c r="BS318" s="539"/>
      <c r="BT318" s="539"/>
      <c r="BU318" s="539"/>
      <c r="BV318" s="539"/>
    </row>
    <row r="319" spans="35:74" s="537" customFormat="1" x14ac:dyDescent="0.25">
      <c r="AI319" s="420"/>
      <c r="AJ319" s="424"/>
      <c r="AK319" s="424"/>
      <c r="AL319" s="424"/>
      <c r="AM319" s="424"/>
      <c r="AN319" s="420"/>
      <c r="AO319" s="420"/>
      <c r="AP319" s="420"/>
      <c r="AQ319" s="420"/>
      <c r="AR319" s="420"/>
      <c r="AS319" s="420"/>
      <c r="AT319" s="539"/>
      <c r="AU319" s="539"/>
      <c r="AV319" s="539"/>
      <c r="AW319" s="539"/>
      <c r="AX319" s="539"/>
      <c r="AY319" s="539"/>
      <c r="AZ319" s="539"/>
      <c r="BA319" s="539"/>
      <c r="BB319" s="539"/>
      <c r="BC319" s="539"/>
      <c r="BD319" s="539"/>
      <c r="BE319" s="539"/>
      <c r="BF319" s="539"/>
      <c r="BG319" s="539"/>
      <c r="BH319" s="539"/>
      <c r="BI319" s="539"/>
      <c r="BJ319" s="539"/>
      <c r="BK319" s="539"/>
      <c r="BL319" s="539"/>
      <c r="BM319" s="539"/>
      <c r="BN319" s="539"/>
      <c r="BO319" s="539"/>
      <c r="BP319" s="539"/>
      <c r="BQ319" s="539"/>
      <c r="BR319" s="539"/>
      <c r="BS319" s="539"/>
      <c r="BT319" s="539"/>
      <c r="BU319" s="539"/>
      <c r="BV319" s="539"/>
    </row>
    <row r="320" spans="35:74" s="537" customFormat="1" x14ac:dyDescent="0.25">
      <c r="AI320" s="420"/>
      <c r="AJ320" s="424"/>
      <c r="AK320" s="424"/>
      <c r="AL320" s="424"/>
      <c r="AM320" s="424"/>
      <c r="AN320" s="420"/>
      <c r="AO320" s="420"/>
      <c r="AP320" s="420"/>
      <c r="AQ320" s="420"/>
      <c r="AR320" s="420"/>
      <c r="AS320" s="420"/>
      <c r="AT320" s="539"/>
      <c r="AU320" s="539"/>
      <c r="AV320" s="539"/>
      <c r="AW320" s="539"/>
      <c r="AX320" s="539"/>
      <c r="AY320" s="539"/>
      <c r="AZ320" s="539"/>
      <c r="BA320" s="539"/>
      <c r="BB320" s="539"/>
      <c r="BC320" s="539"/>
      <c r="BD320" s="539"/>
      <c r="BE320" s="539"/>
      <c r="BF320" s="539"/>
      <c r="BG320" s="539"/>
      <c r="BH320" s="539"/>
      <c r="BI320" s="539"/>
      <c r="BJ320" s="539"/>
      <c r="BK320" s="539"/>
      <c r="BL320" s="539"/>
      <c r="BM320" s="539"/>
      <c r="BN320" s="539"/>
      <c r="BO320" s="539"/>
      <c r="BP320" s="539"/>
      <c r="BQ320" s="539"/>
      <c r="BR320" s="539"/>
      <c r="BS320" s="539"/>
      <c r="BT320" s="539"/>
      <c r="BU320" s="539"/>
      <c r="BV320" s="539"/>
    </row>
    <row r="321" spans="23:74" s="537" customFormat="1" x14ac:dyDescent="0.25">
      <c r="AI321" s="420"/>
      <c r="AJ321" s="420"/>
      <c r="AK321" s="420"/>
      <c r="AL321" s="420"/>
      <c r="AM321" s="420"/>
      <c r="AN321" s="420"/>
      <c r="AO321" s="420"/>
      <c r="AP321" s="420"/>
      <c r="AQ321" s="420"/>
      <c r="AR321" s="420"/>
      <c r="AS321" s="420"/>
      <c r="AT321" s="539"/>
      <c r="AU321" s="539"/>
      <c r="AV321" s="539"/>
      <c r="AW321" s="539"/>
      <c r="AX321" s="539"/>
      <c r="AY321" s="539"/>
      <c r="AZ321" s="539"/>
      <c r="BA321" s="539"/>
      <c r="BB321" s="539"/>
      <c r="BC321" s="539"/>
      <c r="BD321" s="539"/>
      <c r="BE321" s="539"/>
      <c r="BF321" s="539"/>
      <c r="BG321" s="539"/>
      <c r="BH321" s="539"/>
      <c r="BI321" s="539"/>
      <c r="BJ321" s="539"/>
      <c r="BK321" s="539"/>
      <c r="BL321" s="539"/>
      <c r="BM321" s="539"/>
      <c r="BN321" s="539"/>
      <c r="BO321" s="539"/>
      <c r="BP321" s="539"/>
      <c r="BQ321" s="539"/>
      <c r="BR321" s="539"/>
      <c r="BS321" s="539"/>
      <c r="BT321" s="539"/>
      <c r="BU321" s="539"/>
      <c r="BV321" s="539"/>
    </row>
    <row r="322" spans="23:74" s="537" customFormat="1" x14ac:dyDescent="0.25">
      <c r="AI322" s="420"/>
      <c r="AJ322" s="424"/>
      <c r="AK322" s="424"/>
      <c r="AL322" s="424"/>
      <c r="AM322" s="424"/>
      <c r="AN322" s="420"/>
      <c r="AO322" s="424"/>
      <c r="AP322" s="424"/>
      <c r="AQ322" s="424"/>
      <c r="AR322" s="424"/>
      <c r="AS322" s="420"/>
      <c r="AT322" s="539"/>
      <c r="AU322" s="539"/>
      <c r="AV322" s="539"/>
      <c r="AW322" s="539"/>
      <c r="AX322" s="539"/>
      <c r="AY322" s="539"/>
      <c r="AZ322" s="539"/>
      <c r="BA322" s="539"/>
      <c r="BB322" s="539"/>
      <c r="BC322" s="539"/>
      <c r="BD322" s="539"/>
      <c r="BE322" s="539"/>
      <c r="BF322" s="539"/>
      <c r="BG322" s="539"/>
      <c r="BH322" s="539"/>
      <c r="BI322" s="539"/>
      <c r="BJ322" s="539"/>
      <c r="BK322" s="539"/>
      <c r="BL322" s="539"/>
      <c r="BM322" s="539"/>
      <c r="BN322" s="539"/>
      <c r="BO322" s="539"/>
      <c r="BP322" s="539"/>
      <c r="BQ322" s="539"/>
      <c r="BR322" s="539"/>
      <c r="BS322" s="539"/>
      <c r="BT322" s="539"/>
      <c r="BU322" s="539"/>
      <c r="BV322" s="539"/>
    </row>
    <row r="323" spans="23:74" s="537" customFormat="1" x14ac:dyDescent="0.25">
      <c r="AI323" s="420"/>
      <c r="AJ323" s="425"/>
      <c r="AK323" s="425"/>
      <c r="AL323" s="425"/>
      <c r="AM323" s="425"/>
      <c r="AN323" s="420"/>
      <c r="AO323" s="420"/>
      <c r="AP323" s="424"/>
      <c r="AQ323" s="424"/>
      <c r="AR323" s="424"/>
      <c r="AS323" s="424"/>
      <c r="AT323" s="539"/>
      <c r="AU323" s="539"/>
      <c r="AV323" s="539"/>
      <c r="AW323" s="539"/>
      <c r="AX323" s="539"/>
      <c r="AY323" s="539"/>
      <c r="AZ323" s="539"/>
      <c r="BA323" s="539"/>
      <c r="BB323" s="539"/>
      <c r="BC323" s="539"/>
      <c r="BD323" s="539"/>
      <c r="BE323" s="539"/>
      <c r="BF323" s="539"/>
      <c r="BG323" s="539"/>
      <c r="BH323" s="539"/>
      <c r="BI323" s="539"/>
      <c r="BJ323" s="539"/>
      <c r="BK323" s="539"/>
      <c r="BL323" s="539"/>
      <c r="BM323" s="539"/>
      <c r="BN323" s="539"/>
      <c r="BO323" s="539"/>
      <c r="BP323" s="539"/>
      <c r="BQ323" s="539"/>
      <c r="BR323" s="539"/>
      <c r="BS323" s="539"/>
      <c r="BT323" s="539"/>
      <c r="BU323" s="539"/>
      <c r="BV323" s="539"/>
    </row>
    <row r="324" spans="23:74" s="537" customFormat="1" x14ac:dyDescent="0.25">
      <c r="AI324" s="420"/>
      <c r="AJ324" s="424"/>
      <c r="AK324" s="424"/>
      <c r="AL324" s="424"/>
      <c r="AM324" s="424"/>
      <c r="AN324" s="420"/>
      <c r="AO324" s="420"/>
      <c r="AP324" s="425"/>
      <c r="AQ324" s="424"/>
      <c r="AR324" s="424"/>
      <c r="AS324" s="424"/>
      <c r="AT324" s="539"/>
      <c r="AU324" s="539"/>
      <c r="AV324" s="539"/>
      <c r="AW324" s="539"/>
      <c r="AX324" s="539"/>
      <c r="AY324" s="539"/>
      <c r="AZ324" s="539"/>
      <c r="BA324" s="539"/>
      <c r="BB324" s="539"/>
      <c r="BC324" s="539"/>
      <c r="BD324" s="539"/>
      <c r="BE324" s="539"/>
      <c r="BF324" s="539"/>
      <c r="BG324" s="539"/>
      <c r="BH324" s="539"/>
      <c r="BI324" s="539"/>
      <c r="BJ324" s="539"/>
      <c r="BK324" s="539"/>
      <c r="BL324" s="539"/>
      <c r="BM324" s="539"/>
      <c r="BN324" s="539"/>
      <c r="BO324" s="539"/>
      <c r="BP324" s="539"/>
      <c r="BQ324" s="539"/>
      <c r="BR324" s="539"/>
      <c r="BS324" s="539"/>
      <c r="BT324" s="539"/>
      <c r="BU324" s="539"/>
      <c r="BV324" s="539"/>
    </row>
    <row r="325" spans="23:74" s="537" customFormat="1" x14ac:dyDescent="0.25">
      <c r="AI325" s="420"/>
      <c r="AJ325" s="424"/>
      <c r="AK325" s="424"/>
      <c r="AL325" s="424"/>
      <c r="AM325" s="424"/>
      <c r="AN325" s="420"/>
      <c r="AO325" s="420"/>
      <c r="AP325" s="420"/>
      <c r="AQ325" s="420"/>
      <c r="AR325" s="420"/>
      <c r="AS325" s="420"/>
      <c r="AT325" s="539"/>
      <c r="AU325" s="539"/>
      <c r="AV325" s="539"/>
      <c r="AW325" s="539"/>
      <c r="AX325" s="539"/>
      <c r="AY325" s="539"/>
      <c r="AZ325" s="539"/>
      <c r="BA325" s="539"/>
      <c r="BB325" s="539"/>
      <c r="BC325" s="539"/>
      <c r="BD325" s="539"/>
      <c r="BE325" s="539"/>
      <c r="BF325" s="539"/>
      <c r="BG325" s="539"/>
      <c r="BH325" s="539"/>
      <c r="BI325" s="539"/>
      <c r="BJ325" s="539"/>
      <c r="BK325" s="539"/>
      <c r="BL325" s="539"/>
      <c r="BM325" s="539"/>
      <c r="BN325" s="539"/>
      <c r="BO325" s="539"/>
      <c r="BP325" s="539"/>
      <c r="BQ325" s="539"/>
      <c r="BR325" s="539"/>
      <c r="BS325" s="539"/>
      <c r="BT325" s="539"/>
      <c r="BU325" s="539"/>
      <c r="BV325" s="539"/>
    </row>
    <row r="326" spans="23:74" s="537" customFormat="1" x14ac:dyDescent="0.25">
      <c r="AI326" s="420"/>
      <c r="AJ326" s="424"/>
      <c r="AK326" s="424"/>
      <c r="AL326" s="424"/>
      <c r="AM326" s="424"/>
      <c r="AN326" s="420"/>
      <c r="AO326" s="420"/>
      <c r="AP326" s="420"/>
      <c r="AQ326" s="420"/>
      <c r="AR326" s="420"/>
      <c r="AS326" s="420"/>
      <c r="AT326" s="539"/>
      <c r="AU326" s="539"/>
      <c r="AV326" s="539"/>
      <c r="AW326" s="539"/>
      <c r="AX326" s="539"/>
      <c r="AY326" s="539"/>
      <c r="AZ326" s="539"/>
      <c r="BA326" s="539"/>
      <c r="BB326" s="539"/>
      <c r="BC326" s="539"/>
      <c r="BD326" s="539"/>
      <c r="BE326" s="539"/>
      <c r="BF326" s="539"/>
      <c r="BG326" s="539"/>
      <c r="BH326" s="539"/>
      <c r="BI326" s="539"/>
      <c r="BJ326" s="539"/>
      <c r="BK326" s="539"/>
      <c r="BL326" s="539"/>
      <c r="BM326" s="539"/>
      <c r="BN326" s="539"/>
      <c r="BO326" s="539"/>
      <c r="BP326" s="539"/>
      <c r="BQ326" s="539"/>
      <c r="BR326" s="539"/>
      <c r="BS326" s="539"/>
      <c r="BT326" s="539"/>
      <c r="BU326" s="539"/>
      <c r="BV326" s="539"/>
    </row>
    <row r="327" spans="23:74" s="537" customFormat="1" x14ac:dyDescent="0.25">
      <c r="AI327" s="420"/>
      <c r="AJ327" s="424"/>
      <c r="AK327" s="424"/>
      <c r="AL327" s="424"/>
      <c r="AM327" s="424"/>
      <c r="AN327" s="420"/>
      <c r="AO327" s="420"/>
      <c r="AP327" s="420"/>
      <c r="AQ327" s="420"/>
      <c r="AR327" s="420"/>
      <c r="AS327" s="420"/>
      <c r="AT327" s="539"/>
      <c r="AU327" s="539"/>
      <c r="AV327" s="539"/>
      <c r="AW327" s="539"/>
      <c r="AX327" s="539"/>
      <c r="AY327" s="539"/>
      <c r="AZ327" s="539"/>
      <c r="BA327" s="539"/>
      <c r="BB327" s="539"/>
      <c r="BC327" s="539"/>
      <c r="BD327" s="539"/>
      <c r="BE327" s="539"/>
      <c r="BF327" s="539"/>
      <c r="BG327" s="539"/>
      <c r="BH327" s="539"/>
      <c r="BI327" s="539"/>
      <c r="BJ327" s="539"/>
      <c r="BK327" s="539"/>
      <c r="BL327" s="539"/>
      <c r="BM327" s="539"/>
      <c r="BN327" s="539"/>
      <c r="BO327" s="539"/>
      <c r="BP327" s="539"/>
      <c r="BQ327" s="539"/>
      <c r="BR327" s="539"/>
      <c r="BS327" s="539"/>
      <c r="BT327" s="539"/>
      <c r="BU327" s="539"/>
      <c r="BV327" s="539"/>
    </row>
    <row r="328" spans="23:74" s="537" customFormat="1" x14ac:dyDescent="0.25">
      <c r="AI328" s="420"/>
      <c r="AJ328" s="424"/>
      <c r="AK328" s="424"/>
      <c r="AL328" s="424"/>
      <c r="AM328" s="424"/>
      <c r="AN328" s="420"/>
      <c r="AO328" s="424"/>
      <c r="AP328" s="424"/>
      <c r="AQ328" s="424"/>
      <c r="AR328" s="420"/>
      <c r="AS328" s="420"/>
      <c r="AT328" s="539"/>
      <c r="AU328" s="539"/>
      <c r="AV328" s="539"/>
      <c r="AW328" s="539"/>
      <c r="AX328" s="539"/>
      <c r="AY328" s="539"/>
      <c r="AZ328" s="539"/>
      <c r="BA328" s="539"/>
      <c r="BB328" s="539"/>
      <c r="BC328" s="539"/>
      <c r="BD328" s="539"/>
      <c r="BE328" s="539"/>
      <c r="BF328" s="539"/>
      <c r="BG328" s="539"/>
      <c r="BH328" s="539"/>
      <c r="BI328" s="539"/>
      <c r="BJ328" s="539"/>
      <c r="BK328" s="539"/>
      <c r="BL328" s="539"/>
      <c r="BM328" s="539"/>
      <c r="BN328" s="539"/>
      <c r="BO328" s="539"/>
      <c r="BP328" s="539"/>
      <c r="BQ328" s="539"/>
      <c r="BR328" s="539"/>
      <c r="BS328" s="539"/>
      <c r="BT328" s="539"/>
      <c r="BU328" s="539"/>
      <c r="BV328" s="539"/>
    </row>
    <row r="329" spans="23:74" s="537" customFormat="1" x14ac:dyDescent="0.25">
      <c r="AI329" s="420"/>
      <c r="AJ329" s="424"/>
      <c r="AK329" s="424"/>
      <c r="AL329" s="424"/>
      <c r="AM329" s="424"/>
      <c r="AN329" s="420"/>
      <c r="AO329" s="420"/>
      <c r="AP329" s="420"/>
      <c r="AQ329" s="420"/>
      <c r="AR329" s="420"/>
      <c r="AS329" s="420"/>
      <c r="AT329" s="539"/>
      <c r="AU329" s="539"/>
      <c r="AV329" s="539"/>
      <c r="AW329" s="539"/>
      <c r="AX329" s="539"/>
      <c r="AY329" s="539"/>
      <c r="AZ329" s="539"/>
      <c r="BA329" s="539"/>
      <c r="BB329" s="539"/>
      <c r="BC329" s="539"/>
      <c r="BD329" s="539"/>
      <c r="BE329" s="539"/>
      <c r="BF329" s="539"/>
      <c r="BG329" s="539"/>
      <c r="BH329" s="539"/>
      <c r="BI329" s="539"/>
      <c r="BJ329" s="539"/>
      <c r="BK329" s="539"/>
      <c r="BL329" s="539"/>
      <c r="BM329" s="539"/>
      <c r="BN329" s="539"/>
      <c r="BO329" s="539"/>
      <c r="BP329" s="539"/>
      <c r="BQ329" s="539"/>
      <c r="BR329" s="539"/>
      <c r="BS329" s="539"/>
      <c r="BT329" s="539"/>
      <c r="BU329" s="539"/>
      <c r="BV329" s="539"/>
    </row>
    <row r="330" spans="23:74" s="537" customFormat="1" x14ac:dyDescent="0.25">
      <c r="AI330" s="420"/>
      <c r="AJ330" s="424"/>
      <c r="AK330" s="424"/>
      <c r="AL330" s="424"/>
      <c r="AM330" s="424"/>
      <c r="AN330" s="420"/>
      <c r="AO330" s="420"/>
      <c r="AP330" s="420"/>
      <c r="AQ330" s="420"/>
      <c r="AR330" s="420"/>
      <c r="AS330" s="420"/>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39"/>
      <c r="BO330" s="539"/>
      <c r="BP330" s="539"/>
      <c r="BQ330" s="539"/>
      <c r="BR330" s="539"/>
      <c r="BS330" s="539"/>
      <c r="BT330" s="539"/>
      <c r="BU330" s="539"/>
      <c r="BV330" s="539"/>
    </row>
    <row r="331" spans="23:74" s="537" customFormat="1" x14ac:dyDescent="0.25">
      <c r="AI331" s="420"/>
      <c r="AJ331" s="420"/>
      <c r="AK331" s="420"/>
      <c r="AL331" s="420"/>
      <c r="AM331" s="420"/>
      <c r="AN331" s="420"/>
      <c r="AO331" s="420"/>
      <c r="AP331" s="420"/>
      <c r="AQ331" s="420"/>
      <c r="AR331" s="420"/>
      <c r="AS331" s="420"/>
      <c r="AT331" s="539"/>
      <c r="AU331" s="539"/>
      <c r="AV331" s="539"/>
      <c r="AW331" s="539"/>
      <c r="AX331" s="539"/>
      <c r="AY331" s="539"/>
      <c r="AZ331" s="539"/>
      <c r="BA331" s="539"/>
      <c r="BB331" s="539"/>
      <c r="BC331" s="539"/>
      <c r="BD331" s="539"/>
      <c r="BE331" s="539"/>
      <c r="BF331" s="539"/>
      <c r="BG331" s="539"/>
      <c r="BH331" s="539"/>
      <c r="BI331" s="539"/>
      <c r="BJ331" s="539"/>
      <c r="BK331" s="539"/>
      <c r="BL331" s="539"/>
      <c r="BM331" s="539"/>
      <c r="BN331" s="539"/>
      <c r="BO331" s="539"/>
      <c r="BP331" s="539"/>
      <c r="BQ331" s="539"/>
      <c r="BR331" s="539"/>
      <c r="BS331" s="539"/>
      <c r="BT331" s="539"/>
      <c r="BU331" s="539"/>
      <c r="BV331" s="539"/>
    </row>
    <row r="332" spans="23:74" s="537" customFormat="1" x14ac:dyDescent="0.25">
      <c r="AI332" s="420"/>
      <c r="AJ332" s="424"/>
      <c r="AK332" s="424"/>
      <c r="AL332" s="424"/>
      <c r="AM332" s="424"/>
      <c r="AN332" s="420"/>
      <c r="AO332" s="424"/>
      <c r="AP332" s="424"/>
      <c r="AQ332" s="424"/>
      <c r="AR332" s="424"/>
      <c r="AS332" s="420"/>
      <c r="AT332" s="539"/>
      <c r="AU332" s="539"/>
      <c r="AV332" s="539"/>
      <c r="AW332" s="539"/>
      <c r="AX332" s="539"/>
      <c r="AY332" s="539"/>
      <c r="AZ332" s="539"/>
      <c r="BA332" s="539"/>
      <c r="BB332" s="539"/>
      <c r="BC332" s="539"/>
      <c r="BD332" s="539"/>
      <c r="BE332" s="539"/>
      <c r="BF332" s="539"/>
      <c r="BG332" s="539"/>
      <c r="BH332" s="539"/>
      <c r="BI332" s="539"/>
      <c r="BJ332" s="539"/>
      <c r="BK332" s="539"/>
      <c r="BL332" s="539"/>
      <c r="BM332" s="539"/>
      <c r="BN332" s="539"/>
      <c r="BO332" s="539"/>
      <c r="BP332" s="539"/>
      <c r="BQ332" s="539"/>
      <c r="BR332" s="539"/>
      <c r="BS332" s="539"/>
      <c r="BT332" s="539"/>
      <c r="BU332" s="539"/>
      <c r="BV332" s="539"/>
    </row>
    <row r="333" spans="23:74" s="537" customFormat="1" x14ac:dyDescent="0.25">
      <c r="AI333" s="420"/>
      <c r="AJ333" s="425"/>
      <c r="AK333" s="425"/>
      <c r="AL333" s="425"/>
      <c r="AM333" s="425"/>
      <c r="AN333" s="420"/>
      <c r="AO333" s="420"/>
      <c r="AP333" s="424"/>
      <c r="AQ333" s="424"/>
      <c r="AR333" s="424"/>
      <c r="AS333" s="424"/>
      <c r="AT333" s="539"/>
      <c r="AU333" s="539"/>
      <c r="AV333" s="539"/>
      <c r="AW333" s="539"/>
      <c r="AX333" s="539"/>
      <c r="AY333" s="539"/>
      <c r="AZ333" s="539"/>
      <c r="BA333" s="539"/>
      <c r="BB333" s="539"/>
      <c r="BC333" s="539"/>
      <c r="BD333" s="539"/>
      <c r="BE333" s="539"/>
      <c r="BF333" s="539"/>
      <c r="BG333" s="539"/>
      <c r="BH333" s="539"/>
      <c r="BI333" s="539"/>
      <c r="BJ333" s="539"/>
      <c r="BK333" s="539"/>
      <c r="BL333" s="539"/>
      <c r="BM333" s="539"/>
      <c r="BN333" s="539"/>
      <c r="BO333" s="539"/>
      <c r="BP333" s="539"/>
      <c r="BQ333" s="539"/>
      <c r="BR333" s="539"/>
      <c r="BS333" s="539"/>
      <c r="BT333" s="539"/>
      <c r="BU333" s="539"/>
      <c r="BV333" s="539"/>
    </row>
    <row r="334" spans="23:74" s="537" customFormat="1" ht="15.75" thickBot="1" x14ac:dyDescent="0.3">
      <c r="AI334" s="420"/>
      <c r="AJ334" s="424"/>
      <c r="AK334" s="424"/>
      <c r="AL334" s="424"/>
      <c r="AM334" s="424"/>
      <c r="AN334" s="420"/>
      <c r="AO334" s="420"/>
      <c r="AP334" s="425"/>
      <c r="AQ334" s="424"/>
      <c r="AR334" s="424"/>
      <c r="AS334" s="424"/>
      <c r="AT334" s="539"/>
      <c r="AU334" s="539"/>
      <c r="AV334" s="539"/>
      <c r="AW334" s="539"/>
      <c r="AX334" s="539"/>
      <c r="AY334" s="539"/>
      <c r="AZ334" s="539"/>
      <c r="BA334" s="539"/>
      <c r="BB334" s="539"/>
      <c r="BC334" s="539"/>
      <c r="BD334" s="539"/>
      <c r="BE334" s="539"/>
      <c r="BF334" s="539"/>
      <c r="BG334" s="539"/>
      <c r="BH334" s="539"/>
      <c r="BI334" s="539"/>
      <c r="BJ334" s="539"/>
      <c r="BK334" s="539"/>
      <c r="BL334" s="539"/>
      <c r="BM334" s="539"/>
      <c r="BN334" s="539"/>
      <c r="BO334" s="539"/>
      <c r="BP334" s="539"/>
      <c r="BQ334" s="539"/>
      <c r="BR334" s="539"/>
      <c r="BS334" s="539"/>
      <c r="BT334" s="539"/>
      <c r="BU334" s="539"/>
      <c r="BV334" s="539"/>
    </row>
    <row r="335" spans="23:74" s="537" customFormat="1" x14ac:dyDescent="0.25">
      <c r="W335" s="752"/>
      <c r="X335" s="753"/>
      <c r="Y335" s="753"/>
      <c r="Z335" s="564"/>
      <c r="AA335" s="750"/>
      <c r="AB335" s="750"/>
      <c r="AC335" s="565"/>
      <c r="AD335" s="562"/>
      <c r="AE335" s="562"/>
      <c r="AF335" s="562"/>
      <c r="AH335" s="562"/>
      <c r="AI335" s="420"/>
      <c r="AJ335" s="424"/>
      <c r="AK335" s="424"/>
      <c r="AL335" s="424"/>
      <c r="AM335" s="424"/>
      <c r="AN335" s="420"/>
      <c r="AO335" s="420"/>
      <c r="AP335" s="420"/>
      <c r="AQ335" s="420"/>
      <c r="AR335" s="420"/>
      <c r="AS335" s="420"/>
      <c r="AT335" s="539"/>
      <c r="AU335" s="539"/>
      <c r="AV335" s="539"/>
      <c r="AW335" s="539"/>
      <c r="AX335" s="539"/>
      <c r="AY335" s="539"/>
      <c r="AZ335" s="539"/>
      <c r="BA335" s="539"/>
      <c r="BB335" s="539"/>
      <c r="BC335" s="539"/>
      <c r="BD335" s="539"/>
      <c r="BE335" s="539"/>
      <c r="BF335" s="539"/>
      <c r="BG335" s="539"/>
      <c r="BH335" s="539"/>
      <c r="BI335" s="539"/>
      <c r="BJ335" s="539"/>
      <c r="BK335" s="539"/>
      <c r="BL335" s="539"/>
      <c r="BM335" s="539"/>
      <c r="BN335" s="539"/>
      <c r="BO335" s="539"/>
      <c r="BP335" s="539"/>
      <c r="BQ335" s="539"/>
      <c r="BR335" s="539"/>
      <c r="BS335" s="539"/>
      <c r="BT335" s="539"/>
      <c r="BU335" s="539"/>
      <c r="BV335" s="539"/>
    </row>
    <row r="336" spans="23:74" s="537" customFormat="1" x14ac:dyDescent="0.25">
      <c r="W336" s="754"/>
      <c r="X336" s="697"/>
      <c r="Y336" s="697"/>
      <c r="Z336" s="576"/>
      <c r="AA336" s="692"/>
      <c r="AB336" s="692"/>
      <c r="AC336" s="566"/>
      <c r="AD336" s="563"/>
      <c r="AE336" s="563"/>
      <c r="AF336" s="563"/>
      <c r="AH336" s="563"/>
      <c r="AI336" s="420"/>
      <c r="AJ336" s="424"/>
      <c r="AK336" s="424"/>
      <c r="AL336" s="424"/>
      <c r="AM336" s="424"/>
      <c r="AN336" s="420"/>
      <c r="AO336" s="420"/>
      <c r="AP336" s="420"/>
      <c r="AQ336" s="420"/>
      <c r="AR336" s="420"/>
      <c r="AS336" s="420"/>
      <c r="AT336" s="539"/>
      <c r="AU336" s="539"/>
      <c r="AV336" s="539"/>
      <c r="AW336" s="539"/>
      <c r="AX336" s="539"/>
      <c r="AY336" s="539"/>
      <c r="AZ336" s="539"/>
      <c r="BA336" s="539"/>
      <c r="BB336" s="539"/>
      <c r="BC336" s="539"/>
      <c r="BD336" s="539"/>
      <c r="BE336" s="539"/>
      <c r="BF336" s="539"/>
      <c r="BG336" s="539"/>
      <c r="BH336" s="539"/>
      <c r="BI336" s="539"/>
      <c r="BJ336" s="539"/>
      <c r="BK336" s="539"/>
      <c r="BL336" s="539"/>
      <c r="BM336" s="539"/>
      <c r="BN336" s="539"/>
      <c r="BO336" s="539"/>
      <c r="BP336" s="539"/>
      <c r="BQ336" s="539"/>
      <c r="BR336" s="539"/>
      <c r="BS336" s="539"/>
      <c r="BT336" s="539"/>
      <c r="BU336" s="539"/>
      <c r="BV336" s="539"/>
    </row>
    <row r="337" spans="23:74" s="537" customFormat="1" x14ac:dyDescent="0.25">
      <c r="W337" s="754"/>
      <c r="X337" s="697"/>
      <c r="Y337" s="697"/>
      <c r="Z337" s="576"/>
      <c r="AA337" s="732"/>
      <c r="AB337" s="732"/>
      <c r="AC337" s="566"/>
      <c r="AD337" s="563"/>
      <c r="AE337" s="563"/>
      <c r="AF337" s="563"/>
      <c r="AH337" s="563"/>
      <c r="AI337" s="420"/>
      <c r="AJ337" s="424"/>
      <c r="AK337" s="424"/>
      <c r="AL337" s="424"/>
      <c r="AM337" s="424"/>
      <c r="AN337" s="420"/>
      <c r="AO337" s="420"/>
      <c r="AP337" s="420"/>
      <c r="AQ337" s="420"/>
      <c r="AR337" s="420"/>
      <c r="AS337" s="420"/>
      <c r="AT337" s="539"/>
      <c r="AU337" s="539"/>
      <c r="AV337" s="539"/>
      <c r="AW337" s="539"/>
      <c r="AX337" s="539"/>
      <c r="AY337" s="539"/>
      <c r="AZ337" s="539"/>
      <c r="BA337" s="539"/>
      <c r="BB337" s="539"/>
      <c r="BC337" s="539"/>
      <c r="BD337" s="539"/>
      <c r="BE337" s="539"/>
      <c r="BF337" s="539"/>
      <c r="BG337" s="539"/>
      <c r="BH337" s="539"/>
      <c r="BI337" s="539"/>
      <c r="BJ337" s="539"/>
      <c r="BK337" s="539"/>
      <c r="BL337" s="539"/>
      <c r="BM337" s="539"/>
      <c r="BN337" s="539"/>
      <c r="BO337" s="539"/>
      <c r="BP337" s="539"/>
      <c r="BQ337" s="539"/>
      <c r="BR337" s="539"/>
      <c r="BS337" s="539"/>
      <c r="BT337" s="539"/>
      <c r="BU337" s="539"/>
      <c r="BV337" s="539"/>
    </row>
    <row r="338" spans="23:74" s="537" customFormat="1" x14ac:dyDescent="0.25">
      <c r="W338" s="754"/>
      <c r="X338" s="697"/>
      <c r="Y338" s="697"/>
      <c r="Z338" s="576"/>
      <c r="AA338" s="751"/>
      <c r="AB338" s="751"/>
      <c r="AC338" s="566"/>
      <c r="AD338" s="563"/>
      <c r="AE338" s="563"/>
      <c r="AF338" s="563"/>
      <c r="AH338" s="563"/>
      <c r="AI338" s="420"/>
      <c r="AJ338" s="424"/>
      <c r="AK338" s="424"/>
      <c r="AL338" s="424"/>
      <c r="AM338" s="424"/>
      <c r="AN338" s="420"/>
      <c r="AO338" s="424"/>
      <c r="AP338" s="424"/>
      <c r="AQ338" s="424"/>
      <c r="AR338" s="420"/>
      <c r="AS338" s="420"/>
      <c r="AT338" s="539"/>
      <c r="AU338" s="539"/>
      <c r="AV338" s="539"/>
      <c r="AW338" s="539"/>
      <c r="AX338" s="539"/>
      <c r="AY338" s="539"/>
      <c r="AZ338" s="539"/>
      <c r="BA338" s="539"/>
      <c r="BB338" s="539"/>
      <c r="BC338" s="539"/>
      <c r="BD338" s="539"/>
      <c r="BE338" s="539"/>
      <c r="BF338" s="539"/>
      <c r="BG338" s="539"/>
      <c r="BH338" s="539"/>
      <c r="BI338" s="539"/>
      <c r="BJ338" s="539"/>
      <c r="BK338" s="539"/>
      <c r="BL338" s="539"/>
      <c r="BM338" s="539"/>
      <c r="BN338" s="539"/>
      <c r="BO338" s="539"/>
      <c r="BP338" s="539"/>
      <c r="BQ338" s="539"/>
      <c r="BR338" s="539"/>
      <c r="BS338" s="539"/>
      <c r="BT338" s="539"/>
      <c r="BU338" s="539"/>
      <c r="BV338" s="539"/>
    </row>
    <row r="339" spans="23:74" s="537" customFormat="1" x14ac:dyDescent="0.25">
      <c r="W339" s="754"/>
      <c r="X339" s="697"/>
      <c r="Y339" s="697"/>
      <c r="Z339" s="576"/>
      <c r="AA339" s="692"/>
      <c r="AB339" s="692"/>
      <c r="AC339" s="566"/>
      <c r="AD339" s="563"/>
      <c r="AE339" s="563"/>
      <c r="AF339" s="563"/>
      <c r="AH339" s="563"/>
      <c r="AI339" s="420"/>
      <c r="AJ339" s="424"/>
      <c r="AK339" s="424"/>
      <c r="AL339" s="424"/>
      <c r="AM339" s="424"/>
      <c r="AN339" s="420"/>
      <c r="AO339" s="420"/>
      <c r="AP339" s="420"/>
      <c r="AQ339" s="420"/>
      <c r="AR339" s="420"/>
      <c r="AS339" s="420"/>
      <c r="AT339" s="539"/>
      <c r="AU339" s="539"/>
      <c r="AV339" s="539"/>
      <c r="AW339" s="539"/>
      <c r="AX339" s="539"/>
      <c r="AY339" s="539"/>
      <c r="AZ339" s="539"/>
      <c r="BA339" s="539"/>
      <c r="BB339" s="539"/>
      <c r="BC339" s="539"/>
      <c r="BD339" s="539"/>
      <c r="BE339" s="539"/>
      <c r="BF339" s="539"/>
      <c r="BG339" s="539"/>
      <c r="BH339" s="539"/>
      <c r="BI339" s="539"/>
      <c r="BJ339" s="539"/>
      <c r="BK339" s="539"/>
      <c r="BL339" s="539"/>
      <c r="BM339" s="539"/>
      <c r="BN339" s="539"/>
      <c r="BO339" s="539"/>
      <c r="BP339" s="539"/>
      <c r="BQ339" s="539"/>
      <c r="BR339" s="539"/>
      <c r="BS339" s="539"/>
      <c r="BT339" s="539"/>
      <c r="BU339" s="539"/>
      <c r="BV339" s="539"/>
    </row>
    <row r="340" spans="23:74" s="537" customFormat="1" x14ac:dyDescent="0.25">
      <c r="W340" s="754"/>
      <c r="X340" s="697"/>
      <c r="Y340" s="697"/>
      <c r="Z340" s="576"/>
      <c r="AA340" s="692"/>
      <c r="AB340" s="692"/>
      <c r="AC340" s="566"/>
      <c r="AD340" s="563"/>
      <c r="AE340" s="563"/>
      <c r="AF340" s="563"/>
      <c r="AH340" s="563"/>
      <c r="AI340" s="420"/>
      <c r="AJ340" s="424"/>
      <c r="AK340" s="424"/>
      <c r="AL340" s="424"/>
      <c r="AM340" s="424"/>
      <c r="AN340" s="420"/>
      <c r="AO340" s="420"/>
      <c r="AP340" s="420"/>
      <c r="AQ340" s="420"/>
      <c r="AR340" s="420"/>
      <c r="AS340" s="420"/>
      <c r="AT340" s="539"/>
      <c r="AU340" s="539"/>
      <c r="AV340" s="539"/>
      <c r="AW340" s="539"/>
      <c r="AX340" s="539"/>
      <c r="AY340" s="539"/>
      <c r="AZ340" s="539"/>
      <c r="BA340" s="539"/>
      <c r="BB340" s="539"/>
      <c r="BC340" s="539"/>
      <c r="BD340" s="539"/>
      <c r="BE340" s="539"/>
      <c r="BF340" s="539"/>
      <c r="BG340" s="539"/>
      <c r="BH340" s="539"/>
      <c r="BI340" s="539"/>
      <c r="BJ340" s="539"/>
      <c r="BK340" s="539"/>
      <c r="BL340" s="539"/>
      <c r="BM340" s="539"/>
      <c r="BN340" s="539"/>
      <c r="BO340" s="539"/>
      <c r="BP340" s="539"/>
      <c r="BQ340" s="539"/>
      <c r="BR340" s="539"/>
      <c r="BS340" s="539"/>
      <c r="BT340" s="539"/>
      <c r="BU340" s="539"/>
      <c r="BV340" s="539"/>
    </row>
    <row r="341" spans="23:74" s="537" customFormat="1" x14ac:dyDescent="0.2">
      <c r="W341" s="754"/>
      <c r="X341" s="697"/>
      <c r="Y341" s="697"/>
      <c r="Z341" s="576"/>
      <c r="AA341" s="692"/>
      <c r="AB341" s="692"/>
      <c r="AC341" s="566"/>
      <c r="AI341" s="420"/>
      <c r="AJ341" s="420"/>
      <c r="AK341" s="420"/>
      <c r="AL341" s="420"/>
      <c r="AM341" s="420"/>
      <c r="AN341" s="420"/>
      <c r="AO341" s="420"/>
      <c r="AP341" s="420"/>
      <c r="AQ341" s="420"/>
      <c r="AR341" s="420"/>
      <c r="AS341" s="420"/>
      <c r="AT341" s="539"/>
      <c r="AU341" s="539"/>
      <c r="AV341" s="539"/>
      <c r="AW341" s="539"/>
      <c r="AX341" s="539"/>
      <c r="AY341" s="539"/>
      <c r="AZ341" s="539"/>
      <c r="BA341" s="539"/>
      <c r="BB341" s="539"/>
      <c r="BC341" s="539"/>
      <c r="BD341" s="539"/>
      <c r="BE341" s="539"/>
      <c r="BF341" s="539"/>
      <c r="BG341" s="539"/>
      <c r="BH341" s="539"/>
      <c r="BI341" s="539"/>
      <c r="BJ341" s="539"/>
      <c r="BK341" s="539"/>
      <c r="BL341" s="539"/>
      <c r="BM341" s="539"/>
      <c r="BN341" s="539"/>
      <c r="BO341" s="539"/>
      <c r="BP341" s="539"/>
      <c r="BQ341" s="539"/>
      <c r="BR341" s="539"/>
      <c r="BS341" s="539"/>
      <c r="BT341" s="539"/>
      <c r="BU341" s="539"/>
      <c r="BV341" s="539"/>
    </row>
    <row r="342" spans="23:74" s="537" customFormat="1" x14ac:dyDescent="0.25">
      <c r="W342" s="754"/>
      <c r="X342" s="697"/>
      <c r="Y342" s="697"/>
      <c r="Z342" s="576"/>
      <c r="AA342" s="692"/>
      <c r="AB342" s="692"/>
      <c r="AC342" s="566"/>
      <c r="AI342" s="420"/>
      <c r="AJ342" s="424"/>
      <c r="AK342" s="424"/>
      <c r="AL342" s="424"/>
      <c r="AM342" s="424"/>
      <c r="AN342" s="420"/>
      <c r="AO342" s="424"/>
      <c r="AP342" s="424"/>
      <c r="AQ342" s="424"/>
      <c r="AR342" s="424"/>
      <c r="AS342" s="420"/>
      <c r="AT342" s="539"/>
      <c r="AU342" s="539"/>
      <c r="AV342" s="539"/>
      <c r="AW342" s="539"/>
      <c r="AX342" s="539"/>
      <c r="AY342" s="539"/>
      <c r="AZ342" s="539"/>
      <c r="BA342" s="539"/>
      <c r="BB342" s="539"/>
      <c r="BC342" s="539"/>
      <c r="BD342" s="539"/>
      <c r="BE342" s="539"/>
      <c r="BF342" s="539"/>
      <c r="BG342" s="539"/>
      <c r="BH342" s="539"/>
      <c r="BI342" s="539"/>
      <c r="BJ342" s="539"/>
      <c r="BK342" s="539"/>
      <c r="BL342" s="539"/>
      <c r="BM342" s="539"/>
      <c r="BN342" s="539"/>
      <c r="BO342" s="539"/>
      <c r="BP342" s="539"/>
      <c r="BQ342" s="539"/>
      <c r="BR342" s="539"/>
      <c r="BS342" s="539"/>
      <c r="BT342" s="539"/>
      <c r="BU342" s="539"/>
      <c r="BV342" s="539"/>
    </row>
    <row r="343" spans="23:74" s="537" customFormat="1" ht="15.75" thickBot="1" x14ac:dyDescent="0.3">
      <c r="W343" s="748"/>
      <c r="X343" s="749"/>
      <c r="Y343" s="749"/>
      <c r="Z343" s="567"/>
      <c r="AA343" s="765"/>
      <c r="AB343" s="765"/>
      <c r="AC343" s="568"/>
      <c r="AI343" s="420"/>
      <c r="AJ343" s="425"/>
      <c r="AK343" s="425"/>
      <c r="AL343" s="425"/>
      <c r="AM343" s="425"/>
      <c r="AN343" s="420"/>
      <c r="AO343" s="420"/>
      <c r="AP343" s="424"/>
      <c r="AQ343" s="424"/>
      <c r="AR343" s="424"/>
      <c r="AS343" s="424"/>
      <c r="AT343" s="539"/>
      <c r="AU343" s="539"/>
      <c r="AV343" s="539"/>
      <c r="AW343" s="539"/>
      <c r="AX343" s="539"/>
      <c r="AY343" s="539"/>
      <c r="AZ343" s="539"/>
      <c r="BA343" s="539"/>
      <c r="BB343" s="539"/>
      <c r="BC343" s="539"/>
      <c r="BD343" s="539"/>
      <c r="BE343" s="539"/>
      <c r="BF343" s="539"/>
      <c r="BG343" s="539"/>
      <c r="BH343" s="539"/>
      <c r="BI343" s="539"/>
      <c r="BJ343" s="539"/>
      <c r="BK343" s="539"/>
      <c r="BL343" s="539"/>
      <c r="BM343" s="539"/>
      <c r="BN343" s="539"/>
      <c r="BO343" s="539"/>
      <c r="BP343" s="539"/>
      <c r="BQ343" s="539"/>
      <c r="BR343" s="539"/>
      <c r="BS343" s="539"/>
      <c r="BT343" s="539"/>
      <c r="BU343" s="539"/>
      <c r="BV343" s="539"/>
    </row>
    <row r="344" spans="23:74" s="537" customFormat="1" x14ac:dyDescent="0.25">
      <c r="AI344" s="420"/>
      <c r="AJ344" s="424"/>
      <c r="AK344" s="424"/>
      <c r="AL344" s="424"/>
      <c r="AM344" s="424"/>
      <c r="AN344" s="420"/>
      <c r="AO344" s="420"/>
      <c r="AP344" s="425"/>
      <c r="AQ344" s="424"/>
      <c r="AR344" s="424"/>
      <c r="AS344" s="424"/>
      <c r="AT344" s="539"/>
      <c r="AU344" s="539"/>
      <c r="AV344" s="539"/>
      <c r="AW344" s="539"/>
      <c r="AX344" s="539"/>
      <c r="AY344" s="539"/>
      <c r="AZ344" s="539"/>
      <c r="BA344" s="539"/>
      <c r="BB344" s="539"/>
      <c r="BC344" s="539"/>
      <c r="BD344" s="539"/>
      <c r="BE344" s="539"/>
      <c r="BF344" s="539"/>
      <c r="BG344" s="539"/>
      <c r="BH344" s="539"/>
      <c r="BI344" s="539"/>
      <c r="BJ344" s="539"/>
      <c r="BK344" s="539"/>
      <c r="BL344" s="539"/>
      <c r="BM344" s="539"/>
      <c r="BN344" s="539"/>
      <c r="BO344" s="539"/>
      <c r="BP344" s="539"/>
      <c r="BQ344" s="539"/>
      <c r="BR344" s="539"/>
      <c r="BS344" s="539"/>
      <c r="BT344" s="539"/>
      <c r="BU344" s="539"/>
      <c r="BV344" s="539"/>
    </row>
    <row r="345" spans="23:74" s="537" customFormat="1" x14ac:dyDescent="0.25">
      <c r="AI345" s="420"/>
      <c r="AJ345" s="424"/>
      <c r="AK345" s="424"/>
      <c r="AL345" s="424"/>
      <c r="AM345" s="424"/>
      <c r="AN345" s="420"/>
      <c r="AO345" s="420"/>
      <c r="AP345" s="420"/>
      <c r="AQ345" s="420"/>
      <c r="AR345" s="420"/>
      <c r="AS345" s="420"/>
      <c r="AT345" s="539"/>
      <c r="AU345" s="539"/>
      <c r="AV345" s="539"/>
      <c r="AW345" s="539"/>
      <c r="AX345" s="539"/>
      <c r="AY345" s="539"/>
      <c r="AZ345" s="539"/>
      <c r="BA345" s="539"/>
      <c r="BB345" s="539"/>
      <c r="BC345" s="539"/>
      <c r="BD345" s="539"/>
      <c r="BE345" s="539"/>
      <c r="BF345" s="539"/>
      <c r="BG345" s="539"/>
      <c r="BH345" s="539"/>
      <c r="BI345" s="539"/>
      <c r="BJ345" s="539"/>
      <c r="BK345" s="539"/>
      <c r="BL345" s="539"/>
      <c r="BM345" s="539"/>
      <c r="BN345" s="539"/>
      <c r="BO345" s="539"/>
      <c r="BP345" s="539"/>
      <c r="BQ345" s="539"/>
      <c r="BR345" s="539"/>
      <c r="BS345" s="539"/>
      <c r="BT345" s="539"/>
      <c r="BU345" s="539"/>
      <c r="BV345" s="539"/>
    </row>
    <row r="346" spans="23:74" s="537" customFormat="1" x14ac:dyDescent="0.25">
      <c r="AI346" s="420"/>
      <c r="AJ346" s="424"/>
      <c r="AK346" s="424"/>
      <c r="AL346" s="424"/>
      <c r="AM346" s="424"/>
      <c r="AN346" s="420"/>
      <c r="AO346" s="420"/>
      <c r="AP346" s="420"/>
      <c r="AQ346" s="420"/>
      <c r="AR346" s="420"/>
      <c r="AS346" s="420"/>
      <c r="AT346" s="539"/>
      <c r="AU346" s="539"/>
      <c r="AV346" s="539"/>
      <c r="AW346" s="539"/>
      <c r="AX346" s="539"/>
      <c r="AY346" s="539"/>
      <c r="AZ346" s="539"/>
      <c r="BA346" s="539"/>
      <c r="BB346" s="539"/>
      <c r="BC346" s="539"/>
      <c r="BD346" s="539"/>
      <c r="BE346" s="539"/>
      <c r="BF346" s="539"/>
      <c r="BG346" s="539"/>
      <c r="BH346" s="539"/>
      <c r="BI346" s="539"/>
      <c r="BJ346" s="539"/>
      <c r="BK346" s="539"/>
      <c r="BL346" s="539"/>
      <c r="BM346" s="539"/>
      <c r="BN346" s="539"/>
      <c r="BO346" s="539"/>
      <c r="BP346" s="539"/>
      <c r="BQ346" s="539"/>
      <c r="BR346" s="539"/>
      <c r="BS346" s="539"/>
      <c r="BT346" s="539"/>
      <c r="BU346" s="539"/>
      <c r="BV346" s="539"/>
    </row>
    <row r="347" spans="23:74" s="537" customFormat="1" x14ac:dyDescent="0.25">
      <c r="AI347" s="420"/>
      <c r="AJ347" s="424"/>
      <c r="AK347" s="424"/>
      <c r="AL347" s="424"/>
      <c r="AM347" s="424"/>
      <c r="AN347" s="420"/>
      <c r="AO347" s="420"/>
      <c r="AP347" s="420"/>
      <c r="AQ347" s="420"/>
      <c r="AR347" s="420"/>
      <c r="AS347" s="420"/>
      <c r="AT347" s="539"/>
      <c r="AU347" s="539"/>
      <c r="AV347" s="539"/>
      <c r="AW347" s="539"/>
      <c r="AX347" s="539"/>
      <c r="AY347" s="539"/>
      <c r="AZ347" s="539"/>
      <c r="BA347" s="539"/>
      <c r="BB347" s="539"/>
      <c r="BC347" s="539"/>
      <c r="BD347" s="539"/>
      <c r="BE347" s="539"/>
      <c r="BF347" s="539"/>
      <c r="BG347" s="539"/>
      <c r="BH347" s="539"/>
      <c r="BI347" s="539"/>
      <c r="BJ347" s="539"/>
      <c r="BK347" s="539"/>
      <c r="BL347" s="539"/>
      <c r="BM347" s="539"/>
      <c r="BN347" s="539"/>
      <c r="BO347" s="539"/>
      <c r="BP347" s="539"/>
      <c r="BQ347" s="539"/>
      <c r="BR347" s="539"/>
      <c r="BS347" s="539"/>
      <c r="BT347" s="539"/>
      <c r="BU347" s="539"/>
      <c r="BV347" s="539"/>
    </row>
    <row r="348" spans="23:74" s="537" customFormat="1" x14ac:dyDescent="0.25">
      <c r="AI348" s="420"/>
      <c r="AJ348" s="424"/>
      <c r="AK348" s="424"/>
      <c r="AL348" s="424"/>
      <c r="AM348" s="424"/>
      <c r="AN348" s="420"/>
      <c r="AO348" s="424"/>
      <c r="AP348" s="424"/>
      <c r="AQ348" s="424"/>
      <c r="AR348" s="420"/>
      <c r="AS348" s="420"/>
      <c r="AT348" s="539"/>
      <c r="AU348" s="539"/>
      <c r="AV348" s="539"/>
      <c r="AW348" s="539"/>
      <c r="AX348" s="539"/>
      <c r="AY348" s="539"/>
      <c r="AZ348" s="539"/>
      <c r="BA348" s="539"/>
      <c r="BB348" s="539"/>
      <c r="BC348" s="539"/>
      <c r="BD348" s="539"/>
      <c r="BE348" s="539"/>
      <c r="BF348" s="539"/>
      <c r="BG348" s="539"/>
      <c r="BH348" s="539"/>
      <c r="BI348" s="539"/>
      <c r="BJ348" s="539"/>
      <c r="BK348" s="539"/>
      <c r="BL348" s="539"/>
      <c r="BM348" s="539"/>
      <c r="BN348" s="539"/>
      <c r="BO348" s="539"/>
      <c r="BP348" s="539"/>
      <c r="BQ348" s="539"/>
      <c r="BR348" s="539"/>
      <c r="BS348" s="539"/>
      <c r="BT348" s="539"/>
      <c r="BU348" s="539"/>
      <c r="BV348" s="539"/>
    </row>
    <row r="349" spans="23:74" s="537" customFormat="1" x14ac:dyDescent="0.25">
      <c r="AI349" s="420"/>
      <c r="AJ349" s="424"/>
      <c r="AK349" s="424"/>
      <c r="AL349" s="424"/>
      <c r="AM349" s="424"/>
      <c r="AN349" s="420"/>
      <c r="AO349" s="420"/>
      <c r="AP349" s="420"/>
      <c r="AQ349" s="420"/>
      <c r="AR349" s="420"/>
      <c r="AS349" s="420"/>
      <c r="AT349" s="539"/>
      <c r="AU349" s="539"/>
      <c r="AV349" s="539"/>
      <c r="AW349" s="539"/>
      <c r="AX349" s="539"/>
      <c r="AY349" s="539"/>
      <c r="AZ349" s="539"/>
      <c r="BA349" s="539"/>
      <c r="BB349" s="539"/>
      <c r="BC349" s="539"/>
      <c r="BD349" s="539"/>
      <c r="BE349" s="539"/>
      <c r="BF349" s="539"/>
      <c r="BG349" s="539"/>
      <c r="BH349" s="539"/>
      <c r="BI349" s="539"/>
      <c r="BJ349" s="539"/>
      <c r="BK349" s="539"/>
      <c r="BL349" s="539"/>
      <c r="BM349" s="539"/>
      <c r="BN349" s="539"/>
      <c r="BO349" s="539"/>
      <c r="BP349" s="539"/>
      <c r="BQ349" s="539"/>
      <c r="BR349" s="539"/>
      <c r="BS349" s="539"/>
      <c r="BT349" s="539"/>
      <c r="BU349" s="539"/>
      <c r="BV349" s="539"/>
    </row>
    <row r="350" spans="23:74" s="537" customFormat="1" x14ac:dyDescent="0.25">
      <c r="AI350" s="420"/>
      <c r="AJ350" s="424"/>
      <c r="AK350" s="424"/>
      <c r="AL350" s="424"/>
      <c r="AM350" s="424"/>
      <c r="AN350" s="420"/>
      <c r="AO350" s="420"/>
      <c r="AP350" s="420"/>
      <c r="AQ350" s="420"/>
      <c r="AR350" s="420"/>
      <c r="AS350" s="420"/>
      <c r="AT350" s="539"/>
      <c r="AU350" s="539"/>
      <c r="AV350" s="539"/>
      <c r="AW350" s="539"/>
      <c r="AX350" s="539"/>
      <c r="AY350" s="539"/>
      <c r="AZ350" s="539"/>
      <c r="BA350" s="539"/>
      <c r="BB350" s="539"/>
      <c r="BC350" s="539"/>
      <c r="BD350" s="539"/>
      <c r="BE350" s="539"/>
      <c r="BF350" s="539"/>
      <c r="BG350" s="539"/>
      <c r="BH350" s="539"/>
      <c r="BI350" s="539"/>
      <c r="BJ350" s="539"/>
      <c r="BK350" s="539"/>
      <c r="BL350" s="539"/>
      <c r="BM350" s="539"/>
      <c r="BN350" s="539"/>
      <c r="BO350" s="539"/>
      <c r="BP350" s="539"/>
      <c r="BQ350" s="539"/>
      <c r="BR350" s="539"/>
      <c r="BS350" s="539"/>
      <c r="BT350" s="539"/>
      <c r="BU350" s="539"/>
      <c r="BV350" s="539"/>
    </row>
    <row r="351" spans="23:74" s="537" customFormat="1" x14ac:dyDescent="0.25">
      <c r="AO351" s="539"/>
      <c r="AP351" s="539"/>
      <c r="AQ351" s="539"/>
      <c r="AR351" s="539"/>
      <c r="AS351" s="539"/>
      <c r="AT351" s="539"/>
      <c r="AU351" s="539"/>
      <c r="AV351" s="539"/>
      <c r="AW351" s="539"/>
      <c r="AX351" s="539"/>
      <c r="AY351" s="539"/>
      <c r="AZ351" s="539"/>
      <c r="BA351" s="539"/>
      <c r="BB351" s="539"/>
      <c r="BC351" s="539"/>
      <c r="BD351" s="539"/>
      <c r="BE351" s="539"/>
      <c r="BF351" s="539"/>
      <c r="BG351" s="539"/>
      <c r="BH351" s="539"/>
      <c r="BI351" s="539"/>
      <c r="BJ351" s="539"/>
      <c r="BK351" s="539"/>
      <c r="BL351" s="539"/>
      <c r="BM351" s="539"/>
      <c r="BN351" s="539"/>
      <c r="BO351" s="539"/>
      <c r="BP351" s="539"/>
      <c r="BQ351" s="539"/>
      <c r="BR351" s="539"/>
      <c r="BS351" s="539"/>
      <c r="BT351" s="539"/>
      <c r="BU351" s="539"/>
      <c r="BV351" s="539"/>
    </row>
    <row r="352" spans="23:74" s="537" customFormat="1" x14ac:dyDescent="0.25">
      <c r="AO352" s="539"/>
      <c r="AP352" s="539"/>
      <c r="AQ352" s="539"/>
      <c r="AR352" s="539"/>
      <c r="AS352" s="539"/>
      <c r="AT352" s="539"/>
      <c r="AU352" s="539"/>
      <c r="AV352" s="539"/>
      <c r="AW352" s="539"/>
      <c r="AX352" s="539"/>
      <c r="AY352" s="539"/>
      <c r="AZ352" s="539"/>
      <c r="BA352" s="539"/>
      <c r="BB352" s="539"/>
      <c r="BC352" s="539"/>
      <c r="BD352" s="539"/>
      <c r="BE352" s="539"/>
      <c r="BF352" s="539"/>
      <c r="BG352" s="539"/>
      <c r="BH352" s="539"/>
      <c r="BI352" s="539"/>
      <c r="BJ352" s="539"/>
      <c r="BK352" s="539"/>
      <c r="BL352" s="539"/>
      <c r="BM352" s="539"/>
      <c r="BN352" s="539"/>
      <c r="BO352" s="539"/>
      <c r="BP352" s="539"/>
      <c r="BQ352" s="539"/>
      <c r="BR352" s="539"/>
      <c r="BS352" s="539"/>
      <c r="BT352" s="539"/>
      <c r="BU352" s="539"/>
      <c r="BV352" s="539"/>
    </row>
    <row r="353" spans="41:74" s="537" customFormat="1" x14ac:dyDescent="0.25">
      <c r="AO353" s="539"/>
      <c r="AP353" s="539"/>
      <c r="AQ353" s="539"/>
      <c r="AR353" s="539"/>
      <c r="AS353" s="539"/>
      <c r="AT353" s="539"/>
      <c r="AU353" s="539"/>
      <c r="AV353" s="539"/>
      <c r="AW353" s="539"/>
      <c r="AX353" s="539"/>
      <c r="AY353" s="539"/>
      <c r="AZ353" s="539"/>
      <c r="BA353" s="539"/>
      <c r="BB353" s="539"/>
      <c r="BC353" s="539"/>
      <c r="BD353" s="539"/>
      <c r="BE353" s="539"/>
      <c r="BF353" s="539"/>
      <c r="BG353" s="539"/>
      <c r="BH353" s="539"/>
      <c r="BI353" s="539"/>
      <c r="BJ353" s="539"/>
      <c r="BK353" s="539"/>
      <c r="BL353" s="539"/>
      <c r="BM353" s="539"/>
      <c r="BN353" s="539"/>
      <c r="BO353" s="539"/>
      <c r="BP353" s="539"/>
      <c r="BQ353" s="539"/>
      <c r="BR353" s="539"/>
      <c r="BS353" s="539"/>
      <c r="BT353" s="539"/>
      <c r="BU353" s="539"/>
      <c r="BV353" s="539"/>
    </row>
    <row r="354" spans="41:74" s="537" customFormat="1" x14ac:dyDescent="0.25">
      <c r="AO354" s="539"/>
      <c r="AP354" s="539"/>
      <c r="AQ354" s="539"/>
      <c r="AR354" s="539"/>
      <c r="AS354" s="539"/>
      <c r="AT354" s="539"/>
      <c r="AU354" s="539"/>
      <c r="AV354" s="539"/>
      <c r="AW354" s="539"/>
      <c r="AX354" s="539"/>
      <c r="AY354" s="539"/>
      <c r="AZ354" s="539"/>
      <c r="BA354" s="539"/>
      <c r="BB354" s="539"/>
      <c r="BC354" s="539"/>
      <c r="BD354" s="539"/>
      <c r="BE354" s="539"/>
      <c r="BF354" s="539"/>
      <c r="BG354" s="539"/>
      <c r="BH354" s="539"/>
      <c r="BI354" s="539"/>
      <c r="BJ354" s="539"/>
      <c r="BK354" s="539"/>
      <c r="BL354" s="539"/>
      <c r="BM354" s="539"/>
      <c r="BN354" s="539"/>
      <c r="BO354" s="539"/>
      <c r="BP354" s="539"/>
      <c r="BQ354" s="539"/>
      <c r="BR354" s="539"/>
      <c r="BS354" s="539"/>
      <c r="BT354" s="539"/>
      <c r="BU354" s="539"/>
      <c r="BV354" s="539"/>
    </row>
    <row r="355" spans="41:74" s="537" customFormat="1" x14ac:dyDescent="0.25">
      <c r="AO355" s="539"/>
      <c r="AP355" s="539"/>
      <c r="AQ355" s="539"/>
      <c r="AR355" s="539"/>
      <c r="AS355" s="539"/>
      <c r="AT355" s="539"/>
      <c r="AU355" s="539"/>
      <c r="AV355" s="539"/>
      <c r="AW355" s="539"/>
      <c r="AX355" s="539"/>
      <c r="AY355" s="539"/>
      <c r="AZ355" s="539"/>
      <c r="BA355" s="539"/>
      <c r="BB355" s="539"/>
      <c r="BC355" s="539"/>
      <c r="BD355" s="539"/>
      <c r="BE355" s="539"/>
      <c r="BF355" s="539"/>
      <c r="BG355" s="539"/>
      <c r="BH355" s="539"/>
      <c r="BI355" s="539"/>
      <c r="BJ355" s="539"/>
      <c r="BK355" s="539"/>
      <c r="BL355" s="539"/>
      <c r="BM355" s="539"/>
      <c r="BN355" s="539"/>
      <c r="BO355" s="539"/>
      <c r="BP355" s="539"/>
      <c r="BQ355" s="539"/>
      <c r="BR355" s="539"/>
      <c r="BS355" s="539"/>
      <c r="BT355" s="539"/>
      <c r="BU355" s="539"/>
      <c r="BV355" s="539"/>
    </row>
    <row r="356" spans="41:74" s="537" customFormat="1" x14ac:dyDescent="0.25">
      <c r="AO356" s="539"/>
      <c r="AP356" s="539"/>
      <c r="AQ356" s="539"/>
      <c r="AR356" s="539"/>
      <c r="AS356" s="539"/>
      <c r="AT356" s="539"/>
      <c r="AU356" s="539"/>
      <c r="AV356" s="539"/>
      <c r="AW356" s="539"/>
      <c r="AX356" s="539"/>
      <c r="AY356" s="539"/>
      <c r="AZ356" s="539"/>
      <c r="BA356" s="539"/>
      <c r="BB356" s="539"/>
      <c r="BC356" s="539"/>
      <c r="BD356" s="539"/>
      <c r="BE356" s="539"/>
      <c r="BF356" s="539"/>
      <c r="BG356" s="539"/>
      <c r="BH356" s="539"/>
      <c r="BI356" s="539"/>
      <c r="BJ356" s="539"/>
      <c r="BK356" s="539"/>
      <c r="BL356" s="539"/>
      <c r="BM356" s="539"/>
      <c r="BN356" s="539"/>
      <c r="BO356" s="539"/>
      <c r="BP356" s="539"/>
      <c r="BQ356" s="539"/>
      <c r="BR356" s="539"/>
      <c r="BS356" s="539"/>
      <c r="BT356" s="539"/>
      <c r="BU356" s="539"/>
      <c r="BV356" s="539"/>
    </row>
    <row r="357" spans="41:74" s="537" customFormat="1" x14ac:dyDescent="0.25">
      <c r="AO357" s="539"/>
      <c r="AP357" s="539"/>
      <c r="AQ357" s="539"/>
      <c r="AR357" s="539"/>
      <c r="AS357" s="539"/>
      <c r="AT357" s="539"/>
      <c r="AU357" s="539"/>
      <c r="AV357" s="539"/>
      <c r="AW357" s="539"/>
      <c r="AX357" s="539"/>
      <c r="AY357" s="539"/>
      <c r="AZ357" s="539"/>
      <c r="BA357" s="539"/>
      <c r="BB357" s="539"/>
      <c r="BC357" s="539"/>
      <c r="BD357" s="539"/>
      <c r="BE357" s="539"/>
      <c r="BF357" s="539"/>
      <c r="BG357" s="539"/>
      <c r="BH357" s="539"/>
      <c r="BI357" s="539"/>
      <c r="BJ357" s="539"/>
      <c r="BK357" s="539"/>
      <c r="BL357" s="539"/>
      <c r="BM357" s="539"/>
      <c r="BN357" s="539"/>
      <c r="BO357" s="539"/>
      <c r="BP357" s="539"/>
      <c r="BQ357" s="539"/>
      <c r="BR357" s="539"/>
      <c r="BS357" s="539"/>
      <c r="BT357" s="539"/>
      <c r="BU357" s="539"/>
      <c r="BV357" s="539"/>
    </row>
    <row r="358" spans="41:74" s="537" customFormat="1" x14ac:dyDescent="0.25">
      <c r="AO358" s="539"/>
      <c r="AP358" s="539"/>
      <c r="AQ358" s="539"/>
      <c r="AR358" s="539"/>
      <c r="AS358" s="539"/>
      <c r="AT358" s="539"/>
      <c r="AU358" s="539"/>
      <c r="AV358" s="539"/>
      <c r="AW358" s="539"/>
      <c r="AX358" s="539"/>
      <c r="AY358" s="539"/>
      <c r="AZ358" s="539"/>
      <c r="BA358" s="539"/>
      <c r="BB358" s="539"/>
      <c r="BC358" s="539"/>
      <c r="BD358" s="539"/>
      <c r="BE358" s="539"/>
      <c r="BF358" s="539"/>
      <c r="BG358" s="539"/>
      <c r="BH358" s="539"/>
      <c r="BI358" s="539"/>
      <c r="BJ358" s="539"/>
      <c r="BK358" s="539"/>
      <c r="BL358" s="539"/>
      <c r="BM358" s="539"/>
      <c r="BN358" s="539"/>
      <c r="BO358" s="539"/>
      <c r="BP358" s="539"/>
      <c r="BQ358" s="539"/>
      <c r="BR358" s="539"/>
      <c r="BS358" s="539"/>
      <c r="BT358" s="539"/>
      <c r="BU358" s="539"/>
      <c r="BV358" s="539"/>
    </row>
    <row r="359" spans="41:74" s="537" customFormat="1" x14ac:dyDescent="0.25">
      <c r="AO359" s="539"/>
      <c r="AP359" s="539"/>
      <c r="AQ359" s="539"/>
      <c r="AR359" s="539"/>
      <c r="AS359" s="539"/>
      <c r="AT359" s="539"/>
      <c r="AU359" s="539"/>
      <c r="AV359" s="539"/>
      <c r="AW359" s="539"/>
      <c r="AX359" s="539"/>
      <c r="AY359" s="539"/>
      <c r="AZ359" s="539"/>
      <c r="BA359" s="539"/>
      <c r="BB359" s="539"/>
      <c r="BC359" s="539"/>
      <c r="BD359" s="539"/>
      <c r="BE359" s="539"/>
      <c r="BF359" s="539"/>
      <c r="BG359" s="539"/>
      <c r="BH359" s="539"/>
      <c r="BI359" s="539"/>
      <c r="BJ359" s="539"/>
      <c r="BK359" s="539"/>
      <c r="BL359" s="539"/>
      <c r="BM359" s="539"/>
      <c r="BN359" s="539"/>
      <c r="BO359" s="539"/>
      <c r="BP359" s="539"/>
      <c r="BQ359" s="539"/>
      <c r="BR359" s="539"/>
      <c r="BS359" s="539"/>
      <c r="BT359" s="539"/>
      <c r="BU359" s="539"/>
      <c r="BV359" s="539"/>
    </row>
    <row r="360" spans="41:74" s="537" customFormat="1" x14ac:dyDescent="0.25">
      <c r="AO360" s="539"/>
      <c r="AP360" s="539"/>
      <c r="AQ360" s="539"/>
      <c r="AR360" s="539"/>
      <c r="AS360" s="539"/>
      <c r="AT360" s="539"/>
      <c r="AU360" s="539"/>
      <c r="AV360" s="539"/>
      <c r="AW360" s="539"/>
      <c r="AX360" s="539"/>
      <c r="AY360" s="539"/>
      <c r="AZ360" s="539"/>
      <c r="BA360" s="539"/>
      <c r="BB360" s="539"/>
      <c r="BC360" s="539"/>
      <c r="BD360" s="539"/>
      <c r="BE360" s="539"/>
      <c r="BF360" s="539"/>
      <c r="BG360" s="539"/>
      <c r="BH360" s="539"/>
      <c r="BI360" s="539"/>
      <c r="BJ360" s="539"/>
      <c r="BK360" s="539"/>
      <c r="BL360" s="539"/>
      <c r="BM360" s="539"/>
      <c r="BN360" s="539"/>
      <c r="BO360" s="539"/>
      <c r="BP360" s="539"/>
      <c r="BQ360" s="539"/>
      <c r="BR360" s="539"/>
      <c r="BS360" s="539"/>
      <c r="BT360" s="539"/>
      <c r="BU360" s="539"/>
      <c r="BV360" s="539"/>
    </row>
    <row r="361" spans="41:74" s="537" customFormat="1" x14ac:dyDescent="0.25">
      <c r="AO361" s="539"/>
      <c r="AP361" s="539"/>
      <c r="AQ361" s="539"/>
      <c r="AR361" s="539"/>
      <c r="AS361" s="539"/>
      <c r="AT361" s="539"/>
      <c r="AU361" s="539"/>
      <c r="AV361" s="539"/>
      <c r="AW361" s="539"/>
      <c r="AX361" s="539"/>
      <c r="AY361" s="539"/>
      <c r="AZ361" s="539"/>
      <c r="BA361" s="539"/>
      <c r="BB361" s="539"/>
      <c r="BC361" s="539"/>
      <c r="BD361" s="539"/>
      <c r="BE361" s="539"/>
      <c r="BF361" s="539"/>
      <c r="BG361" s="539"/>
      <c r="BH361" s="539"/>
      <c r="BI361" s="539"/>
      <c r="BJ361" s="539"/>
      <c r="BK361" s="539"/>
      <c r="BL361" s="539"/>
      <c r="BM361" s="539"/>
      <c r="BN361" s="539"/>
      <c r="BO361" s="539"/>
      <c r="BP361" s="539"/>
      <c r="BQ361" s="539"/>
      <c r="BR361" s="539"/>
      <c r="BS361" s="539"/>
      <c r="BT361" s="539"/>
      <c r="BU361" s="539"/>
      <c r="BV361" s="539"/>
    </row>
    <row r="362" spans="41:74" s="537" customFormat="1" x14ac:dyDescent="0.25">
      <c r="AO362" s="539"/>
      <c r="AP362" s="539"/>
      <c r="AQ362" s="539"/>
      <c r="AR362" s="539"/>
      <c r="AS362" s="539"/>
      <c r="AT362" s="539"/>
      <c r="AU362" s="539"/>
      <c r="AV362" s="539"/>
      <c r="AW362" s="539"/>
      <c r="AX362" s="539"/>
      <c r="AY362" s="539"/>
      <c r="AZ362" s="539"/>
      <c r="BA362" s="539"/>
      <c r="BB362" s="539"/>
      <c r="BC362" s="539"/>
      <c r="BD362" s="539"/>
      <c r="BE362" s="539"/>
      <c r="BF362" s="539"/>
      <c r="BG362" s="539"/>
      <c r="BH362" s="539"/>
      <c r="BI362" s="539"/>
      <c r="BJ362" s="539"/>
      <c r="BK362" s="539"/>
      <c r="BL362" s="539"/>
      <c r="BM362" s="539"/>
      <c r="BN362" s="539"/>
      <c r="BO362" s="539"/>
      <c r="BP362" s="539"/>
      <c r="BQ362" s="539"/>
      <c r="BR362" s="539"/>
      <c r="BS362" s="539"/>
      <c r="BT362" s="539"/>
      <c r="BU362" s="539"/>
      <c r="BV362" s="539"/>
    </row>
    <row r="363" spans="41:74" s="537" customFormat="1" x14ac:dyDescent="0.25">
      <c r="AO363" s="539"/>
      <c r="AP363" s="539"/>
      <c r="AQ363" s="539"/>
      <c r="AR363" s="539"/>
      <c r="AS363" s="539"/>
      <c r="AT363" s="539"/>
      <c r="AU363" s="539"/>
      <c r="AV363" s="539"/>
      <c r="AW363" s="539"/>
      <c r="AX363" s="539"/>
      <c r="AY363" s="539"/>
      <c r="AZ363" s="539"/>
      <c r="BA363" s="539"/>
      <c r="BB363" s="539"/>
      <c r="BC363" s="539"/>
      <c r="BD363" s="539"/>
      <c r="BE363" s="539"/>
      <c r="BF363" s="539"/>
      <c r="BG363" s="539"/>
      <c r="BH363" s="539"/>
      <c r="BI363" s="539"/>
      <c r="BJ363" s="539"/>
      <c r="BK363" s="539"/>
      <c r="BL363" s="539"/>
      <c r="BM363" s="539"/>
      <c r="BN363" s="539"/>
      <c r="BO363" s="539"/>
      <c r="BP363" s="539"/>
      <c r="BQ363" s="539"/>
      <c r="BR363" s="539"/>
      <c r="BS363" s="539"/>
      <c r="BT363" s="539"/>
      <c r="BU363" s="539"/>
      <c r="BV363" s="539"/>
    </row>
    <row r="364" spans="41:74" s="537" customFormat="1" x14ac:dyDescent="0.25">
      <c r="AO364" s="539"/>
      <c r="AP364" s="539"/>
      <c r="AQ364" s="539"/>
      <c r="AR364" s="539"/>
      <c r="AS364" s="539"/>
      <c r="AT364" s="539"/>
      <c r="AU364" s="539"/>
      <c r="AV364" s="539"/>
      <c r="AW364" s="539"/>
      <c r="AX364" s="539"/>
      <c r="AY364" s="539"/>
      <c r="AZ364" s="539"/>
      <c r="BA364" s="539"/>
      <c r="BB364" s="539"/>
      <c r="BC364" s="539"/>
      <c r="BD364" s="539"/>
      <c r="BE364" s="539"/>
      <c r="BF364" s="539"/>
      <c r="BG364" s="539"/>
      <c r="BH364" s="539"/>
      <c r="BI364" s="539"/>
      <c r="BJ364" s="539"/>
      <c r="BK364" s="539"/>
      <c r="BL364" s="539"/>
      <c r="BM364" s="539"/>
      <c r="BN364" s="539"/>
      <c r="BO364" s="539"/>
      <c r="BP364" s="539"/>
      <c r="BQ364" s="539"/>
      <c r="BR364" s="539"/>
      <c r="BS364" s="539"/>
      <c r="BT364" s="539"/>
      <c r="BU364" s="539"/>
      <c r="BV364" s="539"/>
    </row>
    <row r="365" spans="41:74" s="537" customFormat="1" x14ac:dyDescent="0.25">
      <c r="AO365" s="539"/>
      <c r="AP365" s="539"/>
      <c r="AQ365" s="539"/>
      <c r="AR365" s="539"/>
      <c r="AS365" s="539"/>
      <c r="AT365" s="539"/>
      <c r="AU365" s="539"/>
      <c r="AV365" s="539"/>
      <c r="AW365" s="539"/>
      <c r="AX365" s="539"/>
      <c r="AY365" s="539"/>
      <c r="AZ365" s="539"/>
      <c r="BA365" s="539"/>
      <c r="BB365" s="539"/>
      <c r="BC365" s="539"/>
      <c r="BD365" s="539"/>
      <c r="BE365" s="539"/>
      <c r="BF365" s="539"/>
      <c r="BG365" s="539"/>
      <c r="BH365" s="539"/>
      <c r="BI365" s="539"/>
      <c r="BJ365" s="539"/>
      <c r="BK365" s="539"/>
      <c r="BL365" s="539"/>
      <c r="BM365" s="539"/>
      <c r="BN365" s="539"/>
      <c r="BO365" s="539"/>
      <c r="BP365" s="539"/>
      <c r="BQ365" s="539"/>
      <c r="BR365" s="539"/>
      <c r="BS365" s="539"/>
      <c r="BT365" s="539"/>
      <c r="BU365" s="539"/>
      <c r="BV365" s="539"/>
    </row>
    <row r="366" spans="41:74" s="537" customFormat="1" x14ac:dyDescent="0.25">
      <c r="AO366" s="539"/>
      <c r="AP366" s="539"/>
      <c r="AQ366" s="539"/>
      <c r="AR366" s="539"/>
      <c r="AS366" s="539"/>
      <c r="AT366" s="539"/>
      <c r="AU366" s="539"/>
      <c r="AV366" s="539"/>
      <c r="AW366" s="539"/>
      <c r="AX366" s="539"/>
      <c r="AY366" s="539"/>
      <c r="AZ366" s="539"/>
      <c r="BA366" s="539"/>
      <c r="BB366" s="539"/>
      <c r="BC366" s="539"/>
      <c r="BD366" s="539"/>
      <c r="BE366" s="539"/>
      <c r="BF366" s="539"/>
      <c r="BG366" s="539"/>
      <c r="BH366" s="539"/>
      <c r="BI366" s="539"/>
      <c r="BJ366" s="539"/>
      <c r="BK366" s="539"/>
      <c r="BL366" s="539"/>
      <c r="BM366" s="539"/>
      <c r="BN366" s="539"/>
      <c r="BO366" s="539"/>
      <c r="BP366" s="539"/>
      <c r="BQ366" s="539"/>
      <c r="BR366" s="539"/>
      <c r="BS366" s="539"/>
      <c r="BT366" s="539"/>
      <c r="BU366" s="539"/>
      <c r="BV366" s="539"/>
    </row>
    <row r="367" spans="41:74" s="537" customFormat="1" x14ac:dyDescent="0.25">
      <c r="AO367" s="539"/>
      <c r="AP367" s="539"/>
      <c r="AQ367" s="539"/>
      <c r="AR367" s="539"/>
      <c r="AS367" s="539"/>
      <c r="AT367" s="539"/>
      <c r="AU367" s="539"/>
      <c r="AV367" s="539"/>
      <c r="AW367" s="539"/>
      <c r="AX367" s="539"/>
      <c r="AY367" s="539"/>
      <c r="AZ367" s="539"/>
      <c r="BA367" s="539"/>
      <c r="BB367" s="539"/>
      <c r="BC367" s="539"/>
      <c r="BD367" s="539"/>
      <c r="BE367" s="539"/>
      <c r="BF367" s="539"/>
      <c r="BG367" s="539"/>
      <c r="BH367" s="539"/>
      <c r="BI367" s="539"/>
      <c r="BJ367" s="539"/>
      <c r="BK367" s="539"/>
      <c r="BL367" s="539"/>
      <c r="BM367" s="539"/>
      <c r="BN367" s="539"/>
      <c r="BO367" s="539"/>
      <c r="BP367" s="539"/>
      <c r="BQ367" s="539"/>
      <c r="BR367" s="539"/>
      <c r="BS367" s="539"/>
      <c r="BT367" s="539"/>
      <c r="BU367" s="539"/>
      <c r="BV367" s="539"/>
    </row>
    <row r="368" spans="41:74" s="537" customFormat="1" x14ac:dyDescent="0.25">
      <c r="AO368" s="539"/>
      <c r="AP368" s="539"/>
      <c r="AQ368" s="539"/>
      <c r="AR368" s="539"/>
      <c r="AS368" s="539"/>
      <c r="AT368" s="539"/>
      <c r="AU368" s="539"/>
      <c r="AV368" s="539"/>
      <c r="AW368" s="539"/>
      <c r="AX368" s="539"/>
      <c r="AY368" s="539"/>
      <c r="AZ368" s="539"/>
      <c r="BA368" s="539"/>
      <c r="BB368" s="539"/>
      <c r="BC368" s="539"/>
      <c r="BD368" s="539"/>
      <c r="BE368" s="539"/>
      <c r="BF368" s="539"/>
      <c r="BG368" s="539"/>
      <c r="BH368" s="539"/>
      <c r="BI368" s="539"/>
      <c r="BJ368" s="539"/>
      <c r="BK368" s="539"/>
      <c r="BL368" s="539"/>
      <c r="BM368" s="539"/>
      <c r="BN368" s="539"/>
      <c r="BO368" s="539"/>
      <c r="BP368" s="539"/>
      <c r="BQ368" s="539"/>
      <c r="BR368" s="539"/>
      <c r="BS368" s="539"/>
      <c r="BT368" s="539"/>
      <c r="BU368" s="539"/>
      <c r="BV368" s="539"/>
    </row>
    <row r="369" spans="41:74" s="537" customFormat="1" x14ac:dyDescent="0.25">
      <c r="AO369" s="539"/>
      <c r="AP369" s="539"/>
      <c r="AQ369" s="539"/>
      <c r="AR369" s="539"/>
      <c r="AS369" s="539"/>
      <c r="AT369" s="539"/>
      <c r="AU369" s="539"/>
      <c r="AV369" s="539"/>
      <c r="AW369" s="539"/>
      <c r="AX369" s="539"/>
      <c r="AY369" s="539"/>
      <c r="AZ369" s="539"/>
      <c r="BA369" s="539"/>
      <c r="BB369" s="539"/>
      <c r="BC369" s="539"/>
      <c r="BD369" s="539"/>
      <c r="BE369" s="539"/>
      <c r="BF369" s="539"/>
      <c r="BG369" s="539"/>
      <c r="BH369" s="539"/>
      <c r="BI369" s="539"/>
      <c r="BJ369" s="539"/>
      <c r="BK369" s="539"/>
      <c r="BL369" s="539"/>
      <c r="BM369" s="539"/>
      <c r="BN369" s="539"/>
      <c r="BO369" s="539"/>
      <c r="BP369" s="539"/>
      <c r="BQ369" s="539"/>
      <c r="BR369" s="539"/>
      <c r="BS369" s="539"/>
      <c r="BT369" s="539"/>
      <c r="BU369" s="539"/>
      <c r="BV369" s="539"/>
    </row>
    <row r="370" spans="41:74" s="537" customFormat="1" x14ac:dyDescent="0.25">
      <c r="AO370" s="539"/>
      <c r="AP370" s="539"/>
      <c r="AQ370" s="539"/>
      <c r="AR370" s="539"/>
      <c r="AS370" s="539"/>
      <c r="AT370" s="539"/>
      <c r="AU370" s="539"/>
      <c r="AV370" s="539"/>
      <c r="AW370" s="539"/>
      <c r="AX370" s="539"/>
      <c r="AY370" s="539"/>
      <c r="AZ370" s="539"/>
      <c r="BA370" s="539"/>
      <c r="BB370" s="539"/>
      <c r="BC370" s="539"/>
      <c r="BD370" s="539"/>
      <c r="BE370" s="539"/>
      <c r="BF370" s="539"/>
      <c r="BG370" s="539"/>
      <c r="BH370" s="539"/>
      <c r="BI370" s="539"/>
      <c r="BJ370" s="539"/>
      <c r="BK370" s="539"/>
      <c r="BL370" s="539"/>
      <c r="BM370" s="539"/>
      <c r="BN370" s="539"/>
      <c r="BO370" s="539"/>
      <c r="BP370" s="539"/>
      <c r="BQ370" s="539"/>
      <c r="BR370" s="539"/>
      <c r="BS370" s="539"/>
      <c r="BT370" s="539"/>
      <c r="BU370" s="539"/>
      <c r="BV370" s="539"/>
    </row>
    <row r="371" spans="41:74" s="537" customFormat="1" x14ac:dyDescent="0.25">
      <c r="AO371" s="539"/>
      <c r="AP371" s="539"/>
      <c r="AQ371" s="539"/>
      <c r="AR371" s="539"/>
      <c r="AS371" s="539"/>
      <c r="AT371" s="539"/>
      <c r="AU371" s="539"/>
      <c r="AV371" s="539"/>
      <c r="AW371" s="539"/>
      <c r="AX371" s="539"/>
      <c r="AY371" s="539"/>
      <c r="AZ371" s="539"/>
      <c r="BA371" s="539"/>
      <c r="BB371" s="539"/>
      <c r="BC371" s="539"/>
      <c r="BD371" s="539"/>
      <c r="BE371" s="539"/>
      <c r="BF371" s="539"/>
      <c r="BG371" s="539"/>
      <c r="BH371" s="539"/>
      <c r="BI371" s="539"/>
      <c r="BJ371" s="539"/>
      <c r="BK371" s="539"/>
      <c r="BL371" s="539"/>
      <c r="BM371" s="539"/>
      <c r="BN371" s="539"/>
      <c r="BO371" s="539"/>
      <c r="BP371" s="539"/>
      <c r="BQ371" s="539"/>
      <c r="BR371" s="539"/>
      <c r="BS371" s="539"/>
      <c r="BT371" s="539"/>
      <c r="BU371" s="539"/>
      <c r="BV371" s="539"/>
    </row>
    <row r="372" spans="41:74" s="537" customFormat="1" x14ac:dyDescent="0.25">
      <c r="AO372" s="539"/>
      <c r="AP372" s="539"/>
      <c r="AQ372" s="539"/>
      <c r="AR372" s="539"/>
      <c r="AS372" s="539"/>
      <c r="AT372" s="539"/>
      <c r="AU372" s="539"/>
      <c r="AV372" s="539"/>
      <c r="AW372" s="539"/>
      <c r="AX372" s="539"/>
      <c r="AY372" s="539"/>
      <c r="AZ372" s="539"/>
      <c r="BA372" s="539"/>
      <c r="BB372" s="539"/>
      <c r="BC372" s="539"/>
      <c r="BD372" s="539"/>
      <c r="BE372" s="539"/>
      <c r="BF372" s="539"/>
      <c r="BG372" s="539"/>
      <c r="BH372" s="539"/>
      <c r="BI372" s="539"/>
      <c r="BJ372" s="539"/>
      <c r="BK372" s="539"/>
      <c r="BL372" s="539"/>
      <c r="BM372" s="539"/>
      <c r="BN372" s="539"/>
      <c r="BO372" s="539"/>
      <c r="BP372" s="539"/>
      <c r="BQ372" s="539"/>
      <c r="BR372" s="539"/>
      <c r="BS372" s="539"/>
      <c r="BT372" s="539"/>
      <c r="BU372" s="539"/>
      <c r="BV372" s="539"/>
    </row>
    <row r="373" spans="41:74" s="537" customFormat="1" x14ac:dyDescent="0.25">
      <c r="AO373" s="539"/>
      <c r="AP373" s="539"/>
      <c r="AQ373" s="539"/>
      <c r="AR373" s="539"/>
      <c r="AS373" s="539"/>
      <c r="AT373" s="539"/>
      <c r="AU373" s="539"/>
      <c r="AV373" s="539"/>
      <c r="AW373" s="539"/>
      <c r="AX373" s="539"/>
      <c r="AY373" s="539"/>
      <c r="AZ373" s="539"/>
      <c r="BA373" s="539"/>
      <c r="BB373" s="539"/>
      <c r="BC373" s="539"/>
      <c r="BD373" s="539"/>
      <c r="BE373" s="539"/>
      <c r="BF373" s="539"/>
      <c r="BG373" s="539"/>
      <c r="BH373" s="539"/>
      <c r="BI373" s="539"/>
      <c r="BJ373" s="539"/>
      <c r="BK373" s="539"/>
      <c r="BL373" s="539"/>
      <c r="BM373" s="539"/>
      <c r="BN373" s="539"/>
      <c r="BO373" s="539"/>
      <c r="BP373" s="539"/>
      <c r="BQ373" s="539"/>
      <c r="BR373" s="539"/>
      <c r="BS373" s="539"/>
      <c r="BT373" s="539"/>
      <c r="BU373" s="539"/>
      <c r="BV373" s="539"/>
    </row>
    <row r="374" spans="41:74" s="537" customFormat="1" x14ac:dyDescent="0.25">
      <c r="AO374" s="539"/>
      <c r="AP374" s="539"/>
      <c r="AQ374" s="539"/>
      <c r="AR374" s="539"/>
      <c r="AS374" s="539"/>
      <c r="AT374" s="539"/>
      <c r="AU374" s="539"/>
      <c r="AV374" s="539"/>
      <c r="AW374" s="539"/>
      <c r="AX374" s="539"/>
      <c r="AY374" s="539"/>
      <c r="AZ374" s="539"/>
      <c r="BA374" s="539"/>
      <c r="BB374" s="539"/>
      <c r="BC374" s="539"/>
      <c r="BD374" s="539"/>
      <c r="BE374" s="539"/>
      <c r="BF374" s="539"/>
      <c r="BG374" s="539"/>
      <c r="BH374" s="539"/>
      <c r="BI374" s="539"/>
      <c r="BJ374" s="539"/>
      <c r="BK374" s="539"/>
      <c r="BL374" s="539"/>
      <c r="BM374" s="539"/>
      <c r="BN374" s="539"/>
      <c r="BO374" s="539"/>
      <c r="BP374" s="539"/>
      <c r="BQ374" s="539"/>
      <c r="BR374" s="539"/>
      <c r="BS374" s="539"/>
      <c r="BT374" s="539"/>
      <c r="BU374" s="539"/>
      <c r="BV374" s="539"/>
    </row>
    <row r="375" spans="41:74" s="537" customFormat="1" x14ac:dyDescent="0.25">
      <c r="AO375" s="539"/>
      <c r="AP375" s="539"/>
      <c r="AQ375" s="539"/>
      <c r="AR375" s="539"/>
      <c r="AS375" s="539"/>
      <c r="AT375" s="539"/>
      <c r="AU375" s="539"/>
      <c r="AV375" s="539"/>
      <c r="AW375" s="539"/>
      <c r="AX375" s="539"/>
      <c r="AY375" s="539"/>
      <c r="AZ375" s="539"/>
      <c r="BA375" s="539"/>
      <c r="BB375" s="539"/>
      <c r="BC375" s="539"/>
      <c r="BD375" s="539"/>
      <c r="BE375" s="539"/>
      <c r="BF375" s="539"/>
      <c r="BG375" s="539"/>
      <c r="BH375" s="539"/>
      <c r="BI375" s="539"/>
      <c r="BJ375" s="539"/>
      <c r="BK375" s="539"/>
      <c r="BL375" s="539"/>
      <c r="BM375" s="539"/>
      <c r="BN375" s="539"/>
      <c r="BO375" s="539"/>
      <c r="BP375" s="539"/>
      <c r="BQ375" s="539"/>
      <c r="BR375" s="539"/>
      <c r="BS375" s="539"/>
      <c r="BT375" s="539"/>
      <c r="BU375" s="539"/>
      <c r="BV375" s="539"/>
    </row>
    <row r="376" spans="41:74" s="537" customFormat="1" x14ac:dyDescent="0.25">
      <c r="AO376" s="539"/>
      <c r="AP376" s="539"/>
      <c r="AQ376" s="539"/>
      <c r="AR376" s="539"/>
      <c r="AS376" s="539"/>
      <c r="AT376" s="539"/>
      <c r="AU376" s="539"/>
      <c r="AV376" s="539"/>
      <c r="AW376" s="539"/>
      <c r="AX376" s="539"/>
      <c r="AY376" s="539"/>
      <c r="AZ376" s="539"/>
      <c r="BA376" s="539"/>
      <c r="BB376" s="539"/>
      <c r="BC376" s="539"/>
      <c r="BD376" s="539"/>
      <c r="BE376" s="539"/>
      <c r="BF376" s="539"/>
      <c r="BG376" s="539"/>
      <c r="BH376" s="539"/>
      <c r="BI376" s="539"/>
      <c r="BJ376" s="539"/>
      <c r="BK376" s="539"/>
      <c r="BL376" s="539"/>
      <c r="BM376" s="539"/>
      <c r="BN376" s="539"/>
      <c r="BO376" s="539"/>
      <c r="BP376" s="539"/>
      <c r="BQ376" s="539"/>
      <c r="BR376" s="539"/>
      <c r="BS376" s="539"/>
      <c r="BT376" s="539"/>
      <c r="BU376" s="539"/>
      <c r="BV376" s="539"/>
    </row>
    <row r="377" spans="41:74" s="537" customFormat="1" x14ac:dyDescent="0.25">
      <c r="AO377" s="539"/>
      <c r="AP377" s="539"/>
      <c r="AQ377" s="539"/>
      <c r="AR377" s="539"/>
      <c r="AS377" s="539"/>
      <c r="AT377" s="539"/>
      <c r="AU377" s="539"/>
      <c r="AV377" s="539"/>
      <c r="AW377" s="539"/>
      <c r="AX377" s="539"/>
      <c r="AY377" s="539"/>
      <c r="AZ377" s="539"/>
      <c r="BA377" s="539"/>
      <c r="BB377" s="539"/>
      <c r="BC377" s="539"/>
      <c r="BD377" s="539"/>
      <c r="BE377" s="539"/>
      <c r="BF377" s="539"/>
      <c r="BG377" s="539"/>
      <c r="BH377" s="539"/>
      <c r="BI377" s="539"/>
      <c r="BJ377" s="539"/>
      <c r="BK377" s="539"/>
      <c r="BL377" s="539"/>
      <c r="BM377" s="539"/>
      <c r="BN377" s="539"/>
      <c r="BO377" s="539"/>
      <c r="BP377" s="539"/>
      <c r="BQ377" s="539"/>
      <c r="BR377" s="539"/>
      <c r="BS377" s="539"/>
      <c r="BT377" s="539"/>
      <c r="BU377" s="539"/>
      <c r="BV377" s="539"/>
    </row>
    <row r="378" spans="41:74" s="537" customFormat="1" x14ac:dyDescent="0.25">
      <c r="AO378" s="539"/>
      <c r="AP378" s="539"/>
      <c r="AQ378" s="539"/>
      <c r="AR378" s="539"/>
      <c r="AS378" s="539"/>
      <c r="AT378" s="539"/>
      <c r="AU378" s="539"/>
      <c r="AV378" s="539"/>
      <c r="AW378" s="539"/>
      <c r="AX378" s="539"/>
      <c r="AY378" s="539"/>
      <c r="AZ378" s="539"/>
      <c r="BA378" s="539"/>
      <c r="BB378" s="539"/>
      <c r="BC378" s="539"/>
      <c r="BD378" s="539"/>
      <c r="BE378" s="539"/>
      <c r="BF378" s="539"/>
      <c r="BG378" s="539"/>
      <c r="BH378" s="539"/>
      <c r="BI378" s="539"/>
      <c r="BJ378" s="539"/>
      <c r="BK378" s="539"/>
      <c r="BL378" s="539"/>
      <c r="BM378" s="539"/>
      <c r="BN378" s="539"/>
      <c r="BO378" s="539"/>
      <c r="BP378" s="539"/>
      <c r="BQ378" s="539"/>
      <c r="BR378" s="539"/>
      <c r="BS378" s="539"/>
      <c r="BT378" s="539"/>
      <c r="BU378" s="539"/>
      <c r="BV378" s="539"/>
    </row>
    <row r="379" spans="41:74" s="537" customFormat="1" x14ac:dyDescent="0.25">
      <c r="AO379" s="539"/>
      <c r="AP379" s="539"/>
      <c r="AQ379" s="539"/>
      <c r="AR379" s="539"/>
      <c r="AS379" s="539"/>
      <c r="AT379" s="539"/>
      <c r="AU379" s="539"/>
      <c r="AV379" s="539"/>
      <c r="AW379" s="539"/>
      <c r="AX379" s="539"/>
      <c r="AY379" s="539"/>
      <c r="AZ379" s="539"/>
      <c r="BA379" s="539"/>
      <c r="BB379" s="539"/>
      <c r="BC379" s="539"/>
      <c r="BD379" s="539"/>
      <c r="BE379" s="539"/>
      <c r="BF379" s="539"/>
      <c r="BG379" s="539"/>
      <c r="BH379" s="539"/>
      <c r="BI379" s="539"/>
      <c r="BJ379" s="539"/>
      <c r="BK379" s="539"/>
      <c r="BL379" s="539"/>
      <c r="BM379" s="539"/>
      <c r="BN379" s="539"/>
      <c r="BO379" s="539"/>
      <c r="BP379" s="539"/>
      <c r="BQ379" s="539"/>
      <c r="BR379" s="539"/>
      <c r="BS379" s="539"/>
      <c r="BT379" s="539"/>
      <c r="BU379" s="539"/>
      <c r="BV379" s="539"/>
    </row>
    <row r="380" spans="41:74" s="537" customFormat="1" x14ac:dyDescent="0.25">
      <c r="AO380" s="539"/>
      <c r="AP380" s="539"/>
      <c r="AQ380" s="539"/>
      <c r="AR380" s="539"/>
      <c r="AS380" s="539"/>
      <c r="AT380" s="539"/>
      <c r="AU380" s="539"/>
      <c r="AV380" s="539"/>
      <c r="AW380" s="539"/>
      <c r="AX380" s="539"/>
      <c r="AY380" s="539"/>
      <c r="AZ380" s="539"/>
      <c r="BA380" s="539"/>
      <c r="BB380" s="539"/>
      <c r="BC380" s="539"/>
      <c r="BD380" s="539"/>
      <c r="BE380" s="539"/>
      <c r="BF380" s="539"/>
      <c r="BG380" s="539"/>
      <c r="BH380" s="539"/>
      <c r="BI380" s="539"/>
      <c r="BJ380" s="539"/>
      <c r="BK380" s="539"/>
      <c r="BL380" s="539"/>
      <c r="BM380" s="539"/>
      <c r="BN380" s="539"/>
      <c r="BO380" s="539"/>
      <c r="BP380" s="539"/>
      <c r="BQ380" s="539"/>
      <c r="BR380" s="539"/>
      <c r="BS380" s="539"/>
      <c r="BT380" s="539"/>
      <c r="BU380" s="539"/>
      <c r="BV380" s="539"/>
    </row>
    <row r="381" spans="41:74" s="537" customFormat="1" x14ac:dyDescent="0.25">
      <c r="AO381" s="539"/>
      <c r="AP381" s="539"/>
      <c r="AQ381" s="539"/>
      <c r="AR381" s="539"/>
      <c r="AS381" s="539"/>
      <c r="AT381" s="539"/>
      <c r="AU381" s="539"/>
      <c r="AV381" s="539"/>
      <c r="AW381" s="539"/>
      <c r="AX381" s="539"/>
      <c r="AY381" s="539"/>
      <c r="AZ381" s="539"/>
      <c r="BA381" s="539"/>
      <c r="BB381" s="539"/>
      <c r="BC381" s="539"/>
      <c r="BD381" s="539"/>
      <c r="BE381" s="539"/>
      <c r="BF381" s="539"/>
      <c r="BG381" s="539"/>
      <c r="BH381" s="539"/>
      <c r="BI381" s="539"/>
      <c r="BJ381" s="539"/>
      <c r="BK381" s="539"/>
      <c r="BL381" s="539"/>
      <c r="BM381" s="539"/>
      <c r="BN381" s="539"/>
      <c r="BO381" s="539"/>
      <c r="BP381" s="539"/>
      <c r="BQ381" s="539"/>
      <c r="BR381" s="539"/>
      <c r="BS381" s="539"/>
      <c r="BT381" s="539"/>
      <c r="BU381" s="539"/>
      <c r="BV381" s="539"/>
    </row>
    <row r="382" spans="41:74" s="537" customFormat="1" x14ac:dyDescent="0.25">
      <c r="AO382" s="539"/>
      <c r="AP382" s="539"/>
      <c r="AQ382" s="539"/>
      <c r="AR382" s="539"/>
      <c r="AS382" s="539"/>
      <c r="AT382" s="539"/>
      <c r="AU382" s="539"/>
      <c r="AV382" s="539"/>
      <c r="AW382" s="539"/>
      <c r="AX382" s="539"/>
      <c r="AY382" s="539"/>
      <c r="AZ382" s="539"/>
      <c r="BA382" s="539"/>
      <c r="BB382" s="539"/>
      <c r="BC382" s="539"/>
      <c r="BD382" s="539"/>
      <c r="BE382" s="539"/>
      <c r="BF382" s="539"/>
      <c r="BG382" s="539"/>
      <c r="BH382" s="539"/>
      <c r="BI382" s="539"/>
      <c r="BJ382" s="539"/>
      <c r="BK382" s="539"/>
      <c r="BL382" s="539"/>
      <c r="BM382" s="539"/>
      <c r="BN382" s="539"/>
      <c r="BO382" s="539"/>
      <c r="BP382" s="539"/>
      <c r="BQ382" s="539"/>
      <c r="BR382" s="539"/>
      <c r="BS382" s="539"/>
      <c r="BT382" s="539"/>
      <c r="BU382" s="539"/>
      <c r="BV382" s="539"/>
    </row>
    <row r="383" spans="41:74" s="537" customFormat="1" x14ac:dyDescent="0.25">
      <c r="AO383" s="539"/>
      <c r="AP383" s="539"/>
      <c r="AQ383" s="539"/>
      <c r="AR383" s="539"/>
      <c r="AS383" s="539"/>
      <c r="AT383" s="539"/>
      <c r="AU383" s="539"/>
      <c r="AV383" s="539"/>
      <c r="AW383" s="539"/>
      <c r="AX383" s="539"/>
      <c r="AY383" s="539"/>
      <c r="AZ383" s="539"/>
      <c r="BA383" s="539"/>
      <c r="BB383" s="539"/>
      <c r="BC383" s="539"/>
      <c r="BD383" s="539"/>
      <c r="BE383" s="539"/>
      <c r="BF383" s="539"/>
      <c r="BG383" s="539"/>
      <c r="BH383" s="539"/>
      <c r="BI383" s="539"/>
      <c r="BJ383" s="539"/>
      <c r="BK383" s="539"/>
      <c r="BL383" s="539"/>
      <c r="BM383" s="539"/>
      <c r="BN383" s="539"/>
      <c r="BO383" s="539"/>
      <c r="BP383" s="539"/>
      <c r="BQ383" s="539"/>
      <c r="BR383" s="539"/>
      <c r="BS383" s="539"/>
      <c r="BT383" s="539"/>
      <c r="BU383" s="539"/>
      <c r="BV383" s="539"/>
    </row>
    <row r="384" spans="41:74" s="537" customFormat="1" x14ac:dyDescent="0.25">
      <c r="AO384" s="539"/>
      <c r="AP384" s="539"/>
      <c r="AQ384" s="539"/>
      <c r="AR384" s="539"/>
      <c r="AS384" s="539"/>
      <c r="AT384" s="539"/>
      <c r="AU384" s="539"/>
      <c r="AV384" s="539"/>
      <c r="AW384" s="539"/>
      <c r="AX384" s="539"/>
      <c r="AY384" s="539"/>
      <c r="AZ384" s="539"/>
      <c r="BA384" s="539"/>
      <c r="BB384" s="539"/>
      <c r="BC384" s="539"/>
      <c r="BD384" s="539"/>
      <c r="BE384" s="539"/>
      <c r="BF384" s="539"/>
      <c r="BG384" s="539"/>
      <c r="BH384" s="539"/>
      <c r="BI384" s="539"/>
      <c r="BJ384" s="539"/>
      <c r="BK384" s="539"/>
      <c r="BL384" s="539"/>
      <c r="BM384" s="539"/>
      <c r="BN384" s="539"/>
      <c r="BO384" s="539"/>
      <c r="BP384" s="539"/>
      <c r="BQ384" s="539"/>
      <c r="BR384" s="539"/>
      <c r="BS384" s="539"/>
      <c r="BT384" s="539"/>
      <c r="BU384" s="539"/>
      <c r="BV384" s="539"/>
    </row>
    <row r="385" spans="41:74" s="537" customFormat="1" x14ac:dyDescent="0.25">
      <c r="AO385" s="539"/>
      <c r="AP385" s="539"/>
      <c r="AQ385" s="539"/>
      <c r="AR385" s="539"/>
      <c r="AS385" s="539"/>
      <c r="AT385" s="539"/>
      <c r="AU385" s="539"/>
      <c r="AV385" s="539"/>
      <c r="AW385" s="539"/>
      <c r="AX385" s="539"/>
      <c r="AY385" s="539"/>
      <c r="AZ385" s="539"/>
      <c r="BA385" s="539"/>
      <c r="BB385" s="539"/>
      <c r="BC385" s="539"/>
      <c r="BD385" s="539"/>
      <c r="BE385" s="539"/>
      <c r="BF385" s="539"/>
      <c r="BG385" s="539"/>
      <c r="BH385" s="539"/>
      <c r="BI385" s="539"/>
      <c r="BJ385" s="539"/>
      <c r="BK385" s="539"/>
      <c r="BL385" s="539"/>
      <c r="BM385" s="539"/>
      <c r="BN385" s="539"/>
      <c r="BO385" s="539"/>
      <c r="BP385" s="539"/>
      <c r="BQ385" s="539"/>
      <c r="BR385" s="539"/>
      <c r="BS385" s="539"/>
      <c r="BT385" s="539"/>
      <c r="BU385" s="539"/>
      <c r="BV385" s="539"/>
    </row>
    <row r="386" spans="41:74" s="537" customFormat="1" x14ac:dyDescent="0.25">
      <c r="AO386" s="539"/>
      <c r="AP386" s="539"/>
      <c r="AQ386" s="539"/>
      <c r="AR386" s="539"/>
      <c r="AS386" s="539"/>
      <c r="AT386" s="539"/>
      <c r="AU386" s="539"/>
      <c r="AV386" s="539"/>
      <c r="AW386" s="539"/>
      <c r="AX386" s="539"/>
      <c r="AY386" s="539"/>
      <c r="AZ386" s="539"/>
      <c r="BA386" s="539"/>
      <c r="BB386" s="539"/>
      <c r="BC386" s="539"/>
      <c r="BD386" s="539"/>
      <c r="BE386" s="539"/>
      <c r="BF386" s="539"/>
      <c r="BG386" s="539"/>
      <c r="BH386" s="539"/>
      <c r="BI386" s="539"/>
      <c r="BJ386" s="539"/>
      <c r="BK386" s="539"/>
      <c r="BL386" s="539"/>
      <c r="BM386" s="539"/>
      <c r="BN386" s="539"/>
      <c r="BO386" s="539"/>
      <c r="BP386" s="539"/>
      <c r="BQ386" s="539"/>
      <c r="BR386" s="539"/>
      <c r="BS386" s="539"/>
      <c r="BT386" s="539"/>
      <c r="BU386" s="539"/>
      <c r="BV386" s="539"/>
    </row>
    <row r="387" spans="41:74" s="537" customFormat="1" x14ac:dyDescent="0.25">
      <c r="AO387" s="539"/>
      <c r="AP387" s="539"/>
      <c r="AQ387" s="539"/>
      <c r="AR387" s="539"/>
      <c r="AS387" s="539"/>
      <c r="AT387" s="539"/>
      <c r="AU387" s="539"/>
      <c r="AV387" s="539"/>
      <c r="AW387" s="539"/>
      <c r="AX387" s="539"/>
      <c r="AY387" s="539"/>
      <c r="AZ387" s="539"/>
      <c r="BA387" s="539"/>
      <c r="BB387" s="539"/>
      <c r="BC387" s="539"/>
      <c r="BD387" s="539"/>
      <c r="BE387" s="539"/>
      <c r="BF387" s="539"/>
      <c r="BG387" s="539"/>
      <c r="BH387" s="539"/>
      <c r="BI387" s="539"/>
      <c r="BJ387" s="539"/>
      <c r="BK387" s="539"/>
      <c r="BL387" s="539"/>
      <c r="BM387" s="539"/>
      <c r="BN387" s="539"/>
      <c r="BO387" s="539"/>
      <c r="BP387" s="539"/>
      <c r="BQ387" s="539"/>
      <c r="BR387" s="539"/>
      <c r="BS387" s="539"/>
      <c r="BT387" s="539"/>
      <c r="BU387" s="539"/>
      <c r="BV387" s="539"/>
    </row>
    <row r="388" spans="41:74" s="537" customFormat="1" x14ac:dyDescent="0.25">
      <c r="AO388" s="539"/>
      <c r="AP388" s="539"/>
      <c r="AQ388" s="539"/>
      <c r="AR388" s="539"/>
      <c r="AS388" s="539"/>
      <c r="AT388" s="539"/>
      <c r="AU388" s="539"/>
      <c r="AV388" s="539"/>
      <c r="AW388" s="539"/>
      <c r="AX388" s="539"/>
      <c r="AY388" s="539"/>
      <c r="AZ388" s="539"/>
      <c r="BA388" s="539"/>
      <c r="BB388" s="539"/>
      <c r="BC388" s="539"/>
      <c r="BD388" s="539"/>
      <c r="BE388" s="539"/>
      <c r="BF388" s="539"/>
      <c r="BG388" s="539"/>
      <c r="BH388" s="539"/>
      <c r="BI388" s="539"/>
      <c r="BJ388" s="539"/>
      <c r="BK388" s="539"/>
      <c r="BL388" s="539"/>
      <c r="BM388" s="539"/>
      <c r="BN388" s="539"/>
      <c r="BO388" s="539"/>
      <c r="BP388" s="539"/>
      <c r="BQ388" s="539"/>
      <c r="BR388" s="539"/>
      <c r="BS388" s="539"/>
      <c r="BT388" s="539"/>
      <c r="BU388" s="539"/>
      <c r="BV388" s="539"/>
    </row>
    <row r="389" spans="41:74" s="537" customFormat="1" x14ac:dyDescent="0.25">
      <c r="AO389" s="539"/>
      <c r="AP389" s="539"/>
      <c r="AQ389" s="539"/>
      <c r="AR389" s="539"/>
      <c r="AS389" s="539"/>
      <c r="AT389" s="539"/>
      <c r="AU389" s="539"/>
      <c r="AV389" s="539"/>
      <c r="AW389" s="539"/>
      <c r="AX389" s="539"/>
      <c r="AY389" s="539"/>
      <c r="AZ389" s="539"/>
      <c r="BA389" s="539"/>
      <c r="BB389" s="539"/>
      <c r="BC389" s="539"/>
      <c r="BD389" s="539"/>
      <c r="BE389" s="539"/>
      <c r="BF389" s="539"/>
      <c r="BG389" s="539"/>
      <c r="BH389" s="539"/>
      <c r="BI389" s="539"/>
      <c r="BJ389" s="539"/>
      <c r="BK389" s="539"/>
      <c r="BL389" s="539"/>
      <c r="BM389" s="539"/>
      <c r="BN389" s="539"/>
      <c r="BO389" s="539"/>
      <c r="BP389" s="539"/>
      <c r="BQ389" s="539"/>
      <c r="BR389" s="539"/>
      <c r="BS389" s="539"/>
      <c r="BT389" s="539"/>
      <c r="BU389" s="539"/>
      <c r="BV389" s="539"/>
    </row>
    <row r="390" spans="41:74" s="537" customFormat="1" x14ac:dyDescent="0.25">
      <c r="AO390" s="539"/>
      <c r="AP390" s="539"/>
      <c r="AQ390" s="539"/>
      <c r="AR390" s="539"/>
      <c r="AS390" s="539"/>
      <c r="AT390" s="539"/>
      <c r="AU390" s="539"/>
      <c r="AV390" s="539"/>
      <c r="AW390" s="539"/>
      <c r="AX390" s="539"/>
      <c r="AY390" s="539"/>
      <c r="AZ390" s="539"/>
      <c r="BA390" s="539"/>
      <c r="BB390" s="539"/>
      <c r="BC390" s="539"/>
      <c r="BD390" s="539"/>
      <c r="BE390" s="539"/>
      <c r="BF390" s="539"/>
      <c r="BG390" s="539"/>
      <c r="BH390" s="539"/>
      <c r="BI390" s="539"/>
      <c r="BJ390" s="539"/>
      <c r="BK390" s="539"/>
      <c r="BL390" s="539"/>
      <c r="BM390" s="539"/>
      <c r="BN390" s="539"/>
      <c r="BO390" s="539"/>
      <c r="BP390" s="539"/>
      <c r="BQ390" s="539"/>
      <c r="BR390" s="539"/>
      <c r="BS390" s="539"/>
      <c r="BT390" s="539"/>
      <c r="BU390" s="539"/>
      <c r="BV390" s="539"/>
    </row>
    <row r="391" spans="41:74" s="537" customFormat="1" x14ac:dyDescent="0.25">
      <c r="AO391" s="539"/>
      <c r="AP391" s="539"/>
      <c r="AQ391" s="539"/>
      <c r="AR391" s="539"/>
      <c r="AS391" s="539"/>
      <c r="AT391" s="539"/>
      <c r="AU391" s="539"/>
      <c r="AV391" s="539"/>
      <c r="AW391" s="539"/>
      <c r="AX391" s="539"/>
      <c r="AY391" s="539"/>
      <c r="AZ391" s="539"/>
      <c r="BA391" s="539"/>
      <c r="BB391" s="539"/>
      <c r="BC391" s="539"/>
      <c r="BD391" s="539"/>
      <c r="BE391" s="539"/>
      <c r="BF391" s="539"/>
      <c r="BG391" s="539"/>
      <c r="BH391" s="539"/>
      <c r="BI391" s="539"/>
      <c r="BJ391" s="539"/>
      <c r="BK391" s="539"/>
      <c r="BL391" s="539"/>
      <c r="BM391" s="539"/>
      <c r="BN391" s="539"/>
      <c r="BO391" s="539"/>
      <c r="BP391" s="539"/>
      <c r="BQ391" s="539"/>
      <c r="BR391" s="539"/>
      <c r="BS391" s="539"/>
      <c r="BT391" s="539"/>
      <c r="BU391" s="539"/>
      <c r="BV391" s="539"/>
    </row>
    <row r="392" spans="41:74" s="537" customFormat="1" x14ac:dyDescent="0.25">
      <c r="AO392" s="539"/>
      <c r="AP392" s="539"/>
      <c r="AQ392" s="539"/>
      <c r="AR392" s="539"/>
      <c r="AS392" s="539"/>
      <c r="AT392" s="539"/>
      <c r="AU392" s="539"/>
      <c r="AV392" s="539"/>
      <c r="AW392" s="539"/>
      <c r="AX392" s="539"/>
      <c r="AY392" s="539"/>
      <c r="AZ392" s="539"/>
      <c r="BA392" s="539"/>
      <c r="BB392" s="539"/>
      <c r="BC392" s="539"/>
      <c r="BD392" s="539"/>
      <c r="BE392" s="539"/>
      <c r="BF392" s="539"/>
      <c r="BG392" s="539"/>
      <c r="BH392" s="539"/>
      <c r="BI392" s="539"/>
      <c r="BJ392" s="539"/>
      <c r="BK392" s="539"/>
      <c r="BL392" s="539"/>
      <c r="BM392" s="539"/>
      <c r="BN392" s="539"/>
      <c r="BO392" s="539"/>
      <c r="BP392" s="539"/>
      <c r="BQ392" s="539"/>
      <c r="BR392" s="539"/>
      <c r="BS392" s="539"/>
      <c r="BT392" s="539"/>
      <c r="BU392" s="539"/>
      <c r="BV392" s="539"/>
    </row>
    <row r="393" spans="41:74" s="537" customFormat="1" x14ac:dyDescent="0.25">
      <c r="AO393" s="539"/>
      <c r="AP393" s="539"/>
      <c r="AQ393" s="539"/>
      <c r="AR393" s="539"/>
      <c r="AS393" s="539"/>
      <c r="AT393" s="539"/>
      <c r="AU393" s="539"/>
      <c r="AV393" s="539"/>
      <c r="AW393" s="539"/>
      <c r="AX393" s="539"/>
      <c r="AY393" s="539"/>
      <c r="AZ393" s="539"/>
      <c r="BA393" s="539"/>
      <c r="BB393" s="539"/>
      <c r="BC393" s="539"/>
      <c r="BD393" s="539"/>
      <c r="BE393" s="539"/>
      <c r="BF393" s="539"/>
      <c r="BG393" s="539"/>
      <c r="BH393" s="539"/>
      <c r="BI393" s="539"/>
      <c r="BJ393" s="539"/>
      <c r="BK393" s="539"/>
      <c r="BL393" s="539"/>
      <c r="BM393" s="539"/>
      <c r="BN393" s="539"/>
      <c r="BO393" s="539"/>
      <c r="BP393" s="539"/>
      <c r="BQ393" s="539"/>
      <c r="BR393" s="539"/>
      <c r="BS393" s="539"/>
      <c r="BT393" s="539"/>
      <c r="BU393" s="539"/>
      <c r="BV393" s="539"/>
    </row>
    <row r="394" spans="41:74" s="537" customFormat="1" x14ac:dyDescent="0.25">
      <c r="AO394" s="539"/>
      <c r="AP394" s="539"/>
      <c r="AQ394" s="539"/>
      <c r="AR394" s="539"/>
      <c r="AS394" s="539"/>
      <c r="AT394" s="539"/>
      <c r="AU394" s="539"/>
      <c r="AV394" s="539"/>
      <c r="AW394" s="539"/>
      <c r="AX394" s="539"/>
      <c r="AY394" s="539"/>
      <c r="AZ394" s="539"/>
      <c r="BA394" s="539"/>
      <c r="BB394" s="539"/>
      <c r="BC394" s="539"/>
      <c r="BD394" s="539"/>
      <c r="BE394" s="539"/>
      <c r="BF394" s="539"/>
      <c r="BG394" s="539"/>
      <c r="BH394" s="539"/>
      <c r="BI394" s="539"/>
      <c r="BJ394" s="539"/>
      <c r="BK394" s="539"/>
      <c r="BL394" s="539"/>
      <c r="BM394" s="539"/>
      <c r="BN394" s="539"/>
      <c r="BO394" s="539"/>
      <c r="BP394" s="539"/>
      <c r="BQ394" s="539"/>
      <c r="BR394" s="539"/>
      <c r="BS394" s="539"/>
      <c r="BT394" s="539"/>
      <c r="BU394" s="539"/>
      <c r="BV394" s="539"/>
    </row>
    <row r="395" spans="41:74" s="537" customFormat="1" x14ac:dyDescent="0.25">
      <c r="AO395" s="539"/>
      <c r="AP395" s="539"/>
      <c r="AQ395" s="539"/>
      <c r="AR395" s="539"/>
      <c r="AS395" s="539"/>
      <c r="AT395" s="539"/>
      <c r="AU395" s="539"/>
      <c r="AV395" s="539"/>
      <c r="AW395" s="539"/>
      <c r="AX395" s="539"/>
      <c r="AY395" s="539"/>
      <c r="AZ395" s="539"/>
      <c r="BA395" s="539"/>
      <c r="BB395" s="539"/>
      <c r="BC395" s="539"/>
      <c r="BD395" s="539"/>
      <c r="BE395" s="539"/>
      <c r="BF395" s="539"/>
      <c r="BG395" s="539"/>
      <c r="BH395" s="539"/>
      <c r="BI395" s="539"/>
      <c r="BJ395" s="539"/>
      <c r="BK395" s="539"/>
      <c r="BL395" s="539"/>
      <c r="BM395" s="539"/>
      <c r="BN395" s="539"/>
      <c r="BO395" s="539"/>
      <c r="BP395" s="539"/>
      <c r="BQ395" s="539"/>
      <c r="BR395" s="539"/>
      <c r="BS395" s="539"/>
      <c r="BT395" s="539"/>
      <c r="BU395" s="539"/>
      <c r="BV395" s="539"/>
    </row>
    <row r="396" spans="41:74" s="537" customFormat="1" x14ac:dyDescent="0.25">
      <c r="AO396" s="539"/>
      <c r="AP396" s="539"/>
      <c r="AQ396" s="539"/>
      <c r="AR396" s="539"/>
      <c r="AS396" s="539"/>
      <c r="AT396" s="539"/>
      <c r="AU396" s="539"/>
      <c r="AV396" s="539"/>
      <c r="AW396" s="539"/>
      <c r="AX396" s="539"/>
      <c r="AY396" s="539"/>
      <c r="AZ396" s="539"/>
      <c r="BA396" s="539"/>
      <c r="BB396" s="539"/>
      <c r="BC396" s="539"/>
      <c r="BD396" s="539"/>
      <c r="BE396" s="539"/>
      <c r="BF396" s="539"/>
      <c r="BG396" s="539"/>
      <c r="BH396" s="539"/>
      <c r="BI396" s="539"/>
      <c r="BJ396" s="539"/>
      <c r="BK396" s="539"/>
      <c r="BL396" s="539"/>
      <c r="BM396" s="539"/>
      <c r="BN396" s="539"/>
      <c r="BO396" s="539"/>
      <c r="BP396" s="539"/>
      <c r="BQ396" s="539"/>
      <c r="BR396" s="539"/>
      <c r="BS396" s="539"/>
      <c r="BT396" s="539"/>
      <c r="BU396" s="539"/>
      <c r="BV396" s="539"/>
    </row>
    <row r="397" spans="41:74" s="537" customFormat="1" x14ac:dyDescent="0.25">
      <c r="AO397" s="539"/>
      <c r="AP397" s="539"/>
      <c r="AQ397" s="539"/>
      <c r="AR397" s="539"/>
      <c r="AS397" s="539"/>
      <c r="AT397" s="539"/>
      <c r="AU397" s="539"/>
      <c r="AV397" s="539"/>
      <c r="AW397" s="539"/>
      <c r="AX397" s="539"/>
      <c r="AY397" s="539"/>
      <c r="AZ397" s="539"/>
      <c r="BA397" s="539"/>
      <c r="BB397" s="539"/>
      <c r="BC397" s="539"/>
      <c r="BD397" s="539"/>
      <c r="BE397" s="539"/>
      <c r="BF397" s="539"/>
      <c r="BG397" s="539"/>
      <c r="BH397" s="539"/>
      <c r="BI397" s="539"/>
      <c r="BJ397" s="539"/>
      <c r="BK397" s="539"/>
      <c r="BL397" s="539"/>
      <c r="BM397" s="539"/>
      <c r="BN397" s="539"/>
      <c r="BO397" s="539"/>
      <c r="BP397" s="539"/>
      <c r="BQ397" s="539"/>
      <c r="BR397" s="539"/>
      <c r="BS397" s="539"/>
      <c r="BT397" s="539"/>
      <c r="BU397" s="539"/>
      <c r="BV397" s="539"/>
    </row>
    <row r="398" spans="41:74" s="537" customFormat="1" x14ac:dyDescent="0.25">
      <c r="AO398" s="539"/>
      <c r="AP398" s="539"/>
      <c r="AQ398" s="539"/>
      <c r="AR398" s="539"/>
      <c r="AS398" s="539"/>
      <c r="AT398" s="539"/>
      <c r="AU398" s="539"/>
      <c r="AV398" s="539"/>
      <c r="AW398" s="539"/>
      <c r="AX398" s="539"/>
      <c r="AY398" s="539"/>
      <c r="AZ398" s="539"/>
      <c r="BA398" s="539"/>
      <c r="BB398" s="539"/>
      <c r="BC398" s="539"/>
      <c r="BD398" s="539"/>
      <c r="BE398" s="539"/>
      <c r="BF398" s="539"/>
      <c r="BG398" s="539"/>
      <c r="BH398" s="539"/>
      <c r="BI398" s="539"/>
      <c r="BJ398" s="539"/>
      <c r="BK398" s="539"/>
      <c r="BL398" s="539"/>
      <c r="BM398" s="539"/>
      <c r="BN398" s="539"/>
      <c r="BO398" s="539"/>
      <c r="BP398" s="539"/>
      <c r="BQ398" s="539"/>
      <c r="BR398" s="539"/>
      <c r="BS398" s="539"/>
      <c r="BT398" s="539"/>
      <c r="BU398" s="539"/>
      <c r="BV398" s="539"/>
    </row>
    <row r="399" spans="41:74" s="537" customFormat="1" x14ac:dyDescent="0.25">
      <c r="AO399" s="539"/>
      <c r="AP399" s="539"/>
      <c r="AQ399" s="539"/>
      <c r="AR399" s="539"/>
      <c r="AS399" s="539"/>
      <c r="AT399" s="539"/>
      <c r="AU399" s="539"/>
      <c r="AV399" s="539"/>
      <c r="AW399" s="539"/>
      <c r="AX399" s="539"/>
      <c r="AY399" s="539"/>
      <c r="AZ399" s="539"/>
      <c r="BA399" s="539"/>
      <c r="BB399" s="539"/>
      <c r="BC399" s="539"/>
      <c r="BD399" s="539"/>
      <c r="BE399" s="539"/>
      <c r="BF399" s="539"/>
      <c r="BG399" s="539"/>
      <c r="BH399" s="539"/>
      <c r="BI399" s="539"/>
      <c r="BJ399" s="539"/>
      <c r="BK399" s="539"/>
      <c r="BL399" s="539"/>
      <c r="BM399" s="539"/>
      <c r="BN399" s="539"/>
      <c r="BO399" s="539"/>
      <c r="BP399" s="539"/>
      <c r="BQ399" s="539"/>
      <c r="BR399" s="539"/>
      <c r="BS399" s="539"/>
      <c r="BT399" s="539"/>
      <c r="BU399" s="539"/>
      <c r="BV399" s="539"/>
    </row>
    <row r="400" spans="41:74" s="537" customFormat="1" x14ac:dyDescent="0.25">
      <c r="AO400" s="539"/>
      <c r="AP400" s="539"/>
      <c r="AQ400" s="539"/>
      <c r="AR400" s="539"/>
      <c r="AS400" s="539"/>
      <c r="AT400" s="539"/>
      <c r="AU400" s="539"/>
      <c r="AV400" s="539"/>
      <c r="AW400" s="539"/>
      <c r="AX400" s="539"/>
      <c r="AY400" s="539"/>
      <c r="AZ400" s="539"/>
      <c r="BA400" s="539"/>
      <c r="BB400" s="539"/>
      <c r="BC400" s="539"/>
      <c r="BD400" s="539"/>
      <c r="BE400" s="539"/>
      <c r="BF400" s="539"/>
      <c r="BG400" s="539"/>
      <c r="BH400" s="539"/>
      <c r="BI400" s="539"/>
      <c r="BJ400" s="539"/>
      <c r="BK400" s="539"/>
      <c r="BL400" s="539"/>
      <c r="BM400" s="539"/>
      <c r="BN400" s="539"/>
      <c r="BO400" s="539"/>
      <c r="BP400" s="539"/>
      <c r="BQ400" s="539"/>
      <c r="BR400" s="539"/>
      <c r="BS400" s="539"/>
      <c r="BT400" s="539"/>
      <c r="BU400" s="539"/>
      <c r="BV400" s="539"/>
    </row>
    <row r="401" spans="41:74" s="537" customFormat="1" x14ac:dyDescent="0.25">
      <c r="AO401" s="539"/>
      <c r="AP401" s="539"/>
      <c r="AQ401" s="539"/>
      <c r="AR401" s="539"/>
      <c r="AS401" s="539"/>
      <c r="AT401" s="539"/>
      <c r="AU401" s="539"/>
      <c r="AV401" s="539"/>
      <c r="AW401" s="539"/>
      <c r="AX401" s="539"/>
      <c r="AY401" s="539"/>
      <c r="AZ401" s="539"/>
      <c r="BA401" s="539"/>
      <c r="BB401" s="539"/>
      <c r="BC401" s="539"/>
      <c r="BD401" s="539"/>
      <c r="BE401" s="539"/>
      <c r="BF401" s="539"/>
      <c r="BG401" s="539"/>
      <c r="BH401" s="539"/>
      <c r="BI401" s="539"/>
      <c r="BJ401" s="539"/>
      <c r="BK401" s="539"/>
      <c r="BL401" s="539"/>
      <c r="BM401" s="539"/>
      <c r="BN401" s="539"/>
      <c r="BO401" s="539"/>
      <c r="BP401" s="539"/>
      <c r="BQ401" s="539"/>
      <c r="BR401" s="539"/>
      <c r="BS401" s="539"/>
      <c r="BT401" s="539"/>
      <c r="BU401" s="539"/>
      <c r="BV401" s="539"/>
    </row>
    <row r="402" spans="41:74" s="537" customFormat="1" x14ac:dyDescent="0.25">
      <c r="AO402" s="539"/>
      <c r="AP402" s="539"/>
      <c r="AQ402" s="539"/>
      <c r="AR402" s="539"/>
      <c r="AS402" s="539"/>
      <c r="AT402" s="539"/>
      <c r="AU402" s="539"/>
      <c r="AV402" s="539"/>
      <c r="AW402" s="539"/>
      <c r="AX402" s="539"/>
      <c r="AY402" s="539"/>
      <c r="AZ402" s="539"/>
      <c r="BA402" s="539"/>
      <c r="BB402" s="539"/>
      <c r="BC402" s="539"/>
      <c r="BD402" s="539"/>
      <c r="BE402" s="539"/>
      <c r="BF402" s="539"/>
      <c r="BG402" s="539"/>
      <c r="BH402" s="539"/>
      <c r="BI402" s="539"/>
      <c r="BJ402" s="539"/>
      <c r="BK402" s="539"/>
      <c r="BL402" s="539"/>
      <c r="BM402" s="539"/>
      <c r="BN402" s="539"/>
      <c r="BO402" s="539"/>
      <c r="BP402" s="539"/>
      <c r="BQ402" s="539"/>
      <c r="BR402" s="539"/>
      <c r="BS402" s="539"/>
      <c r="BT402" s="539"/>
      <c r="BU402" s="539"/>
      <c r="BV402" s="539"/>
    </row>
    <row r="403" spans="41:74" s="537" customFormat="1" x14ac:dyDescent="0.25">
      <c r="AO403" s="539"/>
      <c r="AP403" s="539"/>
      <c r="AQ403" s="539"/>
      <c r="AR403" s="539"/>
      <c r="AS403" s="539"/>
      <c r="AT403" s="539"/>
      <c r="AU403" s="539"/>
      <c r="AV403" s="539"/>
      <c r="AW403" s="539"/>
      <c r="AX403" s="539"/>
      <c r="AY403" s="539"/>
      <c r="AZ403" s="539"/>
      <c r="BA403" s="539"/>
      <c r="BB403" s="539"/>
      <c r="BC403" s="539"/>
      <c r="BD403" s="539"/>
      <c r="BE403" s="539"/>
      <c r="BF403" s="539"/>
      <c r="BG403" s="539"/>
      <c r="BH403" s="539"/>
      <c r="BI403" s="539"/>
      <c r="BJ403" s="539"/>
      <c r="BK403" s="539"/>
      <c r="BL403" s="539"/>
      <c r="BM403" s="539"/>
      <c r="BN403" s="539"/>
      <c r="BO403" s="539"/>
      <c r="BP403" s="539"/>
      <c r="BQ403" s="539"/>
      <c r="BR403" s="539"/>
      <c r="BS403" s="539"/>
      <c r="BT403" s="539"/>
      <c r="BU403" s="539"/>
      <c r="BV403" s="539"/>
    </row>
    <row r="404" spans="41:74" s="537" customFormat="1" x14ac:dyDescent="0.25">
      <c r="AO404" s="539"/>
      <c r="AP404" s="539"/>
      <c r="AQ404" s="539"/>
      <c r="AR404" s="539"/>
      <c r="AS404" s="539"/>
      <c r="AT404" s="539"/>
      <c r="AU404" s="539"/>
      <c r="AV404" s="539"/>
      <c r="AW404" s="539"/>
      <c r="AX404" s="539"/>
      <c r="AY404" s="539"/>
      <c r="AZ404" s="539"/>
      <c r="BA404" s="539"/>
      <c r="BB404" s="539"/>
      <c r="BC404" s="539"/>
      <c r="BD404" s="539"/>
      <c r="BE404" s="539"/>
      <c r="BF404" s="539"/>
      <c r="BG404" s="539"/>
      <c r="BH404" s="539"/>
      <c r="BI404" s="539"/>
      <c r="BJ404" s="539"/>
      <c r="BK404" s="539"/>
      <c r="BL404" s="539"/>
      <c r="BM404" s="539"/>
      <c r="BN404" s="539"/>
      <c r="BO404" s="539"/>
      <c r="BP404" s="539"/>
      <c r="BQ404" s="539"/>
      <c r="BR404" s="539"/>
      <c r="BS404" s="539"/>
      <c r="BT404" s="539"/>
      <c r="BU404" s="539"/>
      <c r="BV404" s="539"/>
    </row>
    <row r="405" spans="41:74" s="537" customFormat="1" x14ac:dyDescent="0.25">
      <c r="AO405" s="539"/>
      <c r="AP405" s="539"/>
      <c r="AQ405" s="539"/>
      <c r="AR405" s="539"/>
      <c r="AS405" s="539"/>
      <c r="AT405" s="539"/>
      <c r="AU405" s="539"/>
      <c r="AV405" s="539"/>
      <c r="AW405" s="539"/>
      <c r="AX405" s="539"/>
      <c r="AY405" s="539"/>
      <c r="AZ405" s="539"/>
      <c r="BA405" s="539"/>
      <c r="BB405" s="539"/>
      <c r="BC405" s="539"/>
      <c r="BD405" s="539"/>
      <c r="BE405" s="539"/>
      <c r="BF405" s="539"/>
      <c r="BG405" s="539"/>
      <c r="BH405" s="539"/>
      <c r="BI405" s="539"/>
      <c r="BJ405" s="539"/>
      <c r="BK405" s="539"/>
      <c r="BL405" s="539"/>
      <c r="BM405" s="539"/>
      <c r="BN405" s="539"/>
      <c r="BO405" s="539"/>
      <c r="BP405" s="539"/>
      <c r="BQ405" s="539"/>
      <c r="BR405" s="539"/>
      <c r="BS405" s="539"/>
      <c r="BT405" s="539"/>
      <c r="BU405" s="539"/>
      <c r="BV405" s="539"/>
    </row>
    <row r="406" spans="41:74" s="537" customFormat="1" x14ac:dyDescent="0.25">
      <c r="AO406" s="539"/>
      <c r="AP406" s="539"/>
      <c r="AQ406" s="539"/>
      <c r="AR406" s="539"/>
      <c r="AS406" s="539"/>
      <c r="AT406" s="539"/>
      <c r="AU406" s="539"/>
      <c r="AV406" s="539"/>
      <c r="AW406" s="539"/>
      <c r="AX406" s="539"/>
      <c r="AY406" s="539"/>
      <c r="AZ406" s="539"/>
      <c r="BA406" s="539"/>
      <c r="BB406" s="539"/>
      <c r="BC406" s="539"/>
      <c r="BD406" s="539"/>
      <c r="BE406" s="539"/>
      <c r="BF406" s="539"/>
      <c r="BG406" s="539"/>
      <c r="BH406" s="539"/>
      <c r="BI406" s="539"/>
      <c r="BJ406" s="539"/>
      <c r="BK406" s="539"/>
      <c r="BL406" s="539"/>
      <c r="BM406" s="539"/>
      <c r="BN406" s="539"/>
      <c r="BO406" s="539"/>
      <c r="BP406" s="539"/>
      <c r="BQ406" s="539"/>
      <c r="BR406" s="539"/>
      <c r="BS406" s="539"/>
      <c r="BT406" s="539"/>
      <c r="BU406" s="539"/>
      <c r="BV406" s="539"/>
    </row>
    <row r="407" spans="41:74" s="537" customFormat="1" x14ac:dyDescent="0.25">
      <c r="AO407" s="539"/>
      <c r="AP407" s="539"/>
      <c r="AQ407" s="539"/>
      <c r="AR407" s="539"/>
      <c r="AS407" s="539"/>
      <c r="AT407" s="539"/>
      <c r="AU407" s="539"/>
      <c r="AV407" s="539"/>
      <c r="AW407" s="539"/>
      <c r="AX407" s="539"/>
      <c r="AY407" s="539"/>
      <c r="AZ407" s="539"/>
      <c r="BA407" s="539"/>
      <c r="BB407" s="539"/>
      <c r="BC407" s="539"/>
      <c r="BD407" s="539"/>
      <c r="BE407" s="539"/>
      <c r="BF407" s="539"/>
      <c r="BG407" s="539"/>
      <c r="BH407" s="539"/>
      <c r="BI407" s="539"/>
      <c r="BJ407" s="539"/>
      <c r="BK407" s="539"/>
      <c r="BL407" s="539"/>
      <c r="BM407" s="539"/>
      <c r="BN407" s="539"/>
      <c r="BO407" s="539"/>
      <c r="BP407" s="539"/>
      <c r="BQ407" s="539"/>
      <c r="BR407" s="539"/>
      <c r="BS407" s="539"/>
      <c r="BT407" s="539"/>
      <c r="BU407" s="539"/>
      <c r="BV407" s="539"/>
    </row>
    <row r="408" spans="41:74" s="537" customFormat="1" x14ac:dyDescent="0.25">
      <c r="AO408" s="539"/>
      <c r="AP408" s="539"/>
      <c r="AQ408" s="539"/>
      <c r="AR408" s="539"/>
      <c r="AS408" s="539"/>
      <c r="AT408" s="539"/>
      <c r="AU408" s="539"/>
      <c r="AV408" s="539"/>
      <c r="AW408" s="539"/>
      <c r="AX408" s="539"/>
      <c r="AY408" s="539"/>
      <c r="AZ408" s="539"/>
      <c r="BA408" s="539"/>
      <c r="BB408" s="539"/>
      <c r="BC408" s="539"/>
      <c r="BD408" s="539"/>
      <c r="BE408" s="539"/>
      <c r="BF408" s="539"/>
      <c r="BG408" s="539"/>
      <c r="BH408" s="539"/>
      <c r="BI408" s="539"/>
      <c r="BJ408" s="539"/>
      <c r="BK408" s="539"/>
      <c r="BL408" s="539"/>
      <c r="BM408" s="539"/>
      <c r="BN408" s="539"/>
      <c r="BO408" s="539"/>
      <c r="BP408" s="539"/>
      <c r="BQ408" s="539"/>
      <c r="BR408" s="539"/>
      <c r="BS408" s="539"/>
      <c r="BT408" s="539"/>
      <c r="BU408" s="539"/>
      <c r="BV408" s="539"/>
    </row>
    <row r="409" spans="41:74" s="537" customFormat="1" x14ac:dyDescent="0.25">
      <c r="AO409" s="539"/>
      <c r="AP409" s="539"/>
      <c r="AQ409" s="539"/>
      <c r="AR409" s="539"/>
      <c r="AS409" s="539"/>
      <c r="AT409" s="539"/>
      <c r="AU409" s="539"/>
      <c r="AV409" s="539"/>
      <c r="AW409" s="539"/>
      <c r="AX409" s="539"/>
      <c r="AY409" s="539"/>
      <c r="AZ409" s="539"/>
      <c r="BA409" s="539"/>
      <c r="BB409" s="539"/>
      <c r="BC409" s="539"/>
      <c r="BD409" s="539"/>
      <c r="BE409" s="539"/>
      <c r="BF409" s="539"/>
      <c r="BG409" s="539"/>
      <c r="BH409" s="539"/>
      <c r="BI409" s="539"/>
      <c r="BJ409" s="539"/>
      <c r="BK409" s="539"/>
      <c r="BL409" s="539"/>
      <c r="BM409" s="539"/>
      <c r="BN409" s="539"/>
      <c r="BO409" s="539"/>
      <c r="BP409" s="539"/>
      <c r="BQ409" s="539"/>
      <c r="BR409" s="539"/>
      <c r="BS409" s="539"/>
      <c r="BT409" s="539"/>
      <c r="BU409" s="539"/>
      <c r="BV409" s="539"/>
    </row>
    <row r="410" spans="41:74" s="537" customFormat="1" x14ac:dyDescent="0.25">
      <c r="AO410" s="539"/>
      <c r="AP410" s="539"/>
      <c r="AQ410" s="539"/>
      <c r="AR410" s="539"/>
      <c r="AS410" s="539"/>
      <c r="AT410" s="539"/>
      <c r="AU410" s="539"/>
      <c r="AV410" s="539"/>
      <c r="AW410" s="539"/>
      <c r="AX410" s="539"/>
      <c r="AY410" s="539"/>
      <c r="AZ410" s="539"/>
      <c r="BA410" s="539"/>
      <c r="BB410" s="539"/>
      <c r="BC410" s="539"/>
      <c r="BD410" s="539"/>
      <c r="BE410" s="539"/>
      <c r="BF410" s="539"/>
      <c r="BG410" s="539"/>
      <c r="BH410" s="539"/>
      <c r="BI410" s="539"/>
      <c r="BJ410" s="539"/>
      <c r="BK410" s="539"/>
      <c r="BL410" s="539"/>
      <c r="BM410" s="539"/>
      <c r="BN410" s="539"/>
      <c r="BO410" s="539"/>
      <c r="BP410" s="539"/>
      <c r="BQ410" s="539"/>
      <c r="BR410" s="539"/>
      <c r="BS410" s="539"/>
      <c r="BT410" s="539"/>
      <c r="BU410" s="539"/>
      <c r="BV410" s="539"/>
    </row>
    <row r="411" spans="41:74" s="537" customFormat="1" x14ac:dyDescent="0.25">
      <c r="AO411" s="539"/>
      <c r="AP411" s="539"/>
      <c r="AQ411" s="539"/>
      <c r="AR411" s="539"/>
      <c r="AS411" s="539"/>
      <c r="AT411" s="539"/>
      <c r="AU411" s="539"/>
      <c r="AV411" s="539"/>
      <c r="AW411" s="539"/>
      <c r="AX411" s="539"/>
      <c r="AY411" s="539"/>
      <c r="AZ411" s="539"/>
      <c r="BA411" s="539"/>
      <c r="BB411" s="539"/>
      <c r="BC411" s="539"/>
      <c r="BD411" s="539"/>
      <c r="BE411" s="539"/>
      <c r="BF411" s="539"/>
      <c r="BG411" s="539"/>
      <c r="BH411" s="539"/>
      <c r="BI411" s="539"/>
      <c r="BJ411" s="539"/>
      <c r="BK411" s="539"/>
      <c r="BL411" s="539"/>
      <c r="BM411" s="539"/>
      <c r="BN411" s="539"/>
      <c r="BO411" s="539"/>
      <c r="BP411" s="539"/>
      <c r="BQ411" s="539"/>
      <c r="BR411" s="539"/>
      <c r="BS411" s="539"/>
      <c r="BT411" s="539"/>
      <c r="BU411" s="539"/>
      <c r="BV411" s="539"/>
    </row>
    <row r="412" spans="41:74" s="537" customFormat="1" x14ac:dyDescent="0.25">
      <c r="AO412" s="539"/>
      <c r="AP412" s="539"/>
      <c r="AQ412" s="539"/>
      <c r="AR412" s="539"/>
      <c r="AS412" s="539"/>
      <c r="AT412" s="539"/>
      <c r="AU412" s="539"/>
      <c r="AV412" s="539"/>
      <c r="AW412" s="539"/>
      <c r="AX412" s="539"/>
      <c r="AY412" s="539"/>
      <c r="AZ412" s="539"/>
      <c r="BA412" s="539"/>
      <c r="BB412" s="539"/>
      <c r="BC412" s="539"/>
      <c r="BD412" s="539"/>
      <c r="BE412" s="539"/>
      <c r="BF412" s="539"/>
      <c r="BG412" s="539"/>
      <c r="BH412" s="539"/>
      <c r="BI412" s="539"/>
      <c r="BJ412" s="539"/>
      <c r="BK412" s="539"/>
      <c r="BL412" s="539"/>
      <c r="BM412" s="539"/>
      <c r="BN412" s="539"/>
      <c r="BO412" s="539"/>
      <c r="BP412" s="539"/>
      <c r="BQ412" s="539"/>
      <c r="BR412" s="539"/>
      <c r="BS412" s="539"/>
      <c r="BT412" s="539"/>
      <c r="BU412" s="539"/>
      <c r="BV412" s="539"/>
    </row>
    <row r="413" spans="41:74" s="537" customFormat="1" x14ac:dyDescent="0.25">
      <c r="AO413" s="539"/>
      <c r="AP413" s="539"/>
      <c r="AQ413" s="539"/>
      <c r="AR413" s="539"/>
      <c r="AS413" s="539"/>
      <c r="AT413" s="539"/>
      <c r="AU413" s="539"/>
      <c r="AV413" s="539"/>
      <c r="AW413" s="539"/>
      <c r="AX413" s="539"/>
      <c r="AY413" s="539"/>
      <c r="AZ413" s="539"/>
      <c r="BA413" s="539"/>
      <c r="BB413" s="539"/>
      <c r="BC413" s="539"/>
      <c r="BD413" s="539"/>
      <c r="BE413" s="539"/>
      <c r="BF413" s="539"/>
      <c r="BG413" s="539"/>
      <c r="BH413" s="539"/>
      <c r="BI413" s="539"/>
      <c r="BJ413" s="539"/>
      <c r="BK413" s="539"/>
      <c r="BL413" s="539"/>
      <c r="BM413" s="539"/>
      <c r="BN413" s="539"/>
      <c r="BO413" s="539"/>
      <c r="BP413" s="539"/>
      <c r="BQ413" s="539"/>
      <c r="BR413" s="539"/>
      <c r="BS413" s="539"/>
      <c r="BT413" s="539"/>
      <c r="BU413" s="539"/>
      <c r="BV413" s="539"/>
    </row>
    <row r="414" spans="41:74" s="537" customFormat="1" x14ac:dyDescent="0.25">
      <c r="AO414" s="539"/>
      <c r="AP414" s="539"/>
      <c r="AQ414" s="539"/>
      <c r="AR414" s="539"/>
      <c r="AS414" s="539"/>
      <c r="AT414" s="539"/>
      <c r="AU414" s="539"/>
      <c r="AV414" s="539"/>
      <c r="AW414" s="539"/>
      <c r="AX414" s="539"/>
      <c r="AY414" s="539"/>
      <c r="AZ414" s="539"/>
      <c r="BA414" s="539"/>
      <c r="BB414" s="539"/>
      <c r="BC414" s="539"/>
      <c r="BD414" s="539"/>
      <c r="BE414" s="539"/>
      <c r="BF414" s="539"/>
      <c r="BG414" s="539"/>
      <c r="BH414" s="539"/>
      <c r="BI414" s="539"/>
      <c r="BJ414" s="539"/>
      <c r="BK414" s="539"/>
      <c r="BL414" s="539"/>
      <c r="BM414" s="539"/>
      <c r="BN414" s="539"/>
      <c r="BO414" s="539"/>
      <c r="BP414" s="539"/>
      <c r="BQ414" s="539"/>
      <c r="BR414" s="539"/>
      <c r="BS414" s="539"/>
      <c r="BT414" s="539"/>
      <c r="BU414" s="539"/>
      <c r="BV414" s="539"/>
    </row>
    <row r="415" spans="41:74" s="537" customFormat="1" x14ac:dyDescent="0.25">
      <c r="AO415" s="539"/>
      <c r="AP415" s="539"/>
      <c r="AQ415" s="539"/>
      <c r="AR415" s="539"/>
      <c r="AS415" s="539"/>
      <c r="AT415" s="539"/>
      <c r="AU415" s="539"/>
      <c r="AV415" s="539"/>
      <c r="AW415" s="539"/>
      <c r="AX415" s="539"/>
      <c r="AY415" s="539"/>
      <c r="AZ415" s="539"/>
      <c r="BA415" s="539"/>
      <c r="BB415" s="539"/>
      <c r="BC415" s="539"/>
      <c r="BD415" s="539"/>
      <c r="BE415" s="539"/>
      <c r="BF415" s="539"/>
      <c r="BG415" s="539"/>
      <c r="BH415" s="539"/>
      <c r="BI415" s="539"/>
      <c r="BJ415" s="539"/>
      <c r="BK415" s="539"/>
      <c r="BL415" s="539"/>
      <c r="BM415" s="539"/>
      <c r="BN415" s="539"/>
      <c r="BO415" s="539"/>
      <c r="BP415" s="539"/>
      <c r="BQ415" s="539"/>
      <c r="BR415" s="539"/>
      <c r="BS415" s="539"/>
      <c r="BT415" s="539"/>
      <c r="BU415" s="539"/>
      <c r="BV415" s="539"/>
    </row>
    <row r="416" spans="41:74" s="537" customFormat="1" x14ac:dyDescent="0.25">
      <c r="AO416" s="539"/>
      <c r="AP416" s="539"/>
      <c r="AQ416" s="539"/>
      <c r="AR416" s="539"/>
      <c r="AS416" s="539"/>
      <c r="AT416" s="539"/>
      <c r="AU416" s="539"/>
      <c r="AV416" s="539"/>
      <c r="AW416" s="539"/>
      <c r="AX416" s="539"/>
      <c r="AY416" s="539"/>
      <c r="AZ416" s="539"/>
      <c r="BA416" s="539"/>
      <c r="BB416" s="539"/>
      <c r="BC416" s="539"/>
      <c r="BD416" s="539"/>
      <c r="BE416" s="539"/>
      <c r="BF416" s="539"/>
      <c r="BG416" s="539"/>
      <c r="BH416" s="539"/>
      <c r="BI416" s="539"/>
      <c r="BJ416" s="539"/>
      <c r="BK416" s="539"/>
      <c r="BL416" s="539"/>
      <c r="BM416" s="539"/>
      <c r="BN416" s="539"/>
      <c r="BO416" s="539"/>
      <c r="BP416" s="539"/>
      <c r="BQ416" s="539"/>
      <c r="BR416" s="539"/>
      <c r="BS416" s="539"/>
      <c r="BT416" s="539"/>
      <c r="BU416" s="539"/>
      <c r="BV416" s="539"/>
    </row>
    <row r="417" spans="5:74" s="537" customFormat="1" x14ac:dyDescent="0.25">
      <c r="AO417" s="539"/>
      <c r="AP417" s="539"/>
      <c r="AQ417" s="539"/>
      <c r="AR417" s="539"/>
      <c r="AS417" s="539"/>
      <c r="AT417" s="539"/>
      <c r="AU417" s="539"/>
      <c r="AV417" s="539"/>
      <c r="AW417" s="539"/>
      <c r="AX417" s="539"/>
      <c r="AY417" s="539"/>
      <c r="AZ417" s="539"/>
      <c r="BA417" s="539"/>
      <c r="BB417" s="539"/>
      <c r="BC417" s="539"/>
      <c r="BD417" s="539"/>
      <c r="BE417" s="539"/>
      <c r="BF417" s="539"/>
      <c r="BG417" s="539"/>
      <c r="BH417" s="539"/>
      <c r="BI417" s="539"/>
      <c r="BJ417" s="539"/>
      <c r="BK417" s="539"/>
      <c r="BL417" s="539"/>
      <c r="BM417" s="539"/>
      <c r="BN417" s="539"/>
      <c r="BO417" s="539"/>
      <c r="BP417" s="539"/>
      <c r="BQ417" s="539"/>
      <c r="BR417" s="539"/>
      <c r="BS417" s="539"/>
      <c r="BT417" s="539"/>
      <c r="BU417" s="539"/>
      <c r="BV417" s="539"/>
    </row>
    <row r="418" spans="5:74" s="537" customFormat="1" x14ac:dyDescent="0.25">
      <c r="AO418" s="539"/>
      <c r="AP418" s="539"/>
      <c r="AQ418" s="539"/>
      <c r="AR418" s="539"/>
      <c r="AS418" s="539"/>
      <c r="AT418" s="539"/>
      <c r="AU418" s="539"/>
      <c r="AV418" s="539"/>
      <c r="AW418" s="539"/>
      <c r="AX418" s="539"/>
      <c r="AY418" s="539"/>
      <c r="AZ418" s="539"/>
      <c r="BA418" s="539"/>
      <c r="BB418" s="539"/>
      <c r="BC418" s="539"/>
      <c r="BD418" s="539"/>
      <c r="BE418" s="539"/>
      <c r="BF418" s="539"/>
      <c r="BG418" s="539"/>
      <c r="BH418" s="539"/>
      <c r="BI418" s="539"/>
      <c r="BJ418" s="539"/>
      <c r="BK418" s="539"/>
      <c r="BL418" s="539"/>
      <c r="BM418" s="539"/>
      <c r="BN418" s="539"/>
      <c r="BO418" s="539"/>
      <c r="BP418" s="539"/>
      <c r="BQ418" s="539"/>
      <c r="BR418" s="539"/>
      <c r="BS418" s="539"/>
      <c r="BT418" s="539"/>
      <c r="BU418" s="539"/>
      <c r="BV418" s="539"/>
    </row>
    <row r="419" spans="5:74" s="537" customFormat="1" x14ac:dyDescent="0.25">
      <c r="AO419" s="539"/>
      <c r="AP419" s="539"/>
      <c r="AQ419" s="539"/>
      <c r="AR419" s="539"/>
      <c r="AS419" s="539"/>
      <c r="AT419" s="539"/>
      <c r="AU419" s="539"/>
      <c r="AV419" s="539"/>
      <c r="AW419" s="539"/>
      <c r="AX419" s="539"/>
      <c r="AY419" s="539"/>
      <c r="AZ419" s="539"/>
      <c r="BA419" s="539"/>
      <c r="BB419" s="539"/>
      <c r="BC419" s="539"/>
      <c r="BD419" s="539"/>
      <c r="BE419" s="539"/>
      <c r="BF419" s="539"/>
      <c r="BG419" s="539"/>
      <c r="BH419" s="539"/>
      <c r="BI419" s="539"/>
      <c r="BJ419" s="539"/>
      <c r="BK419" s="539"/>
      <c r="BL419" s="539"/>
      <c r="BM419" s="539"/>
      <c r="BN419" s="539"/>
      <c r="BO419" s="539"/>
      <c r="BP419" s="539"/>
      <c r="BQ419" s="539"/>
      <c r="BR419" s="539"/>
      <c r="BS419" s="539"/>
      <c r="BT419" s="539"/>
      <c r="BU419" s="539"/>
      <c r="BV419" s="539"/>
    </row>
    <row r="420" spans="5:74" s="537" customFormat="1" x14ac:dyDescent="0.25">
      <c r="AO420" s="539"/>
      <c r="AP420" s="539"/>
      <c r="AQ420" s="539"/>
      <c r="AR420" s="539"/>
      <c r="AS420" s="539"/>
      <c r="AT420" s="539"/>
      <c r="AU420" s="539"/>
      <c r="AV420" s="539"/>
      <c r="AW420" s="539"/>
      <c r="AX420" s="539"/>
      <c r="AY420" s="539"/>
      <c r="AZ420" s="539"/>
      <c r="BA420" s="539"/>
      <c r="BB420" s="539"/>
      <c r="BC420" s="539"/>
      <c r="BD420" s="539"/>
      <c r="BE420" s="539"/>
      <c r="BF420" s="539"/>
      <c r="BG420" s="539"/>
      <c r="BH420" s="539"/>
      <c r="BI420" s="539"/>
      <c r="BJ420" s="539"/>
      <c r="BK420" s="539"/>
      <c r="BL420" s="539"/>
      <c r="BM420" s="539"/>
      <c r="BN420" s="539"/>
      <c r="BO420" s="539"/>
      <c r="BP420" s="539"/>
      <c r="BQ420" s="539"/>
      <c r="BR420" s="539"/>
      <c r="BS420" s="539"/>
      <c r="BT420" s="539"/>
      <c r="BU420" s="539"/>
      <c r="BV420" s="539"/>
    </row>
    <row r="421" spans="5:74" s="537" customFormat="1" x14ac:dyDescent="0.25">
      <c r="AO421" s="539"/>
      <c r="AP421" s="539"/>
      <c r="AQ421" s="539"/>
      <c r="AR421" s="539"/>
      <c r="AS421" s="539"/>
      <c r="AT421" s="539"/>
      <c r="AU421" s="539"/>
      <c r="AV421" s="539"/>
      <c r="AW421" s="539"/>
      <c r="AX421" s="539"/>
      <c r="AY421" s="539"/>
      <c r="AZ421" s="539"/>
      <c r="BA421" s="539"/>
      <c r="BB421" s="539"/>
      <c r="BC421" s="539"/>
      <c r="BD421" s="539"/>
      <c r="BE421" s="539"/>
      <c r="BF421" s="539"/>
      <c r="BG421" s="539"/>
      <c r="BH421" s="539"/>
      <c r="BI421" s="539"/>
      <c r="BJ421" s="539"/>
      <c r="BK421" s="539"/>
      <c r="BL421" s="539"/>
      <c r="BM421" s="539"/>
      <c r="BN421" s="539"/>
      <c r="BO421" s="539"/>
      <c r="BP421" s="539"/>
      <c r="BQ421" s="539"/>
      <c r="BR421" s="539"/>
      <c r="BS421" s="539"/>
      <c r="BT421" s="539"/>
      <c r="BU421" s="539"/>
      <c r="BV421" s="539"/>
    </row>
    <row r="422" spans="5:74" s="537" customFormat="1" x14ac:dyDescent="0.25">
      <c r="AO422" s="539"/>
      <c r="AP422" s="539"/>
      <c r="AQ422" s="539"/>
      <c r="AR422" s="539"/>
      <c r="AS422" s="539"/>
      <c r="AT422" s="539"/>
      <c r="AU422" s="539"/>
      <c r="AV422" s="539"/>
      <c r="AW422" s="539"/>
      <c r="AX422" s="539"/>
      <c r="AY422" s="539"/>
      <c r="AZ422" s="539"/>
      <c r="BA422" s="539"/>
      <c r="BB422" s="539"/>
      <c r="BC422" s="539"/>
      <c r="BD422" s="539"/>
      <c r="BE422" s="539"/>
      <c r="BF422" s="539"/>
      <c r="BG422" s="539"/>
      <c r="BH422" s="539"/>
      <c r="BI422" s="539"/>
      <c r="BJ422" s="539"/>
      <c r="BK422" s="539"/>
      <c r="BL422" s="539"/>
      <c r="BM422" s="539"/>
      <c r="BN422" s="539"/>
      <c r="BO422" s="539"/>
      <c r="BP422" s="539"/>
      <c r="BQ422" s="539"/>
      <c r="BR422" s="539"/>
      <c r="BS422" s="539"/>
      <c r="BT422" s="539"/>
      <c r="BU422" s="539"/>
      <c r="BV422" s="539"/>
    </row>
    <row r="423" spans="5:74" s="537" customFormat="1" x14ac:dyDescent="0.25">
      <c r="AO423" s="539"/>
      <c r="AP423" s="539"/>
      <c r="AQ423" s="539"/>
      <c r="AR423" s="539"/>
      <c r="AS423" s="539"/>
      <c r="AT423" s="539"/>
      <c r="AU423" s="539"/>
      <c r="AV423" s="539"/>
      <c r="AW423" s="539"/>
      <c r="AX423" s="539"/>
      <c r="AY423" s="539"/>
      <c r="AZ423" s="539"/>
      <c r="BA423" s="539"/>
      <c r="BB423" s="539"/>
      <c r="BC423" s="539"/>
      <c r="BD423" s="539"/>
      <c r="BE423" s="539"/>
      <c r="BF423" s="539"/>
      <c r="BG423" s="539"/>
      <c r="BH423" s="539"/>
      <c r="BI423" s="539"/>
      <c r="BJ423" s="539"/>
      <c r="BK423" s="539"/>
      <c r="BL423" s="539"/>
      <c r="BM423" s="539"/>
      <c r="BN423" s="539"/>
      <c r="BO423" s="539"/>
      <c r="BP423" s="539"/>
      <c r="BQ423" s="539"/>
      <c r="BR423" s="539"/>
      <c r="BS423" s="539"/>
      <c r="BT423" s="539"/>
      <c r="BU423" s="539"/>
      <c r="BV423" s="539"/>
    </row>
    <row r="424" spans="5:74" s="537" customFormat="1" x14ac:dyDescent="0.25">
      <c r="AO424" s="539"/>
      <c r="AP424" s="539"/>
      <c r="AQ424" s="539"/>
      <c r="AR424" s="539"/>
      <c r="AS424" s="539"/>
      <c r="AT424" s="539"/>
      <c r="AU424" s="539"/>
      <c r="AV424" s="539"/>
      <c r="AW424" s="539"/>
      <c r="AX424" s="539"/>
      <c r="AY424" s="539"/>
      <c r="AZ424" s="539"/>
      <c r="BA424" s="539"/>
      <c r="BB424" s="539"/>
      <c r="BC424" s="539"/>
      <c r="BD424" s="539"/>
      <c r="BE424" s="539"/>
      <c r="BF424" s="539"/>
      <c r="BG424" s="539"/>
      <c r="BH424" s="539"/>
      <c r="BI424" s="539"/>
      <c r="BJ424" s="539"/>
      <c r="BK424" s="539"/>
      <c r="BL424" s="539"/>
      <c r="BM424" s="539"/>
      <c r="BN424" s="539"/>
      <c r="BO424" s="539"/>
      <c r="BP424" s="539"/>
      <c r="BQ424" s="539"/>
      <c r="BR424" s="539"/>
      <c r="BS424" s="539"/>
      <c r="BT424" s="539"/>
      <c r="BU424" s="539"/>
      <c r="BV424" s="539"/>
    </row>
    <row r="425" spans="5:74" s="537" customFormat="1" x14ac:dyDescent="0.25">
      <c r="AO425" s="539"/>
      <c r="AP425" s="539"/>
      <c r="AQ425" s="539"/>
      <c r="AR425" s="539"/>
      <c r="AS425" s="539"/>
      <c r="AT425" s="539"/>
      <c r="AU425" s="539"/>
      <c r="AV425" s="539"/>
      <c r="AW425" s="539"/>
      <c r="AX425" s="539"/>
      <c r="AY425" s="539"/>
      <c r="AZ425" s="539"/>
      <c r="BA425" s="539"/>
      <c r="BB425" s="539"/>
      <c r="BC425" s="539"/>
      <c r="BD425" s="539"/>
      <c r="BE425" s="539"/>
      <c r="BF425" s="539"/>
      <c r="BG425" s="539"/>
      <c r="BH425" s="539"/>
      <c r="BI425" s="539"/>
      <c r="BJ425" s="539"/>
      <c r="BK425" s="539"/>
      <c r="BL425" s="539"/>
      <c r="BM425" s="539"/>
      <c r="BN425" s="539"/>
      <c r="BO425" s="539"/>
      <c r="BP425" s="539"/>
      <c r="BQ425" s="539"/>
      <c r="BR425" s="539"/>
      <c r="BS425" s="539"/>
      <c r="BT425" s="539"/>
      <c r="BU425" s="539"/>
      <c r="BV425" s="539"/>
    </row>
    <row r="426" spans="5:74" s="537" customFormat="1" x14ac:dyDescent="0.25">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c r="AY426" s="539"/>
      <c r="AZ426" s="539"/>
      <c r="BA426" s="539"/>
      <c r="BB426" s="539"/>
      <c r="BC426" s="539"/>
      <c r="BD426" s="539"/>
      <c r="BE426" s="539"/>
      <c r="BF426" s="539"/>
      <c r="BG426" s="539"/>
      <c r="BH426" s="539"/>
      <c r="BI426" s="539"/>
      <c r="BJ426" s="539"/>
      <c r="BK426" s="539"/>
      <c r="BL426" s="539"/>
      <c r="BM426" s="539"/>
      <c r="BN426" s="539"/>
      <c r="BO426" s="539"/>
      <c r="BP426" s="539"/>
      <c r="BQ426" s="539"/>
      <c r="BR426" s="539"/>
      <c r="BS426" s="539"/>
      <c r="BT426" s="539"/>
      <c r="BU426" s="539"/>
      <c r="BV426" s="539"/>
    </row>
    <row r="427" spans="5:74" s="537" customFormat="1" x14ac:dyDescent="0.25">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c r="AY427" s="539"/>
      <c r="AZ427" s="539"/>
      <c r="BA427" s="539"/>
      <c r="BB427" s="539"/>
      <c r="BC427" s="539"/>
      <c r="BD427" s="539"/>
      <c r="BE427" s="539"/>
      <c r="BF427" s="539"/>
      <c r="BG427" s="539"/>
      <c r="BH427" s="539"/>
      <c r="BI427" s="539"/>
      <c r="BJ427" s="539"/>
      <c r="BK427" s="539"/>
      <c r="BL427" s="539"/>
      <c r="BM427" s="539"/>
      <c r="BN427" s="539"/>
      <c r="BO427" s="539"/>
      <c r="BP427" s="539"/>
      <c r="BQ427" s="539"/>
      <c r="BR427" s="539"/>
      <c r="BS427" s="539"/>
      <c r="BT427" s="539"/>
      <c r="BU427" s="539"/>
      <c r="BV427" s="539"/>
    </row>
    <row r="428" spans="5:74" s="537" customFormat="1" ht="15.75" thickBot="1" x14ac:dyDescent="0.3">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c r="AY428" s="539"/>
      <c r="AZ428" s="539"/>
      <c r="BA428" s="539"/>
      <c r="BB428" s="539"/>
      <c r="BC428" s="539"/>
      <c r="BD428" s="539"/>
      <c r="BE428" s="539"/>
      <c r="BF428" s="539"/>
      <c r="BG428" s="539"/>
      <c r="BH428" s="539"/>
      <c r="BI428" s="539"/>
      <c r="BJ428" s="539"/>
      <c r="BK428" s="539"/>
      <c r="BL428" s="539"/>
      <c r="BM428" s="539"/>
      <c r="BN428" s="539"/>
      <c r="BO428" s="539"/>
      <c r="BP428" s="539"/>
      <c r="BQ428" s="539"/>
      <c r="BR428" s="539"/>
      <c r="BS428" s="539"/>
      <c r="BT428" s="539"/>
      <c r="BU428" s="539"/>
      <c r="BV428" s="539"/>
    </row>
    <row r="429" spans="5:74" s="537" customFormat="1" x14ac:dyDescent="0.25">
      <c r="E429" s="745"/>
      <c r="F429" s="745"/>
      <c r="G429" s="745"/>
      <c r="H429" s="745"/>
      <c r="I429" s="745"/>
      <c r="J429" s="745"/>
      <c r="K429" s="745"/>
      <c r="L429" s="745"/>
      <c r="M429" s="745"/>
      <c r="N429" s="745"/>
      <c r="O429" s="755"/>
      <c r="P429" s="745"/>
      <c r="Q429" s="745"/>
      <c r="R429" s="745"/>
      <c r="S429" s="745"/>
      <c r="T429" s="745"/>
      <c r="U429" s="745"/>
      <c r="V429" s="745"/>
      <c r="W429" s="745"/>
      <c r="X429" s="756"/>
      <c r="Y429" s="755"/>
      <c r="Z429" s="745"/>
      <c r="AA429" s="745"/>
      <c r="AB429" s="745"/>
      <c r="AC429" s="745"/>
      <c r="AD429" s="745"/>
      <c r="AE429" s="745"/>
      <c r="AF429" s="745"/>
      <c r="AG429" s="745"/>
      <c r="AH429" s="756"/>
      <c r="AI429" s="755"/>
      <c r="AJ429" s="745"/>
      <c r="AK429" s="745"/>
      <c r="AL429" s="745"/>
      <c r="AM429" s="745"/>
      <c r="AN429" s="745"/>
      <c r="AO429" s="745"/>
      <c r="AP429" s="745"/>
      <c r="AQ429" s="745"/>
      <c r="AR429" s="756"/>
      <c r="AS429" s="755"/>
      <c r="AT429" s="745"/>
      <c r="AU429" s="745"/>
      <c r="AV429" s="745"/>
      <c r="AW429" s="745"/>
      <c r="AX429" s="745"/>
      <c r="AY429" s="745"/>
      <c r="AZ429" s="745"/>
      <c r="BA429" s="745"/>
      <c r="BB429" s="756"/>
      <c r="BC429" s="539"/>
      <c r="BD429" s="539"/>
      <c r="BE429" s="539"/>
      <c r="BF429" s="539"/>
      <c r="BG429" s="539"/>
      <c r="BH429" s="539"/>
      <c r="BI429" s="539"/>
      <c r="BJ429" s="539"/>
      <c r="BK429" s="539"/>
      <c r="BL429" s="539"/>
      <c r="BM429" s="539"/>
      <c r="BN429" s="539"/>
      <c r="BO429" s="539"/>
      <c r="BP429" s="539"/>
      <c r="BQ429" s="539"/>
      <c r="BR429" s="539"/>
      <c r="BS429" s="539"/>
      <c r="BT429" s="539"/>
      <c r="BU429" s="539"/>
      <c r="BV429" s="539"/>
    </row>
    <row r="430" spans="5:74" s="537" customFormat="1" x14ac:dyDescent="0.25">
      <c r="E430" s="746"/>
      <c r="F430" s="746"/>
      <c r="G430" s="746"/>
      <c r="H430" s="746"/>
      <c r="I430" s="746"/>
      <c r="J430" s="746"/>
      <c r="K430" s="746"/>
      <c r="L430" s="746"/>
      <c r="M430" s="746"/>
      <c r="N430" s="746"/>
      <c r="O430" s="757"/>
      <c r="P430" s="746"/>
      <c r="Q430" s="746"/>
      <c r="R430" s="746"/>
      <c r="S430" s="746"/>
      <c r="T430" s="746"/>
      <c r="U430" s="746"/>
      <c r="V430" s="746"/>
      <c r="W430" s="746"/>
      <c r="X430" s="758"/>
      <c r="Y430" s="757"/>
      <c r="Z430" s="746"/>
      <c r="AA430" s="746"/>
      <c r="AB430" s="746"/>
      <c r="AC430" s="746"/>
      <c r="AD430" s="746"/>
      <c r="AE430" s="746"/>
      <c r="AF430" s="746"/>
      <c r="AG430" s="746"/>
      <c r="AH430" s="758"/>
      <c r="AI430" s="757"/>
      <c r="AJ430" s="746"/>
      <c r="AK430" s="746"/>
      <c r="AL430" s="746"/>
      <c r="AM430" s="746"/>
      <c r="AN430" s="746"/>
      <c r="AO430" s="746"/>
      <c r="AP430" s="746"/>
      <c r="AQ430" s="746"/>
      <c r="AR430" s="758"/>
      <c r="AS430" s="757"/>
      <c r="AT430" s="746"/>
      <c r="AU430" s="746"/>
      <c r="AV430" s="746"/>
      <c r="AW430" s="746"/>
      <c r="AX430" s="746"/>
      <c r="AY430" s="746"/>
      <c r="AZ430" s="746"/>
      <c r="BA430" s="746"/>
      <c r="BB430" s="758"/>
      <c r="BC430" s="539"/>
      <c r="BD430" s="539"/>
      <c r="BE430" s="539"/>
      <c r="BF430" s="539"/>
      <c r="BG430" s="539"/>
      <c r="BH430" s="539"/>
      <c r="BI430" s="539"/>
      <c r="BJ430" s="539"/>
      <c r="BK430" s="539"/>
      <c r="BL430" s="539"/>
      <c r="BM430" s="539"/>
      <c r="BN430" s="539"/>
      <c r="BO430" s="539"/>
      <c r="BP430" s="539"/>
      <c r="BQ430" s="539"/>
      <c r="BR430" s="539"/>
      <c r="BS430" s="539"/>
      <c r="BT430" s="539"/>
      <c r="BU430" s="539"/>
      <c r="BV430" s="539"/>
    </row>
    <row r="431" spans="5:74" s="537" customFormat="1" x14ac:dyDescent="0.25">
      <c r="E431" s="746"/>
      <c r="F431" s="746"/>
      <c r="G431" s="746"/>
      <c r="H431" s="746"/>
      <c r="I431" s="746"/>
      <c r="J431" s="746"/>
      <c r="K431" s="746"/>
      <c r="L431" s="746"/>
      <c r="M431" s="746"/>
      <c r="N431" s="746"/>
      <c r="O431" s="757"/>
      <c r="P431" s="746"/>
      <c r="Q431" s="746"/>
      <c r="R431" s="746"/>
      <c r="S431" s="746"/>
      <c r="T431" s="746"/>
      <c r="U431" s="746"/>
      <c r="V431" s="746"/>
      <c r="W431" s="746"/>
      <c r="X431" s="758"/>
      <c r="Y431" s="757"/>
      <c r="Z431" s="746"/>
      <c r="AA431" s="746"/>
      <c r="AB431" s="746"/>
      <c r="AC431" s="746"/>
      <c r="AD431" s="746"/>
      <c r="AE431" s="746"/>
      <c r="AF431" s="746"/>
      <c r="AG431" s="746"/>
      <c r="AH431" s="758"/>
      <c r="AI431" s="757"/>
      <c r="AJ431" s="746"/>
      <c r="AK431" s="746"/>
      <c r="AL431" s="746"/>
      <c r="AM431" s="746"/>
      <c r="AN431" s="746"/>
      <c r="AO431" s="746"/>
      <c r="AP431" s="746"/>
      <c r="AQ431" s="746"/>
      <c r="AR431" s="758"/>
      <c r="AS431" s="757"/>
      <c r="AT431" s="746"/>
      <c r="AU431" s="746"/>
      <c r="AV431" s="746"/>
      <c r="AW431" s="746"/>
      <c r="AX431" s="746"/>
      <c r="AY431" s="746"/>
      <c r="AZ431" s="746"/>
      <c r="BA431" s="746"/>
      <c r="BB431" s="758"/>
      <c r="BC431" s="539"/>
      <c r="BD431" s="539"/>
      <c r="BE431" s="539"/>
      <c r="BF431" s="539"/>
      <c r="BG431" s="539"/>
      <c r="BH431" s="539"/>
      <c r="BI431" s="539"/>
      <c r="BJ431" s="539"/>
      <c r="BK431" s="539"/>
      <c r="BL431" s="539"/>
      <c r="BM431" s="539"/>
      <c r="BN431" s="539"/>
      <c r="BO431" s="539"/>
      <c r="BP431" s="539"/>
      <c r="BQ431" s="539"/>
      <c r="BR431" s="539"/>
      <c r="BS431" s="539"/>
      <c r="BT431" s="539"/>
      <c r="BU431" s="539"/>
      <c r="BV431" s="539"/>
    </row>
    <row r="432" spans="5:74" s="537" customFormat="1" x14ac:dyDescent="0.25">
      <c r="E432" s="746"/>
      <c r="F432" s="746"/>
      <c r="G432" s="746"/>
      <c r="H432" s="746"/>
      <c r="I432" s="746"/>
      <c r="J432" s="746"/>
      <c r="K432" s="746"/>
      <c r="L432" s="746"/>
      <c r="M432" s="746"/>
      <c r="N432" s="746"/>
      <c r="O432" s="757"/>
      <c r="P432" s="746"/>
      <c r="Q432" s="746"/>
      <c r="R432" s="746"/>
      <c r="S432" s="746"/>
      <c r="T432" s="746"/>
      <c r="U432" s="746"/>
      <c r="V432" s="746"/>
      <c r="W432" s="746"/>
      <c r="X432" s="758"/>
      <c r="Y432" s="757"/>
      <c r="Z432" s="746"/>
      <c r="AA432" s="746"/>
      <c r="AB432" s="746"/>
      <c r="AC432" s="746"/>
      <c r="AD432" s="746"/>
      <c r="AE432" s="746"/>
      <c r="AF432" s="746"/>
      <c r="AG432" s="746"/>
      <c r="AH432" s="758"/>
      <c r="AI432" s="757"/>
      <c r="AJ432" s="746"/>
      <c r="AK432" s="746"/>
      <c r="AL432" s="746"/>
      <c r="AM432" s="746"/>
      <c r="AN432" s="746"/>
      <c r="AO432" s="746"/>
      <c r="AP432" s="746"/>
      <c r="AQ432" s="746"/>
      <c r="AR432" s="758"/>
      <c r="AS432" s="757"/>
      <c r="AT432" s="746"/>
      <c r="AU432" s="746"/>
      <c r="AV432" s="746"/>
      <c r="AW432" s="746"/>
      <c r="AX432" s="746"/>
      <c r="AY432" s="746"/>
      <c r="AZ432" s="746"/>
      <c r="BA432" s="746"/>
      <c r="BB432" s="758"/>
      <c r="BC432" s="539"/>
      <c r="BD432" s="539"/>
      <c r="BE432" s="539"/>
      <c r="BF432" s="539"/>
      <c r="BG432" s="539"/>
      <c r="BH432" s="539"/>
      <c r="BI432" s="539"/>
      <c r="BJ432" s="539"/>
      <c r="BK432" s="539"/>
      <c r="BL432" s="539"/>
      <c r="BM432" s="539"/>
      <c r="BN432" s="539"/>
      <c r="BO432" s="539"/>
      <c r="BP432" s="539"/>
      <c r="BQ432" s="539"/>
      <c r="BR432" s="539"/>
      <c r="BS432" s="539"/>
      <c r="BT432" s="539"/>
      <c r="BU432" s="539"/>
      <c r="BV432" s="539"/>
    </row>
    <row r="433" spans="5:74" s="537" customFormat="1" ht="15.75" thickBot="1" x14ac:dyDescent="0.3">
      <c r="E433" s="747"/>
      <c r="F433" s="747"/>
      <c r="G433" s="747"/>
      <c r="H433" s="747"/>
      <c r="I433" s="747"/>
      <c r="J433" s="747"/>
      <c r="K433" s="747"/>
      <c r="L433" s="747"/>
      <c r="M433" s="747"/>
      <c r="N433" s="747"/>
      <c r="O433" s="759"/>
      <c r="P433" s="747"/>
      <c r="Q433" s="747"/>
      <c r="R433" s="747"/>
      <c r="S433" s="747"/>
      <c r="T433" s="747"/>
      <c r="U433" s="747"/>
      <c r="V433" s="747"/>
      <c r="W433" s="747"/>
      <c r="X433" s="760"/>
      <c r="Y433" s="759"/>
      <c r="Z433" s="747"/>
      <c r="AA433" s="747"/>
      <c r="AB433" s="747"/>
      <c r="AC433" s="747"/>
      <c r="AD433" s="747"/>
      <c r="AE433" s="747"/>
      <c r="AF433" s="747"/>
      <c r="AG433" s="747"/>
      <c r="AH433" s="760"/>
      <c r="AI433" s="759"/>
      <c r="AJ433" s="747"/>
      <c r="AK433" s="747"/>
      <c r="AL433" s="747"/>
      <c r="AM433" s="747"/>
      <c r="AN433" s="747"/>
      <c r="AO433" s="747"/>
      <c r="AP433" s="747"/>
      <c r="AQ433" s="747"/>
      <c r="AR433" s="760"/>
      <c r="AS433" s="759"/>
      <c r="AT433" s="747"/>
      <c r="AU433" s="747"/>
      <c r="AV433" s="747"/>
      <c r="AW433" s="747"/>
      <c r="AX433" s="747"/>
      <c r="AY433" s="747"/>
      <c r="AZ433" s="747"/>
      <c r="BA433" s="747"/>
      <c r="BB433" s="760"/>
      <c r="BC433" s="539"/>
      <c r="BD433" s="539"/>
      <c r="BE433" s="539"/>
      <c r="BF433" s="539"/>
      <c r="BG433" s="539"/>
      <c r="BH433" s="539"/>
      <c r="BI433" s="539"/>
      <c r="BJ433" s="539"/>
      <c r="BK433" s="539"/>
      <c r="BL433" s="539"/>
      <c r="BM433" s="539"/>
      <c r="BN433" s="539"/>
      <c r="BO433" s="539"/>
      <c r="BP433" s="539"/>
      <c r="BQ433" s="539"/>
      <c r="BR433" s="539"/>
      <c r="BS433" s="539"/>
      <c r="BT433" s="539"/>
      <c r="BU433" s="539"/>
      <c r="BV433" s="539"/>
    </row>
    <row r="434" spans="5:74" s="537" customFormat="1" ht="15.75" thickBot="1" x14ac:dyDescent="0.3">
      <c r="E434" s="470"/>
      <c r="F434" s="470"/>
      <c r="G434" s="470"/>
      <c r="H434" s="470"/>
      <c r="I434" s="470"/>
      <c r="J434" s="470"/>
      <c r="K434" s="470"/>
      <c r="L434" s="470"/>
      <c r="M434" s="470"/>
      <c r="N434" s="470"/>
      <c r="O434" s="471"/>
      <c r="P434" s="470"/>
      <c r="Q434" s="470"/>
      <c r="R434" s="470"/>
      <c r="S434" s="470"/>
      <c r="T434" s="470"/>
      <c r="U434" s="470"/>
      <c r="V434" s="470"/>
      <c r="W434" s="470"/>
      <c r="X434" s="472"/>
      <c r="Y434" s="471"/>
      <c r="Z434" s="470"/>
      <c r="AA434" s="470"/>
      <c r="AB434" s="470"/>
      <c r="AC434" s="470"/>
      <c r="AD434" s="470"/>
      <c r="AE434" s="470"/>
      <c r="AF434" s="470"/>
      <c r="AG434" s="470"/>
      <c r="AH434" s="472"/>
      <c r="AI434" s="473"/>
      <c r="AJ434" s="474"/>
      <c r="AK434" s="474"/>
      <c r="AL434" s="474"/>
      <c r="AM434" s="474"/>
      <c r="AN434" s="474"/>
      <c r="AO434" s="474"/>
      <c r="AP434" s="474"/>
      <c r="AQ434" s="474"/>
      <c r="AR434" s="475"/>
      <c r="AS434" s="473"/>
      <c r="AT434" s="474"/>
      <c r="AU434" s="474"/>
      <c r="AV434" s="474"/>
      <c r="AW434" s="474"/>
      <c r="AX434" s="474"/>
      <c r="AY434" s="474"/>
      <c r="AZ434" s="474"/>
      <c r="BA434" s="474"/>
      <c r="BB434" s="475"/>
      <c r="BC434" s="539"/>
      <c r="BD434" s="539"/>
      <c r="BE434" s="539"/>
      <c r="BF434" s="539"/>
      <c r="BG434" s="539"/>
      <c r="BH434" s="539"/>
      <c r="BI434" s="539"/>
      <c r="BJ434" s="539"/>
      <c r="BK434" s="539"/>
      <c r="BL434" s="539"/>
      <c r="BM434" s="539"/>
      <c r="BN434" s="539"/>
      <c r="BO434" s="539"/>
      <c r="BP434" s="539"/>
      <c r="BQ434" s="539"/>
      <c r="BR434" s="539"/>
      <c r="BS434" s="539"/>
      <c r="BT434" s="539"/>
      <c r="BU434" s="539"/>
      <c r="BV434" s="539"/>
    </row>
    <row r="435" spans="5:74" s="537" customFormat="1" x14ac:dyDescent="0.25">
      <c r="BC435" s="574"/>
      <c r="BD435" s="539"/>
      <c r="BE435" s="539"/>
      <c r="BF435" s="539"/>
      <c r="BG435" s="539"/>
      <c r="BH435" s="539"/>
      <c r="BI435" s="539"/>
      <c r="BJ435" s="539"/>
      <c r="BK435" s="539"/>
      <c r="BL435" s="539"/>
      <c r="BM435" s="539"/>
      <c r="BN435" s="539"/>
      <c r="BO435" s="539"/>
      <c r="BP435" s="539"/>
      <c r="BQ435" s="539"/>
      <c r="BR435" s="539"/>
      <c r="BS435" s="539"/>
      <c r="BT435" s="539"/>
      <c r="BU435" s="539"/>
      <c r="BV435" s="539"/>
    </row>
    <row r="436" spans="5:74" s="537" customFormat="1" x14ac:dyDescent="0.25">
      <c r="BC436" s="574"/>
      <c r="BD436" s="539"/>
      <c r="BE436" s="539"/>
      <c r="BF436" s="539"/>
      <c r="BG436" s="539"/>
      <c r="BH436" s="539"/>
      <c r="BI436" s="539"/>
      <c r="BJ436" s="539"/>
      <c r="BK436" s="539"/>
      <c r="BL436" s="539"/>
      <c r="BM436" s="539"/>
      <c r="BN436" s="539"/>
      <c r="BO436" s="539"/>
      <c r="BP436" s="539"/>
      <c r="BQ436" s="539"/>
      <c r="BR436" s="539"/>
      <c r="BS436" s="539"/>
      <c r="BT436" s="539"/>
      <c r="BU436" s="539"/>
      <c r="BV436" s="539"/>
    </row>
    <row r="437" spans="5:74" s="537" customFormat="1" x14ac:dyDescent="0.25">
      <c r="BC437" s="574"/>
      <c r="BD437" s="539"/>
      <c r="BE437" s="539"/>
      <c r="BF437" s="539"/>
      <c r="BG437" s="539"/>
      <c r="BH437" s="539"/>
      <c r="BI437" s="539"/>
      <c r="BJ437" s="539"/>
      <c r="BK437" s="539"/>
      <c r="BL437" s="539"/>
      <c r="BM437" s="539"/>
      <c r="BN437" s="539"/>
      <c r="BO437" s="539"/>
      <c r="BP437" s="539"/>
      <c r="BQ437" s="539"/>
      <c r="BR437" s="539"/>
      <c r="BS437" s="539"/>
      <c r="BT437" s="539"/>
      <c r="BU437" s="539"/>
      <c r="BV437" s="539"/>
    </row>
    <row r="438" spans="5:74" s="537" customFormat="1" x14ac:dyDescent="0.25">
      <c r="BD438" s="539"/>
      <c r="BE438" s="539"/>
      <c r="BF438" s="539"/>
      <c r="BG438" s="539"/>
      <c r="BH438" s="539"/>
      <c r="BI438" s="539"/>
      <c r="BJ438" s="539"/>
      <c r="BK438" s="539"/>
      <c r="BL438" s="539"/>
      <c r="BM438" s="539"/>
      <c r="BN438" s="539"/>
      <c r="BO438" s="539"/>
      <c r="BP438" s="539"/>
      <c r="BQ438" s="539"/>
      <c r="BR438" s="539"/>
      <c r="BS438" s="539"/>
      <c r="BT438" s="539"/>
      <c r="BU438" s="539"/>
      <c r="BV438" s="539"/>
    </row>
    <row r="439" spans="5:74" s="537" customFormat="1" x14ac:dyDescent="0.25">
      <c r="BD439" s="539"/>
      <c r="BE439" s="539"/>
      <c r="BF439" s="539"/>
      <c r="BG439" s="539"/>
      <c r="BH439" s="539"/>
      <c r="BI439" s="539"/>
      <c r="BJ439" s="539"/>
      <c r="BK439" s="539"/>
      <c r="BL439" s="539"/>
      <c r="BM439" s="539"/>
      <c r="BN439" s="539"/>
      <c r="BO439" s="539"/>
      <c r="BP439" s="539"/>
      <c r="BQ439" s="539"/>
      <c r="BR439" s="539"/>
      <c r="BS439" s="539"/>
      <c r="BT439" s="539"/>
      <c r="BU439" s="539"/>
      <c r="BV439" s="539"/>
    </row>
    <row r="440" spans="5:74" s="537" customFormat="1" x14ac:dyDescent="0.25">
      <c r="BD440" s="539"/>
      <c r="BE440" s="539"/>
      <c r="BF440" s="539"/>
      <c r="BG440" s="539"/>
      <c r="BH440" s="539"/>
      <c r="BI440" s="539"/>
      <c r="BJ440" s="539"/>
      <c r="BK440" s="539"/>
      <c r="BL440" s="539"/>
      <c r="BM440" s="539"/>
      <c r="BN440" s="539"/>
      <c r="BO440" s="539"/>
      <c r="BP440" s="539"/>
      <c r="BQ440" s="539"/>
      <c r="BR440" s="539"/>
      <c r="BS440" s="539"/>
      <c r="BT440" s="539"/>
      <c r="BU440" s="539"/>
      <c r="BV440" s="539"/>
    </row>
    <row r="441" spans="5:74" s="537" customFormat="1" x14ac:dyDescent="0.25">
      <c r="BC441" s="539"/>
      <c r="BD441" s="539"/>
      <c r="BE441" s="539"/>
      <c r="BF441" s="539"/>
      <c r="BG441" s="539"/>
      <c r="BH441" s="539"/>
      <c r="BI441" s="539"/>
      <c r="BJ441" s="539"/>
      <c r="BK441" s="539"/>
      <c r="BL441" s="539"/>
      <c r="BM441" s="539"/>
      <c r="BN441" s="539"/>
      <c r="BO441" s="539"/>
      <c r="BP441" s="539"/>
      <c r="BQ441" s="539"/>
      <c r="BR441" s="539"/>
      <c r="BS441" s="539"/>
      <c r="BT441" s="539"/>
      <c r="BU441" s="539"/>
      <c r="BV441" s="539"/>
    </row>
    <row r="442" spans="5:74" s="537" customFormat="1" x14ac:dyDescent="0.25">
      <c r="BC442" s="539"/>
      <c r="BD442" s="539"/>
      <c r="BE442" s="539"/>
      <c r="BF442" s="539"/>
      <c r="BG442" s="539"/>
      <c r="BH442" s="539"/>
      <c r="BI442" s="539"/>
      <c r="BJ442" s="539"/>
      <c r="BK442" s="539"/>
      <c r="BL442" s="539"/>
      <c r="BM442" s="539"/>
      <c r="BN442" s="539"/>
      <c r="BO442" s="539"/>
      <c r="BP442" s="539"/>
      <c r="BQ442" s="539"/>
      <c r="BR442" s="539"/>
      <c r="BS442" s="539"/>
      <c r="BT442" s="539"/>
      <c r="BU442" s="539"/>
      <c r="BV442" s="539"/>
    </row>
    <row r="443" spans="5:74" s="537" customFormat="1" x14ac:dyDescent="0.25">
      <c r="BC443" s="539"/>
      <c r="BD443" s="539"/>
      <c r="BE443" s="539"/>
      <c r="BF443" s="539"/>
      <c r="BG443" s="539"/>
      <c r="BH443" s="539"/>
      <c r="BI443" s="539"/>
      <c r="BJ443" s="539"/>
      <c r="BK443" s="539"/>
      <c r="BL443" s="539"/>
      <c r="BM443" s="539"/>
      <c r="BN443" s="539"/>
      <c r="BO443" s="539"/>
      <c r="BP443" s="539"/>
      <c r="BQ443" s="539"/>
      <c r="BR443" s="539"/>
      <c r="BS443" s="539"/>
      <c r="BT443" s="539"/>
      <c r="BU443" s="539"/>
      <c r="BV443" s="539"/>
    </row>
    <row r="444" spans="5:74" s="537" customFormat="1" ht="15.75" thickBot="1" x14ac:dyDescent="0.3">
      <c r="BC444" s="539"/>
      <c r="BD444" s="539"/>
      <c r="BE444" s="539"/>
      <c r="BF444" s="539"/>
      <c r="BG444" s="539"/>
      <c r="BH444" s="539"/>
      <c r="BI444" s="539"/>
      <c r="BJ444" s="539"/>
      <c r="BK444" s="539"/>
      <c r="BL444" s="539"/>
      <c r="BM444" s="539"/>
      <c r="BN444" s="539"/>
      <c r="BO444" s="539"/>
      <c r="BP444" s="539"/>
      <c r="BQ444" s="539"/>
      <c r="BR444" s="539"/>
      <c r="BS444" s="539"/>
      <c r="BT444" s="539"/>
      <c r="BU444" s="539"/>
      <c r="BV444" s="539"/>
    </row>
    <row r="445" spans="5:74" s="537" customFormat="1" x14ac:dyDescent="0.25">
      <c r="E445" s="745"/>
      <c r="F445" s="745"/>
      <c r="G445" s="745"/>
      <c r="H445" s="745"/>
      <c r="I445" s="745"/>
      <c r="J445" s="745"/>
      <c r="K445" s="745"/>
      <c r="L445" s="745"/>
      <c r="M445" s="745"/>
      <c r="N445" s="745"/>
      <c r="BC445" s="539"/>
      <c r="BD445" s="539"/>
      <c r="BE445" s="539"/>
      <c r="BF445" s="539"/>
      <c r="BG445" s="539"/>
      <c r="BH445" s="539"/>
      <c r="BI445" s="539"/>
      <c r="BJ445" s="539"/>
      <c r="BK445" s="539"/>
      <c r="BL445" s="539"/>
      <c r="BM445" s="539"/>
      <c r="BN445" s="539"/>
      <c r="BO445" s="539"/>
      <c r="BP445" s="539"/>
      <c r="BQ445" s="539"/>
      <c r="BR445" s="539"/>
      <c r="BS445" s="539"/>
      <c r="BT445" s="539"/>
      <c r="BU445" s="539"/>
      <c r="BV445" s="539"/>
    </row>
    <row r="446" spans="5:74" s="537" customFormat="1" x14ac:dyDescent="0.25">
      <c r="E446" s="746"/>
      <c r="F446" s="746"/>
      <c r="G446" s="746"/>
      <c r="H446" s="746"/>
      <c r="I446" s="746"/>
      <c r="J446" s="746"/>
      <c r="K446" s="746"/>
      <c r="L446" s="746"/>
      <c r="M446" s="746"/>
      <c r="N446" s="746"/>
      <c r="BC446" s="539"/>
      <c r="BD446" s="539"/>
      <c r="BE446" s="539"/>
      <c r="BF446" s="539"/>
      <c r="BG446" s="539"/>
      <c r="BH446" s="539"/>
      <c r="BI446" s="539"/>
      <c r="BJ446" s="539"/>
      <c r="BK446" s="539"/>
      <c r="BL446" s="539"/>
      <c r="BM446" s="539"/>
      <c r="BN446" s="539"/>
      <c r="BO446" s="539"/>
      <c r="BP446" s="539"/>
      <c r="BQ446" s="539"/>
      <c r="BR446" s="539"/>
      <c r="BS446" s="539"/>
      <c r="BT446" s="539"/>
      <c r="BU446" s="539"/>
      <c r="BV446" s="539"/>
    </row>
    <row r="447" spans="5:74" s="537" customFormat="1" x14ac:dyDescent="0.25">
      <c r="E447" s="746"/>
      <c r="F447" s="746"/>
      <c r="G447" s="746"/>
      <c r="H447" s="746"/>
      <c r="I447" s="746"/>
      <c r="J447" s="746"/>
      <c r="K447" s="746"/>
      <c r="L447" s="746"/>
      <c r="M447" s="746"/>
      <c r="N447" s="746"/>
      <c r="BC447" s="539"/>
      <c r="BD447" s="539"/>
      <c r="BE447" s="539"/>
      <c r="BF447" s="539"/>
      <c r="BG447" s="539"/>
      <c r="BH447" s="539"/>
      <c r="BI447" s="539"/>
      <c r="BJ447" s="539"/>
      <c r="BK447" s="539"/>
      <c r="BL447" s="539"/>
      <c r="BM447" s="539"/>
      <c r="BN447" s="539"/>
      <c r="BO447" s="539"/>
      <c r="BP447" s="539"/>
      <c r="BQ447" s="539"/>
      <c r="BR447" s="539"/>
      <c r="BS447" s="539"/>
      <c r="BT447" s="539"/>
      <c r="BU447" s="539"/>
      <c r="BV447" s="539"/>
    </row>
    <row r="448" spans="5:74" s="537" customFormat="1" x14ac:dyDescent="0.25">
      <c r="E448" s="746"/>
      <c r="F448" s="746"/>
      <c r="G448" s="746"/>
      <c r="H448" s="746"/>
      <c r="I448" s="746"/>
      <c r="J448" s="746"/>
      <c r="K448" s="746"/>
      <c r="L448" s="746"/>
      <c r="M448" s="746"/>
      <c r="N448" s="746"/>
      <c r="BC448" s="539"/>
      <c r="BD448" s="539"/>
      <c r="BE448" s="539"/>
      <c r="BF448" s="539"/>
      <c r="BG448" s="539"/>
      <c r="BH448" s="539"/>
      <c r="BI448" s="539"/>
      <c r="BJ448" s="539"/>
      <c r="BK448" s="539"/>
      <c r="BL448" s="539"/>
      <c r="BM448" s="539"/>
      <c r="BN448" s="539"/>
      <c r="BO448" s="539"/>
      <c r="BP448" s="539"/>
      <c r="BQ448" s="539"/>
      <c r="BR448" s="539"/>
      <c r="BS448" s="539"/>
      <c r="BT448" s="539"/>
      <c r="BU448" s="539"/>
      <c r="BV448" s="539"/>
    </row>
    <row r="449" spans="5:74" s="537" customFormat="1" ht="15.75" thickBot="1" x14ac:dyDescent="0.3">
      <c r="E449" s="747"/>
      <c r="F449" s="747"/>
      <c r="G449" s="747"/>
      <c r="H449" s="747"/>
      <c r="I449" s="747"/>
      <c r="J449" s="747"/>
      <c r="K449" s="747"/>
      <c r="L449" s="747"/>
      <c r="M449" s="747"/>
      <c r="N449" s="747"/>
      <c r="BC449" s="539"/>
      <c r="BD449" s="539"/>
      <c r="BE449" s="539"/>
      <c r="BF449" s="539"/>
      <c r="BG449" s="539"/>
      <c r="BH449" s="539"/>
      <c r="BI449" s="539"/>
      <c r="BJ449" s="539"/>
      <c r="BK449" s="539"/>
      <c r="BL449" s="539"/>
      <c r="BM449" s="539"/>
      <c r="BN449" s="539"/>
      <c r="BO449" s="539"/>
      <c r="BP449" s="539"/>
      <c r="BQ449" s="539"/>
      <c r="BR449" s="539"/>
      <c r="BS449" s="539"/>
      <c r="BT449" s="539"/>
      <c r="BU449" s="539"/>
      <c r="BV449" s="539"/>
    </row>
    <row r="450" spans="5:74" s="537" customFormat="1" x14ac:dyDescent="0.25">
      <c r="BC450" s="539"/>
      <c r="BD450" s="539"/>
      <c r="BE450" s="539"/>
      <c r="BF450" s="539"/>
      <c r="BG450" s="539"/>
      <c r="BH450" s="539"/>
      <c r="BI450" s="539"/>
      <c r="BJ450" s="539"/>
      <c r="BK450" s="539"/>
      <c r="BL450" s="539"/>
      <c r="BM450" s="539"/>
      <c r="BN450" s="539"/>
      <c r="BO450" s="539"/>
      <c r="BP450" s="539"/>
      <c r="BQ450" s="539"/>
      <c r="BR450" s="539"/>
      <c r="BS450" s="539"/>
      <c r="BT450" s="539"/>
      <c r="BU450" s="539"/>
      <c r="BV450" s="539"/>
    </row>
    <row r="451" spans="5:74" s="537" customFormat="1" x14ac:dyDescent="0.25">
      <c r="BC451" s="539"/>
      <c r="BD451" s="539"/>
      <c r="BE451" s="539"/>
      <c r="BF451" s="539"/>
      <c r="BG451" s="539"/>
      <c r="BH451" s="539"/>
      <c r="BI451" s="539"/>
      <c r="BJ451" s="539"/>
      <c r="BK451" s="539"/>
      <c r="BL451" s="539"/>
      <c r="BM451" s="539"/>
      <c r="BN451" s="539"/>
      <c r="BO451" s="539"/>
      <c r="BP451" s="539"/>
      <c r="BQ451" s="539"/>
      <c r="BR451" s="539"/>
      <c r="BS451" s="539"/>
      <c r="BT451" s="539"/>
      <c r="BU451" s="539"/>
      <c r="BV451" s="539"/>
    </row>
    <row r="452" spans="5:74" s="537" customFormat="1" x14ac:dyDescent="0.25">
      <c r="BC452" s="539"/>
      <c r="BD452" s="539"/>
      <c r="BE452" s="539"/>
      <c r="BF452" s="539"/>
      <c r="BG452" s="539"/>
      <c r="BH452" s="539"/>
      <c r="BI452" s="539"/>
      <c r="BJ452" s="539"/>
      <c r="BK452" s="539"/>
      <c r="BL452" s="539"/>
      <c r="BM452" s="539"/>
      <c r="BN452" s="539"/>
      <c r="BO452" s="539"/>
      <c r="BP452" s="539"/>
      <c r="BQ452" s="539"/>
      <c r="BR452" s="539"/>
      <c r="BS452" s="539"/>
      <c r="BT452" s="539"/>
      <c r="BU452" s="539"/>
      <c r="BV452" s="539"/>
    </row>
    <row r="453" spans="5:74" s="537" customFormat="1" x14ac:dyDescent="0.25">
      <c r="BC453" s="539"/>
      <c r="BD453" s="539"/>
      <c r="BE453" s="539"/>
      <c r="BF453" s="539"/>
      <c r="BG453" s="539"/>
      <c r="BH453" s="539"/>
      <c r="BI453" s="539"/>
      <c r="BJ453" s="539"/>
      <c r="BK453" s="539"/>
      <c r="BL453" s="539"/>
      <c r="BM453" s="539"/>
      <c r="BN453" s="539"/>
      <c r="BO453" s="539"/>
      <c r="BP453" s="539"/>
      <c r="BQ453" s="539"/>
      <c r="BR453" s="539"/>
      <c r="BS453" s="539"/>
      <c r="BT453" s="539"/>
      <c r="BU453" s="539"/>
      <c r="BV453" s="539"/>
    </row>
    <row r="454" spans="5:74" s="537" customFormat="1" x14ac:dyDescent="0.25">
      <c r="BC454" s="539"/>
      <c r="BD454" s="539"/>
      <c r="BE454" s="539"/>
      <c r="BF454" s="539"/>
      <c r="BG454" s="539"/>
      <c r="BH454" s="539"/>
      <c r="BI454" s="539"/>
      <c r="BJ454" s="539"/>
      <c r="BK454" s="539"/>
      <c r="BL454" s="539"/>
      <c r="BM454" s="539"/>
      <c r="BN454" s="539"/>
      <c r="BO454" s="539"/>
      <c r="BP454" s="539"/>
      <c r="BQ454" s="539"/>
      <c r="BR454" s="539"/>
      <c r="BS454" s="539"/>
      <c r="BT454" s="539"/>
      <c r="BU454" s="539"/>
      <c r="BV454" s="539"/>
    </row>
    <row r="455" spans="5:74" s="537" customFormat="1" x14ac:dyDescent="0.25">
      <c r="BC455" s="539"/>
      <c r="BD455" s="539"/>
      <c r="BE455" s="539"/>
      <c r="BF455" s="539"/>
      <c r="BG455" s="539"/>
      <c r="BH455" s="539"/>
      <c r="BI455" s="539"/>
      <c r="BJ455" s="539"/>
      <c r="BK455" s="539"/>
      <c r="BL455" s="539"/>
      <c r="BM455" s="539"/>
      <c r="BN455" s="539"/>
      <c r="BO455" s="539"/>
      <c r="BP455" s="539"/>
      <c r="BQ455" s="539"/>
      <c r="BR455" s="539"/>
      <c r="BS455" s="539"/>
      <c r="BT455" s="539"/>
      <c r="BU455" s="539"/>
      <c r="BV455" s="539"/>
    </row>
    <row r="456" spans="5:74" s="537" customFormat="1" x14ac:dyDescent="0.25">
      <c r="BC456" s="539"/>
      <c r="BD456" s="539"/>
      <c r="BE456" s="539"/>
      <c r="BF456" s="539"/>
      <c r="BG456" s="539"/>
      <c r="BH456" s="539"/>
      <c r="BI456" s="539"/>
      <c r="BJ456" s="539"/>
      <c r="BK456" s="539"/>
      <c r="BL456" s="539"/>
      <c r="BM456" s="539"/>
      <c r="BN456" s="539"/>
      <c r="BO456" s="539"/>
      <c r="BP456" s="539"/>
      <c r="BQ456" s="539"/>
      <c r="BR456" s="539"/>
      <c r="BS456" s="539"/>
      <c r="BT456" s="539"/>
      <c r="BU456" s="539"/>
      <c r="BV456" s="539"/>
    </row>
    <row r="457" spans="5:74" s="537" customFormat="1" x14ac:dyDescent="0.25">
      <c r="BC457" s="539"/>
      <c r="BD457" s="539"/>
      <c r="BE457" s="539"/>
      <c r="BF457" s="539"/>
      <c r="BG457" s="539"/>
      <c r="BH457" s="539"/>
      <c r="BI457" s="539"/>
      <c r="BJ457" s="539"/>
      <c r="BK457" s="539"/>
      <c r="BL457" s="539"/>
      <c r="BM457" s="539"/>
      <c r="BN457" s="539"/>
      <c r="BO457" s="539"/>
      <c r="BP457" s="539"/>
      <c r="BQ457" s="539"/>
      <c r="BR457" s="539"/>
      <c r="BS457" s="539"/>
      <c r="BT457" s="539"/>
      <c r="BU457" s="539"/>
      <c r="BV457" s="539"/>
    </row>
    <row r="458" spans="5:74" s="537" customFormat="1" x14ac:dyDescent="0.25">
      <c r="BC458" s="539"/>
      <c r="BD458" s="539"/>
      <c r="BE458" s="539"/>
      <c r="BF458" s="539"/>
      <c r="BG458" s="539"/>
      <c r="BH458" s="539"/>
      <c r="BI458" s="539"/>
      <c r="BJ458" s="539"/>
      <c r="BK458" s="539"/>
      <c r="BL458" s="539"/>
      <c r="BM458" s="539"/>
      <c r="BN458" s="539"/>
      <c r="BO458" s="539"/>
      <c r="BP458" s="539"/>
      <c r="BQ458" s="539"/>
      <c r="BR458" s="539"/>
      <c r="BS458" s="539"/>
      <c r="BT458" s="539"/>
      <c r="BU458" s="539"/>
      <c r="BV458" s="539"/>
    </row>
    <row r="459" spans="5:74" s="537" customFormat="1" x14ac:dyDescent="0.25">
      <c r="BC459" s="539"/>
      <c r="BD459" s="539"/>
      <c r="BE459" s="539"/>
      <c r="BF459" s="539"/>
      <c r="BG459" s="539"/>
      <c r="BH459" s="539"/>
      <c r="BI459" s="539"/>
      <c r="BJ459" s="539"/>
      <c r="BK459" s="539"/>
      <c r="BL459" s="539"/>
      <c r="BM459" s="539"/>
      <c r="BN459" s="539"/>
      <c r="BO459" s="539"/>
      <c r="BP459" s="539"/>
      <c r="BQ459" s="539"/>
      <c r="BR459" s="539"/>
      <c r="BS459" s="539"/>
      <c r="BT459" s="539"/>
      <c r="BU459" s="539"/>
      <c r="BV459" s="539"/>
    </row>
    <row r="460" spans="5:74" s="537" customFormat="1" x14ac:dyDescent="0.25">
      <c r="BC460" s="539"/>
      <c r="BD460" s="539"/>
      <c r="BE460" s="539"/>
      <c r="BF460" s="539"/>
      <c r="BG460" s="539"/>
      <c r="BH460" s="539"/>
      <c r="BI460" s="539"/>
      <c r="BJ460" s="539"/>
      <c r="BK460" s="539"/>
      <c r="BL460" s="539"/>
      <c r="BM460" s="539"/>
      <c r="BN460" s="539"/>
      <c r="BO460" s="539"/>
      <c r="BP460" s="539"/>
      <c r="BQ460" s="539"/>
      <c r="BR460" s="539"/>
      <c r="BS460" s="539"/>
      <c r="BT460" s="539"/>
      <c r="BU460" s="539"/>
      <c r="BV460" s="539"/>
    </row>
    <row r="461" spans="5:74" s="537" customFormat="1" x14ac:dyDescent="0.25">
      <c r="BC461" s="539"/>
      <c r="BD461" s="539"/>
      <c r="BE461" s="539"/>
      <c r="BF461" s="539"/>
      <c r="BG461" s="539"/>
      <c r="BH461" s="539"/>
      <c r="BI461" s="539"/>
      <c r="BJ461" s="539"/>
      <c r="BK461" s="539"/>
      <c r="BL461" s="539"/>
      <c r="BM461" s="539"/>
      <c r="BN461" s="539"/>
      <c r="BO461" s="539"/>
      <c r="BP461" s="539"/>
      <c r="BQ461" s="539"/>
      <c r="BR461" s="539"/>
      <c r="BS461" s="539"/>
      <c r="BT461" s="539"/>
      <c r="BU461" s="539"/>
      <c r="BV461" s="539"/>
    </row>
    <row r="462" spans="5:74" s="537" customFormat="1" x14ac:dyDescent="0.25">
      <c r="BC462" s="539"/>
      <c r="BD462" s="539"/>
      <c r="BE462" s="539"/>
      <c r="BF462" s="539"/>
      <c r="BG462" s="539"/>
      <c r="BH462" s="539"/>
      <c r="BI462" s="539"/>
      <c r="BJ462" s="539"/>
      <c r="BK462" s="539"/>
      <c r="BL462" s="539"/>
      <c r="BM462" s="539"/>
      <c r="BN462" s="539"/>
      <c r="BO462" s="539"/>
      <c r="BP462" s="539"/>
      <c r="BQ462" s="539"/>
      <c r="BR462" s="539"/>
      <c r="BS462" s="539"/>
      <c r="BT462" s="539"/>
      <c r="BU462" s="539"/>
      <c r="BV462" s="539"/>
    </row>
    <row r="463" spans="5:74" s="537" customFormat="1" x14ac:dyDescent="0.25">
      <c r="BC463" s="539"/>
      <c r="BD463" s="539"/>
      <c r="BE463" s="539"/>
      <c r="BF463" s="539"/>
      <c r="BG463" s="539"/>
      <c r="BH463" s="539"/>
      <c r="BI463" s="539"/>
      <c r="BJ463" s="539"/>
      <c r="BK463" s="539"/>
      <c r="BL463" s="539"/>
      <c r="BM463" s="539"/>
      <c r="BN463" s="539"/>
      <c r="BO463" s="539"/>
      <c r="BP463" s="539"/>
      <c r="BQ463" s="539"/>
      <c r="BR463" s="539"/>
      <c r="BS463" s="539"/>
      <c r="BT463" s="539"/>
      <c r="BU463" s="539"/>
      <c r="BV463" s="539"/>
    </row>
    <row r="464" spans="5:74" s="537" customFormat="1" x14ac:dyDescent="0.25">
      <c r="BC464" s="539"/>
      <c r="BD464" s="539"/>
      <c r="BE464" s="539"/>
      <c r="BF464" s="539"/>
      <c r="BG464" s="539"/>
      <c r="BH464" s="539"/>
      <c r="BI464" s="539"/>
      <c r="BJ464" s="539"/>
      <c r="BK464" s="539"/>
      <c r="BL464" s="539"/>
      <c r="BM464" s="539"/>
      <c r="BN464" s="539"/>
      <c r="BO464" s="539"/>
      <c r="BP464" s="539"/>
      <c r="BQ464" s="539"/>
      <c r="BR464" s="539"/>
      <c r="BS464" s="539"/>
      <c r="BT464" s="539"/>
      <c r="BU464" s="539"/>
      <c r="BV464" s="539"/>
    </row>
    <row r="465" spans="55:74" s="537" customFormat="1" x14ac:dyDescent="0.25">
      <c r="BC465" s="539"/>
      <c r="BD465" s="539"/>
      <c r="BE465" s="539"/>
      <c r="BF465" s="539"/>
      <c r="BG465" s="539"/>
      <c r="BH465" s="539"/>
      <c r="BI465" s="539"/>
      <c r="BJ465" s="539"/>
      <c r="BK465" s="539"/>
      <c r="BL465" s="539"/>
      <c r="BM465" s="539"/>
      <c r="BN465" s="539"/>
      <c r="BO465" s="539"/>
      <c r="BP465" s="539"/>
      <c r="BQ465" s="539"/>
      <c r="BR465" s="539"/>
      <c r="BS465" s="539"/>
      <c r="BT465" s="539"/>
      <c r="BU465" s="539"/>
      <c r="BV465" s="539"/>
    </row>
    <row r="466" spans="55:74" s="537" customFormat="1" x14ac:dyDescent="0.25">
      <c r="BC466" s="539"/>
      <c r="BD466" s="539"/>
      <c r="BE466" s="539"/>
      <c r="BF466" s="539"/>
      <c r="BG466" s="539"/>
      <c r="BH466" s="539"/>
      <c r="BI466" s="539"/>
      <c r="BJ466" s="539"/>
      <c r="BK466" s="539"/>
      <c r="BL466" s="539"/>
      <c r="BM466" s="539"/>
      <c r="BN466" s="539"/>
      <c r="BO466" s="539"/>
      <c r="BP466" s="539"/>
      <c r="BQ466" s="539"/>
      <c r="BR466" s="539"/>
      <c r="BS466" s="539"/>
      <c r="BT466" s="539"/>
      <c r="BU466" s="539"/>
      <c r="BV466" s="539"/>
    </row>
    <row r="467" spans="55:74" s="537" customFormat="1" x14ac:dyDescent="0.25">
      <c r="BC467" s="539"/>
      <c r="BD467" s="539"/>
      <c r="BE467" s="539"/>
      <c r="BF467" s="539"/>
      <c r="BG467" s="539"/>
      <c r="BH467" s="539"/>
      <c r="BI467" s="539"/>
      <c r="BJ467" s="539"/>
      <c r="BK467" s="539"/>
      <c r="BL467" s="539"/>
      <c r="BM467" s="539"/>
      <c r="BN467" s="539"/>
      <c r="BO467" s="539"/>
      <c r="BP467" s="539"/>
      <c r="BQ467" s="539"/>
      <c r="BR467" s="539"/>
      <c r="BS467" s="539"/>
      <c r="BT467" s="539"/>
      <c r="BU467" s="539"/>
      <c r="BV467" s="539"/>
    </row>
    <row r="468" spans="55:74" s="537" customFormat="1" x14ac:dyDescent="0.25">
      <c r="BC468" s="539"/>
      <c r="BD468" s="539"/>
      <c r="BE468" s="539"/>
      <c r="BF468" s="539"/>
      <c r="BG468" s="539"/>
      <c r="BH468" s="539"/>
      <c r="BI468" s="539"/>
      <c r="BJ468" s="539"/>
      <c r="BK468" s="539"/>
      <c r="BL468" s="539"/>
      <c r="BM468" s="539"/>
      <c r="BN468" s="539"/>
      <c r="BO468" s="539"/>
      <c r="BP468" s="539"/>
      <c r="BQ468" s="539"/>
      <c r="BR468" s="539"/>
      <c r="BS468" s="539"/>
      <c r="BT468" s="539"/>
      <c r="BU468" s="539"/>
      <c r="BV468" s="539"/>
    </row>
    <row r="469" spans="55:74" s="537" customFormat="1" x14ac:dyDescent="0.25">
      <c r="BC469" s="539"/>
      <c r="BD469" s="539"/>
      <c r="BE469" s="539"/>
      <c r="BF469" s="539"/>
      <c r="BG469" s="539"/>
      <c r="BH469" s="539"/>
      <c r="BI469" s="539"/>
      <c r="BJ469" s="539"/>
      <c r="BK469" s="539"/>
      <c r="BL469" s="539"/>
      <c r="BM469" s="539"/>
      <c r="BN469" s="539"/>
      <c r="BO469" s="539"/>
      <c r="BP469" s="539"/>
      <c r="BQ469" s="539"/>
      <c r="BR469" s="539"/>
      <c r="BS469" s="539"/>
      <c r="BT469" s="539"/>
      <c r="BU469" s="539"/>
      <c r="BV469" s="539"/>
    </row>
    <row r="470" spans="55:74" s="537" customFormat="1" x14ac:dyDescent="0.25">
      <c r="BC470" s="539"/>
      <c r="BD470" s="539"/>
      <c r="BE470" s="539"/>
      <c r="BF470" s="539"/>
      <c r="BG470" s="539"/>
      <c r="BH470" s="539"/>
      <c r="BI470" s="539"/>
      <c r="BJ470" s="539"/>
      <c r="BK470" s="539"/>
      <c r="BL470" s="539"/>
      <c r="BM470" s="539"/>
      <c r="BN470" s="539"/>
      <c r="BO470" s="539"/>
      <c r="BP470" s="539"/>
      <c r="BQ470" s="539"/>
      <c r="BR470" s="539"/>
      <c r="BS470" s="539"/>
      <c r="BT470" s="539"/>
      <c r="BU470" s="539"/>
      <c r="BV470" s="539"/>
    </row>
    <row r="471" spans="55:74" s="537" customFormat="1" x14ac:dyDescent="0.25">
      <c r="BC471" s="539"/>
      <c r="BD471" s="539"/>
      <c r="BE471" s="539"/>
      <c r="BF471" s="539"/>
      <c r="BG471" s="539"/>
      <c r="BH471" s="539"/>
      <c r="BI471" s="539"/>
      <c r="BJ471" s="539"/>
      <c r="BK471" s="539"/>
      <c r="BL471" s="539"/>
      <c r="BM471" s="539"/>
      <c r="BN471" s="539"/>
      <c r="BO471" s="539"/>
      <c r="BP471" s="539"/>
      <c r="BQ471" s="539"/>
      <c r="BR471" s="539"/>
      <c r="BS471" s="539"/>
      <c r="BT471" s="539"/>
      <c r="BU471" s="539"/>
      <c r="BV471" s="539"/>
    </row>
    <row r="472" spans="55:74" s="537" customFormat="1" x14ac:dyDescent="0.25">
      <c r="BC472" s="539"/>
      <c r="BD472" s="539"/>
      <c r="BE472" s="539"/>
      <c r="BF472" s="539"/>
      <c r="BG472" s="539"/>
      <c r="BH472" s="539"/>
      <c r="BI472" s="539"/>
      <c r="BJ472" s="539"/>
      <c r="BK472" s="539"/>
      <c r="BL472" s="539"/>
      <c r="BM472" s="539"/>
      <c r="BN472" s="539"/>
      <c r="BO472" s="539"/>
      <c r="BP472" s="539"/>
      <c r="BQ472" s="539"/>
      <c r="BR472" s="539"/>
      <c r="BS472" s="539"/>
      <c r="BT472" s="539"/>
      <c r="BU472" s="539"/>
      <c r="BV472" s="539"/>
    </row>
    <row r="473" spans="55:74" s="537" customFormat="1" x14ac:dyDescent="0.25">
      <c r="BC473" s="539"/>
      <c r="BD473" s="539"/>
      <c r="BE473" s="539"/>
      <c r="BF473" s="539"/>
      <c r="BG473" s="539"/>
      <c r="BH473" s="539"/>
      <c r="BI473" s="539"/>
      <c r="BJ473" s="539"/>
      <c r="BK473" s="539"/>
      <c r="BL473" s="539"/>
      <c r="BM473" s="539"/>
      <c r="BN473" s="539"/>
      <c r="BO473" s="539"/>
      <c r="BP473" s="539"/>
      <c r="BQ473" s="539"/>
      <c r="BR473" s="539"/>
      <c r="BS473" s="539"/>
      <c r="BT473" s="539"/>
      <c r="BU473" s="539"/>
      <c r="BV473" s="539"/>
    </row>
    <row r="474" spans="55:74" s="537" customFormat="1" x14ac:dyDescent="0.25">
      <c r="BC474" s="539"/>
      <c r="BD474" s="539"/>
      <c r="BE474" s="539"/>
      <c r="BF474" s="539"/>
      <c r="BG474" s="539"/>
      <c r="BH474" s="539"/>
      <c r="BI474" s="539"/>
      <c r="BJ474" s="539"/>
      <c r="BK474" s="539"/>
      <c r="BL474" s="539"/>
      <c r="BM474" s="539"/>
      <c r="BN474" s="539"/>
      <c r="BO474" s="539"/>
      <c r="BP474" s="539"/>
      <c r="BQ474" s="539"/>
      <c r="BR474" s="539"/>
      <c r="BS474" s="539"/>
      <c r="BT474" s="539"/>
      <c r="BU474" s="539"/>
      <c r="BV474" s="539"/>
    </row>
    <row r="475" spans="55:74" s="537" customFormat="1" x14ac:dyDescent="0.25">
      <c r="BC475" s="539"/>
      <c r="BD475" s="539"/>
      <c r="BE475" s="539"/>
      <c r="BF475" s="539"/>
      <c r="BG475" s="539"/>
      <c r="BH475" s="539"/>
      <c r="BI475" s="539"/>
      <c r="BJ475" s="539"/>
      <c r="BK475" s="539"/>
      <c r="BL475" s="539"/>
      <c r="BM475" s="539"/>
      <c r="BN475" s="539"/>
      <c r="BO475" s="539"/>
      <c r="BP475" s="539"/>
      <c r="BQ475" s="539"/>
      <c r="BR475" s="539"/>
      <c r="BS475" s="539"/>
      <c r="BT475" s="539"/>
      <c r="BU475" s="539"/>
      <c r="BV475" s="539"/>
    </row>
    <row r="476" spans="55:74" s="537" customFormat="1" x14ac:dyDescent="0.25">
      <c r="BC476" s="539"/>
      <c r="BD476" s="539"/>
      <c r="BE476" s="539"/>
      <c r="BF476" s="539"/>
      <c r="BG476" s="539"/>
      <c r="BH476" s="539"/>
      <c r="BI476" s="539"/>
      <c r="BJ476" s="539"/>
      <c r="BK476" s="539"/>
      <c r="BL476" s="539"/>
      <c r="BM476" s="539"/>
      <c r="BN476" s="539"/>
      <c r="BO476" s="539"/>
      <c r="BP476" s="539"/>
      <c r="BQ476" s="539"/>
      <c r="BR476" s="539"/>
      <c r="BS476" s="539"/>
      <c r="BT476" s="539"/>
      <c r="BU476" s="539"/>
      <c r="BV476" s="539"/>
    </row>
    <row r="477" spans="55:74" s="537" customFormat="1" x14ac:dyDescent="0.25">
      <c r="BC477" s="539"/>
      <c r="BD477" s="539"/>
      <c r="BE477" s="539"/>
      <c r="BF477" s="539"/>
      <c r="BG477" s="539"/>
      <c r="BH477" s="539"/>
      <c r="BI477" s="539"/>
      <c r="BJ477" s="539"/>
      <c r="BK477" s="539"/>
      <c r="BL477" s="539"/>
      <c r="BM477" s="539"/>
      <c r="BN477" s="539"/>
      <c r="BO477" s="539"/>
      <c r="BP477" s="539"/>
      <c r="BQ477" s="539"/>
      <c r="BR477" s="539"/>
      <c r="BS477" s="539"/>
      <c r="BT477" s="539"/>
      <c r="BU477" s="539"/>
      <c r="BV477" s="539"/>
    </row>
    <row r="478" spans="55:74" s="537" customFormat="1" x14ac:dyDescent="0.25">
      <c r="BC478" s="539"/>
      <c r="BD478" s="539"/>
      <c r="BE478" s="539"/>
      <c r="BF478" s="539"/>
      <c r="BG478" s="539"/>
      <c r="BH478" s="539"/>
      <c r="BI478" s="539"/>
      <c r="BJ478" s="539"/>
      <c r="BK478" s="539"/>
      <c r="BL478" s="539"/>
      <c r="BM478" s="539"/>
      <c r="BN478" s="539"/>
      <c r="BO478" s="539"/>
      <c r="BP478" s="539"/>
      <c r="BQ478" s="539"/>
      <c r="BR478" s="539"/>
      <c r="BS478" s="539"/>
      <c r="BT478" s="539"/>
      <c r="BU478" s="539"/>
      <c r="BV478" s="539"/>
    </row>
    <row r="479" spans="55:74" s="537" customFormat="1" x14ac:dyDescent="0.25">
      <c r="BC479" s="539"/>
      <c r="BD479" s="539"/>
      <c r="BE479" s="539"/>
      <c r="BF479" s="539"/>
      <c r="BG479" s="539"/>
      <c r="BH479" s="539"/>
      <c r="BI479" s="539"/>
      <c r="BJ479" s="539"/>
      <c r="BK479" s="539"/>
      <c r="BL479" s="539"/>
      <c r="BM479" s="539"/>
      <c r="BN479" s="539"/>
      <c r="BO479" s="539"/>
      <c r="BP479" s="539"/>
      <c r="BQ479" s="539"/>
      <c r="BR479" s="539"/>
      <c r="BS479" s="539"/>
      <c r="BT479" s="539"/>
      <c r="BU479" s="539"/>
      <c r="BV479" s="539"/>
    </row>
    <row r="480" spans="55:74" s="537" customFormat="1" x14ac:dyDescent="0.25">
      <c r="BC480" s="539"/>
      <c r="BD480" s="539"/>
      <c r="BE480" s="539"/>
      <c r="BF480" s="539"/>
      <c r="BG480" s="539"/>
      <c r="BH480" s="539"/>
      <c r="BI480" s="539"/>
      <c r="BJ480" s="539"/>
      <c r="BK480" s="539"/>
      <c r="BL480" s="539"/>
      <c r="BM480" s="539"/>
      <c r="BN480" s="539"/>
      <c r="BO480" s="539"/>
      <c r="BP480" s="539"/>
      <c r="BQ480" s="539"/>
      <c r="BR480" s="539"/>
      <c r="BS480" s="539"/>
      <c r="BT480" s="539"/>
      <c r="BU480" s="539"/>
      <c r="BV480" s="539"/>
    </row>
    <row r="481" spans="55:74" s="537" customFormat="1" x14ac:dyDescent="0.25">
      <c r="BC481" s="539"/>
      <c r="BD481" s="539"/>
      <c r="BE481" s="539"/>
      <c r="BF481" s="539"/>
      <c r="BG481" s="539"/>
      <c r="BH481" s="539"/>
      <c r="BI481" s="539"/>
      <c r="BJ481" s="539"/>
      <c r="BK481" s="539"/>
      <c r="BL481" s="539"/>
      <c r="BM481" s="539"/>
      <c r="BN481" s="539"/>
      <c r="BO481" s="539"/>
      <c r="BP481" s="539"/>
      <c r="BQ481" s="539"/>
      <c r="BR481" s="539"/>
      <c r="BS481" s="539"/>
      <c r="BT481" s="539"/>
      <c r="BU481" s="539"/>
      <c r="BV481" s="539"/>
    </row>
    <row r="482" spans="55:74" s="537" customFormat="1" x14ac:dyDescent="0.25">
      <c r="BC482" s="539"/>
      <c r="BD482" s="539"/>
      <c r="BE482" s="539"/>
      <c r="BF482" s="539"/>
      <c r="BG482" s="539"/>
      <c r="BH482" s="539"/>
      <c r="BI482" s="539"/>
      <c r="BJ482" s="539"/>
      <c r="BK482" s="539"/>
      <c r="BL482" s="539"/>
      <c r="BM482" s="539"/>
      <c r="BN482" s="539"/>
      <c r="BO482" s="539"/>
      <c r="BP482" s="539"/>
      <c r="BQ482" s="539"/>
      <c r="BR482" s="539"/>
      <c r="BS482" s="539"/>
      <c r="BT482" s="539"/>
      <c r="BU482" s="539"/>
      <c r="BV482" s="539"/>
    </row>
    <row r="483" spans="55:74" s="537" customFormat="1" x14ac:dyDescent="0.25">
      <c r="BC483" s="539"/>
      <c r="BD483" s="539"/>
      <c r="BE483" s="539"/>
      <c r="BF483" s="539"/>
      <c r="BG483" s="539"/>
      <c r="BH483" s="539"/>
      <c r="BI483" s="539"/>
      <c r="BJ483" s="539"/>
      <c r="BK483" s="539"/>
      <c r="BL483" s="539"/>
      <c r="BM483" s="539"/>
      <c r="BN483" s="539"/>
      <c r="BO483" s="539"/>
      <c r="BP483" s="539"/>
      <c r="BQ483" s="539"/>
      <c r="BR483" s="539"/>
      <c r="BS483" s="539"/>
      <c r="BT483" s="539"/>
      <c r="BU483" s="539"/>
      <c r="BV483" s="539"/>
    </row>
    <row r="484" spans="55:74" s="537" customFormat="1" x14ac:dyDescent="0.25">
      <c r="BC484" s="539"/>
      <c r="BD484" s="539"/>
      <c r="BE484" s="539"/>
      <c r="BF484" s="539"/>
      <c r="BG484" s="539"/>
      <c r="BH484" s="539"/>
      <c r="BI484" s="539"/>
      <c r="BJ484" s="539"/>
      <c r="BK484" s="539"/>
      <c r="BL484" s="539"/>
      <c r="BM484" s="539"/>
      <c r="BN484" s="539"/>
      <c r="BO484" s="539"/>
      <c r="BP484" s="539"/>
      <c r="BQ484" s="539"/>
      <c r="BR484" s="539"/>
      <c r="BS484" s="539"/>
      <c r="BT484" s="539"/>
      <c r="BU484" s="539"/>
      <c r="BV484" s="539"/>
    </row>
    <row r="485" spans="55:74" s="537" customFormat="1" x14ac:dyDescent="0.25">
      <c r="BC485" s="539"/>
      <c r="BD485" s="539"/>
      <c r="BE485" s="539"/>
      <c r="BF485" s="539"/>
      <c r="BG485" s="539"/>
      <c r="BH485" s="539"/>
      <c r="BI485" s="539"/>
      <c r="BJ485" s="539"/>
      <c r="BK485" s="539"/>
      <c r="BL485" s="539"/>
      <c r="BM485" s="539"/>
      <c r="BN485" s="539"/>
      <c r="BO485" s="539"/>
      <c r="BP485" s="539"/>
      <c r="BQ485" s="539"/>
      <c r="BR485" s="539"/>
      <c r="BS485" s="539"/>
      <c r="BT485" s="539"/>
      <c r="BU485" s="539"/>
      <c r="BV485" s="539"/>
    </row>
    <row r="486" spans="55:74" s="537" customFormat="1" x14ac:dyDescent="0.25">
      <c r="BC486" s="539"/>
      <c r="BD486" s="539"/>
      <c r="BE486" s="539"/>
      <c r="BF486" s="539"/>
      <c r="BG486" s="539"/>
      <c r="BH486" s="539"/>
      <c r="BI486" s="539"/>
      <c r="BJ486" s="539"/>
      <c r="BK486" s="539"/>
      <c r="BL486" s="539"/>
      <c r="BM486" s="539"/>
      <c r="BN486" s="539"/>
      <c r="BO486" s="539"/>
      <c r="BP486" s="539"/>
      <c r="BQ486" s="539"/>
      <c r="BR486" s="539"/>
      <c r="BS486" s="539"/>
      <c r="BT486" s="539"/>
      <c r="BU486" s="539"/>
      <c r="BV486" s="539"/>
    </row>
    <row r="487" spans="55:74" s="537" customFormat="1" x14ac:dyDescent="0.25">
      <c r="BC487" s="539"/>
      <c r="BD487" s="539"/>
      <c r="BE487" s="539"/>
      <c r="BF487" s="539"/>
      <c r="BG487" s="539"/>
      <c r="BH487" s="539"/>
      <c r="BI487" s="539"/>
      <c r="BJ487" s="539"/>
      <c r="BK487" s="539"/>
      <c r="BL487" s="539"/>
      <c r="BM487" s="539"/>
      <c r="BN487" s="539"/>
      <c r="BO487" s="539"/>
      <c r="BP487" s="539"/>
      <c r="BQ487" s="539"/>
      <c r="BR487" s="539"/>
      <c r="BS487" s="539"/>
      <c r="BT487" s="539"/>
      <c r="BU487" s="539"/>
      <c r="BV487" s="539"/>
    </row>
    <row r="488" spans="55:74" s="537" customFormat="1" x14ac:dyDescent="0.25">
      <c r="BC488" s="539"/>
      <c r="BD488" s="539"/>
      <c r="BE488" s="539"/>
      <c r="BF488" s="539"/>
      <c r="BG488" s="539"/>
      <c r="BH488" s="539"/>
      <c r="BI488" s="539"/>
      <c r="BJ488" s="539"/>
      <c r="BK488" s="539"/>
      <c r="BL488" s="539"/>
      <c r="BM488" s="539"/>
      <c r="BN488" s="539"/>
      <c r="BO488" s="539"/>
      <c r="BP488" s="539"/>
      <c r="BQ488" s="539"/>
      <c r="BR488" s="539"/>
      <c r="BS488" s="539"/>
      <c r="BT488" s="539"/>
      <c r="BU488" s="539"/>
      <c r="BV488" s="539"/>
    </row>
    <row r="489" spans="55:74" s="537" customFormat="1" x14ac:dyDescent="0.25">
      <c r="BC489" s="539"/>
      <c r="BD489" s="539"/>
      <c r="BE489" s="539"/>
      <c r="BF489" s="539"/>
      <c r="BG489" s="539"/>
      <c r="BH489" s="539"/>
      <c r="BI489" s="539"/>
      <c r="BJ489" s="539"/>
      <c r="BK489" s="539"/>
      <c r="BL489" s="539"/>
      <c r="BM489" s="539"/>
      <c r="BN489" s="539"/>
      <c r="BO489" s="539"/>
      <c r="BP489" s="539"/>
      <c r="BQ489" s="539"/>
      <c r="BR489" s="539"/>
      <c r="BS489" s="539"/>
      <c r="BT489" s="539"/>
      <c r="BU489" s="539"/>
      <c r="BV489" s="539"/>
    </row>
    <row r="490" spans="55:74" s="537" customFormat="1" x14ac:dyDescent="0.25">
      <c r="BC490" s="539"/>
      <c r="BD490" s="539"/>
      <c r="BE490" s="539"/>
      <c r="BF490" s="539"/>
      <c r="BG490" s="539"/>
      <c r="BH490" s="539"/>
      <c r="BI490" s="539"/>
      <c r="BJ490" s="539"/>
      <c r="BK490" s="539"/>
      <c r="BL490" s="539"/>
      <c r="BM490" s="539"/>
      <c r="BN490" s="539"/>
      <c r="BO490" s="539"/>
      <c r="BP490" s="539"/>
      <c r="BQ490" s="539"/>
      <c r="BR490" s="539"/>
      <c r="BS490" s="539"/>
      <c r="BT490" s="539"/>
      <c r="BU490" s="539"/>
      <c r="BV490" s="539"/>
    </row>
    <row r="491" spans="55:74" s="537" customFormat="1" x14ac:dyDescent="0.25">
      <c r="BC491" s="539"/>
      <c r="BD491" s="539"/>
      <c r="BE491" s="539"/>
      <c r="BF491" s="539"/>
      <c r="BG491" s="539"/>
      <c r="BH491" s="539"/>
      <c r="BI491" s="539"/>
      <c r="BJ491" s="539"/>
      <c r="BK491" s="539"/>
      <c r="BL491" s="539"/>
      <c r="BM491" s="539"/>
      <c r="BN491" s="539"/>
      <c r="BO491" s="539"/>
      <c r="BP491" s="539"/>
      <c r="BQ491" s="539"/>
      <c r="BR491" s="539"/>
      <c r="BS491" s="539"/>
      <c r="BT491" s="539"/>
      <c r="BU491" s="539"/>
      <c r="BV491" s="539"/>
    </row>
    <row r="492" spans="55:74" s="537" customFormat="1" x14ac:dyDescent="0.25">
      <c r="BC492" s="539"/>
      <c r="BD492" s="539"/>
      <c r="BE492" s="539"/>
      <c r="BF492" s="539"/>
      <c r="BG492" s="539"/>
      <c r="BH492" s="539"/>
      <c r="BI492" s="539"/>
      <c r="BJ492" s="539"/>
      <c r="BK492" s="539"/>
      <c r="BL492" s="539"/>
      <c r="BM492" s="539"/>
      <c r="BN492" s="539"/>
      <c r="BO492" s="539"/>
      <c r="BP492" s="539"/>
      <c r="BQ492" s="539"/>
      <c r="BR492" s="539"/>
      <c r="BS492" s="539"/>
      <c r="BT492" s="539"/>
      <c r="BU492" s="539"/>
      <c r="BV492" s="539"/>
    </row>
    <row r="493" spans="55:74" s="537" customFormat="1" x14ac:dyDescent="0.25">
      <c r="BC493" s="539"/>
      <c r="BD493" s="539"/>
      <c r="BE493" s="539"/>
      <c r="BF493" s="539"/>
      <c r="BG493" s="539"/>
      <c r="BH493" s="539"/>
      <c r="BI493" s="539"/>
      <c r="BJ493" s="539"/>
      <c r="BK493" s="539"/>
      <c r="BL493" s="539"/>
      <c r="BM493" s="539"/>
      <c r="BN493" s="539"/>
      <c r="BO493" s="539"/>
      <c r="BP493" s="539"/>
      <c r="BQ493" s="539"/>
      <c r="BR493" s="539"/>
      <c r="BS493" s="539"/>
      <c r="BT493" s="539"/>
      <c r="BU493" s="539"/>
      <c r="BV493" s="539"/>
    </row>
    <row r="494" spans="55:74" s="537" customFormat="1" x14ac:dyDescent="0.25">
      <c r="BC494" s="539"/>
      <c r="BD494" s="539"/>
      <c r="BE494" s="539"/>
      <c r="BF494" s="539"/>
      <c r="BG494" s="539"/>
      <c r="BH494" s="539"/>
      <c r="BI494" s="539"/>
      <c r="BJ494" s="539"/>
      <c r="BK494" s="539"/>
      <c r="BL494" s="539"/>
      <c r="BM494" s="539"/>
      <c r="BN494" s="539"/>
      <c r="BO494" s="539"/>
      <c r="BP494" s="539"/>
      <c r="BQ494" s="539"/>
      <c r="BR494" s="539"/>
      <c r="BS494" s="539"/>
      <c r="BT494" s="539"/>
      <c r="BU494" s="539"/>
      <c r="BV494" s="539"/>
    </row>
    <row r="495" spans="55:74" s="537" customFormat="1" x14ac:dyDescent="0.25">
      <c r="BC495" s="539"/>
      <c r="BD495" s="539"/>
      <c r="BE495" s="539"/>
      <c r="BF495" s="539"/>
      <c r="BG495" s="539"/>
      <c r="BH495" s="539"/>
      <c r="BI495" s="539"/>
      <c r="BJ495" s="539"/>
      <c r="BK495" s="539"/>
      <c r="BL495" s="539"/>
      <c r="BM495" s="539"/>
      <c r="BN495" s="539"/>
      <c r="BO495" s="539"/>
      <c r="BP495" s="539"/>
      <c r="BQ495" s="539"/>
      <c r="BR495" s="539"/>
      <c r="BS495" s="539"/>
      <c r="BT495" s="539"/>
      <c r="BU495" s="539"/>
      <c r="BV495" s="539"/>
    </row>
    <row r="496" spans="55:74" s="537" customFormat="1" x14ac:dyDescent="0.25">
      <c r="BC496" s="539"/>
      <c r="BD496" s="539"/>
      <c r="BE496" s="539"/>
      <c r="BF496" s="539"/>
      <c r="BG496" s="539"/>
      <c r="BH496" s="539"/>
      <c r="BI496" s="539"/>
      <c r="BJ496" s="539"/>
      <c r="BK496" s="539"/>
      <c r="BL496" s="539"/>
      <c r="BM496" s="539"/>
      <c r="BN496" s="539"/>
      <c r="BO496" s="539"/>
      <c r="BP496" s="539"/>
      <c r="BQ496" s="539"/>
      <c r="BR496" s="539"/>
      <c r="BS496" s="539"/>
      <c r="BT496" s="539"/>
      <c r="BU496" s="539"/>
      <c r="BV496" s="539"/>
    </row>
    <row r="497" spans="55:74" s="537" customFormat="1" x14ac:dyDescent="0.25">
      <c r="BC497" s="539"/>
      <c r="BD497" s="539"/>
      <c r="BE497" s="539"/>
      <c r="BF497" s="539"/>
      <c r="BG497" s="539"/>
      <c r="BH497" s="539"/>
      <c r="BI497" s="539"/>
      <c r="BJ497" s="539"/>
      <c r="BK497" s="539"/>
      <c r="BL497" s="539"/>
      <c r="BM497" s="539"/>
      <c r="BN497" s="539"/>
      <c r="BO497" s="539"/>
      <c r="BP497" s="539"/>
      <c r="BQ497" s="539"/>
      <c r="BR497" s="539"/>
      <c r="BS497" s="539"/>
      <c r="BT497" s="539"/>
      <c r="BU497" s="539"/>
      <c r="BV497" s="539"/>
    </row>
    <row r="498" spans="55:74" s="537" customFormat="1" x14ac:dyDescent="0.25">
      <c r="BC498" s="539"/>
      <c r="BD498" s="539"/>
      <c r="BE498" s="539"/>
      <c r="BF498" s="539"/>
      <c r="BG498" s="539"/>
      <c r="BH498" s="539"/>
      <c r="BI498" s="539"/>
      <c r="BJ498" s="539"/>
      <c r="BK498" s="539"/>
      <c r="BL498" s="539"/>
      <c r="BM498" s="539"/>
      <c r="BN498" s="539"/>
      <c r="BO498" s="539"/>
      <c r="BP498" s="539"/>
      <c r="BQ498" s="539"/>
      <c r="BR498" s="539"/>
      <c r="BS498" s="539"/>
      <c r="BT498" s="539"/>
      <c r="BU498" s="539"/>
      <c r="BV498" s="539"/>
    </row>
    <row r="499" spans="55:74" s="537" customFormat="1" x14ac:dyDescent="0.25">
      <c r="BC499" s="539"/>
      <c r="BD499" s="539"/>
      <c r="BE499" s="539"/>
      <c r="BF499" s="539"/>
      <c r="BG499" s="539"/>
      <c r="BH499" s="539"/>
      <c r="BI499" s="539"/>
      <c r="BJ499" s="539"/>
      <c r="BK499" s="539"/>
      <c r="BL499" s="539"/>
      <c r="BM499" s="539"/>
      <c r="BN499" s="539"/>
      <c r="BO499" s="539"/>
      <c r="BP499" s="539"/>
      <c r="BQ499" s="539"/>
      <c r="BR499" s="539"/>
      <c r="BS499" s="539"/>
      <c r="BT499" s="539"/>
      <c r="BU499" s="539"/>
      <c r="BV499" s="539"/>
    </row>
    <row r="500" spans="55:74" s="537" customFormat="1" x14ac:dyDescent="0.25">
      <c r="BC500" s="539"/>
      <c r="BD500" s="539"/>
      <c r="BE500" s="539"/>
      <c r="BF500" s="539"/>
      <c r="BG500" s="539"/>
      <c r="BH500" s="539"/>
      <c r="BI500" s="539"/>
      <c r="BJ500" s="539"/>
      <c r="BK500" s="539"/>
      <c r="BL500" s="539"/>
      <c r="BM500" s="539"/>
      <c r="BN500" s="539"/>
      <c r="BO500" s="539"/>
      <c r="BP500" s="539"/>
      <c r="BQ500" s="539"/>
      <c r="BR500" s="539"/>
      <c r="BS500" s="539"/>
      <c r="BT500" s="539"/>
      <c r="BU500" s="539"/>
      <c r="BV500" s="539"/>
    </row>
    <row r="501" spans="55:74" s="537" customFormat="1" x14ac:dyDescent="0.25">
      <c r="BC501" s="539"/>
      <c r="BD501" s="539"/>
      <c r="BE501" s="539"/>
      <c r="BF501" s="539"/>
      <c r="BG501" s="539"/>
      <c r="BH501" s="539"/>
      <c r="BI501" s="539"/>
      <c r="BJ501" s="539"/>
      <c r="BK501" s="539"/>
      <c r="BL501" s="539"/>
      <c r="BM501" s="539"/>
      <c r="BN501" s="539"/>
      <c r="BO501" s="539"/>
      <c r="BP501" s="539"/>
      <c r="BQ501" s="539"/>
      <c r="BR501" s="539"/>
      <c r="BS501" s="539"/>
      <c r="BT501" s="539"/>
      <c r="BU501" s="539"/>
      <c r="BV501" s="539"/>
    </row>
    <row r="502" spans="55:74" s="537" customFormat="1" x14ac:dyDescent="0.25">
      <c r="BC502" s="539"/>
      <c r="BD502" s="539"/>
      <c r="BE502" s="539"/>
      <c r="BF502" s="539"/>
      <c r="BG502" s="539"/>
      <c r="BH502" s="539"/>
      <c r="BI502" s="539"/>
      <c r="BJ502" s="539"/>
      <c r="BK502" s="539"/>
      <c r="BL502" s="539"/>
      <c r="BM502" s="539"/>
      <c r="BN502" s="539"/>
      <c r="BO502" s="539"/>
      <c r="BP502" s="539"/>
      <c r="BQ502" s="539"/>
      <c r="BR502" s="539"/>
      <c r="BS502" s="539"/>
      <c r="BT502" s="539"/>
      <c r="BU502" s="539"/>
      <c r="BV502" s="539"/>
    </row>
    <row r="503" spans="55:74" s="537" customFormat="1" x14ac:dyDescent="0.25">
      <c r="BC503" s="539"/>
      <c r="BD503" s="539"/>
      <c r="BE503" s="539"/>
      <c r="BF503" s="539"/>
      <c r="BG503" s="539"/>
      <c r="BH503" s="539"/>
      <c r="BI503" s="539"/>
      <c r="BJ503" s="539"/>
      <c r="BK503" s="539"/>
      <c r="BL503" s="539"/>
      <c r="BM503" s="539"/>
      <c r="BN503" s="539"/>
      <c r="BO503" s="539"/>
      <c r="BP503" s="539"/>
      <c r="BQ503" s="539"/>
      <c r="BR503" s="539"/>
      <c r="BS503" s="539"/>
      <c r="BT503" s="539"/>
      <c r="BU503" s="539"/>
      <c r="BV503" s="539"/>
    </row>
    <row r="504" spans="55:74" s="537" customFormat="1" x14ac:dyDescent="0.25">
      <c r="BC504" s="539"/>
      <c r="BD504" s="539"/>
      <c r="BE504" s="539"/>
      <c r="BF504" s="539"/>
      <c r="BG504" s="539"/>
      <c r="BH504" s="539"/>
      <c r="BI504" s="539"/>
      <c r="BJ504" s="539"/>
      <c r="BK504" s="539"/>
      <c r="BL504" s="539"/>
      <c r="BM504" s="539"/>
      <c r="BN504" s="539"/>
      <c r="BO504" s="539"/>
      <c r="BP504" s="539"/>
      <c r="BQ504" s="539"/>
      <c r="BR504" s="539"/>
      <c r="BS504" s="539"/>
      <c r="BT504" s="539"/>
      <c r="BU504" s="539"/>
      <c r="BV504" s="539"/>
    </row>
    <row r="505" spans="55:74" s="537" customFormat="1" x14ac:dyDescent="0.25">
      <c r="BC505" s="539"/>
      <c r="BD505" s="539"/>
      <c r="BE505" s="539"/>
      <c r="BF505" s="539"/>
      <c r="BG505" s="539"/>
      <c r="BH505" s="539"/>
      <c r="BI505" s="539"/>
      <c r="BJ505" s="539"/>
      <c r="BK505" s="539"/>
      <c r="BL505" s="539"/>
      <c r="BM505" s="539"/>
      <c r="BN505" s="539"/>
      <c r="BO505" s="539"/>
      <c r="BP505" s="539"/>
      <c r="BQ505" s="539"/>
      <c r="BR505" s="539"/>
      <c r="BS505" s="539"/>
      <c r="BT505" s="539"/>
      <c r="BU505" s="539"/>
      <c r="BV505" s="539"/>
    </row>
    <row r="506" spans="55:74" s="537" customFormat="1" x14ac:dyDescent="0.25">
      <c r="BC506" s="539"/>
      <c r="BD506" s="539"/>
      <c r="BE506" s="539"/>
      <c r="BF506" s="539"/>
      <c r="BG506" s="539"/>
      <c r="BH506" s="539"/>
      <c r="BI506" s="539"/>
      <c r="BJ506" s="539"/>
      <c r="BK506" s="539"/>
      <c r="BL506" s="539"/>
      <c r="BM506" s="539"/>
      <c r="BN506" s="539"/>
      <c r="BO506" s="539"/>
      <c r="BP506" s="539"/>
      <c r="BQ506" s="539"/>
      <c r="BR506" s="539"/>
      <c r="BS506" s="539"/>
      <c r="BT506" s="539"/>
      <c r="BU506" s="539"/>
      <c r="BV506" s="539"/>
    </row>
    <row r="507" spans="55:74" s="537" customFormat="1" x14ac:dyDescent="0.25">
      <c r="BC507" s="539"/>
      <c r="BD507" s="539"/>
      <c r="BE507" s="539"/>
      <c r="BF507" s="539"/>
      <c r="BG507" s="539"/>
      <c r="BH507" s="539"/>
      <c r="BI507" s="539"/>
      <c r="BJ507" s="539"/>
      <c r="BK507" s="539"/>
      <c r="BL507" s="539"/>
      <c r="BM507" s="539"/>
      <c r="BN507" s="539"/>
      <c r="BO507" s="539"/>
      <c r="BP507" s="539"/>
      <c r="BQ507" s="539"/>
      <c r="BR507" s="539"/>
      <c r="BS507" s="539"/>
      <c r="BT507" s="539"/>
      <c r="BU507" s="539"/>
      <c r="BV507" s="539"/>
    </row>
    <row r="508" spans="55:74" s="537" customFormat="1" x14ac:dyDescent="0.25">
      <c r="BC508" s="539"/>
      <c r="BD508" s="539"/>
      <c r="BE508" s="539"/>
      <c r="BF508" s="539"/>
      <c r="BG508" s="539"/>
      <c r="BH508" s="539"/>
      <c r="BI508" s="539"/>
      <c r="BJ508" s="539"/>
      <c r="BK508" s="539"/>
      <c r="BL508" s="539"/>
      <c r="BM508" s="539"/>
      <c r="BN508" s="539"/>
      <c r="BO508" s="539"/>
      <c r="BP508" s="539"/>
      <c r="BQ508" s="539"/>
      <c r="BR508" s="539"/>
      <c r="BS508" s="539"/>
      <c r="BT508" s="539"/>
      <c r="BU508" s="539"/>
      <c r="BV508" s="539"/>
    </row>
    <row r="509" spans="55:74" s="537" customFormat="1" x14ac:dyDescent="0.25">
      <c r="BC509" s="539"/>
      <c r="BD509" s="539"/>
      <c r="BE509" s="539"/>
      <c r="BF509" s="539"/>
      <c r="BG509" s="539"/>
      <c r="BH509" s="539"/>
      <c r="BI509" s="539"/>
      <c r="BJ509" s="539"/>
      <c r="BK509" s="539"/>
      <c r="BL509" s="539"/>
      <c r="BM509" s="539"/>
      <c r="BN509" s="539"/>
      <c r="BO509" s="539"/>
      <c r="BP509" s="539"/>
      <c r="BQ509" s="539"/>
      <c r="BR509" s="539"/>
      <c r="BS509" s="539"/>
      <c r="BT509" s="539"/>
      <c r="BU509" s="539"/>
      <c r="BV509" s="539"/>
    </row>
    <row r="510" spans="55:74" s="537" customFormat="1" x14ac:dyDescent="0.25">
      <c r="BC510" s="539"/>
      <c r="BD510" s="539"/>
      <c r="BE510" s="539"/>
      <c r="BF510" s="539"/>
      <c r="BG510" s="539"/>
      <c r="BH510" s="539"/>
      <c r="BI510" s="539"/>
      <c r="BJ510" s="539"/>
      <c r="BK510" s="539"/>
      <c r="BL510" s="539"/>
      <c r="BM510" s="539"/>
      <c r="BN510" s="539"/>
      <c r="BO510" s="539"/>
      <c r="BP510" s="539"/>
      <c r="BQ510" s="539"/>
      <c r="BR510" s="539"/>
      <c r="BS510" s="539"/>
      <c r="BT510" s="539"/>
      <c r="BU510" s="539"/>
      <c r="BV510" s="539"/>
    </row>
    <row r="511" spans="55:74" s="537" customFormat="1" x14ac:dyDescent="0.25">
      <c r="BC511" s="539"/>
      <c r="BD511" s="539"/>
      <c r="BE511" s="539"/>
      <c r="BF511" s="539"/>
      <c r="BG511" s="539"/>
      <c r="BH511" s="539"/>
      <c r="BI511" s="539"/>
      <c r="BJ511" s="539"/>
      <c r="BK511" s="539"/>
      <c r="BL511" s="539"/>
      <c r="BM511" s="539"/>
      <c r="BN511" s="539"/>
      <c r="BO511" s="539"/>
      <c r="BP511" s="539"/>
      <c r="BQ511" s="539"/>
      <c r="BR511" s="539"/>
      <c r="BS511" s="539"/>
      <c r="BT511" s="539"/>
      <c r="BU511" s="539"/>
      <c r="BV511" s="539"/>
    </row>
    <row r="512" spans="55:74" s="537" customFormat="1" x14ac:dyDescent="0.25">
      <c r="BC512" s="539"/>
      <c r="BD512" s="539"/>
      <c r="BE512" s="539"/>
      <c r="BF512" s="539"/>
      <c r="BG512" s="539"/>
      <c r="BH512" s="539"/>
      <c r="BI512" s="539"/>
      <c r="BJ512" s="539"/>
      <c r="BK512" s="539"/>
      <c r="BL512" s="539"/>
      <c r="BM512" s="539"/>
      <c r="BN512" s="539"/>
      <c r="BO512" s="539"/>
      <c r="BP512" s="539"/>
      <c r="BQ512" s="539"/>
      <c r="BR512" s="539"/>
      <c r="BS512" s="539"/>
      <c r="BT512" s="539"/>
      <c r="BU512" s="539"/>
      <c r="BV512" s="539"/>
    </row>
    <row r="513" spans="55:74" s="537" customFormat="1" x14ac:dyDescent="0.25">
      <c r="BC513" s="539"/>
      <c r="BD513" s="539"/>
      <c r="BE513" s="539"/>
      <c r="BF513" s="539"/>
      <c r="BG513" s="539"/>
      <c r="BH513" s="539"/>
      <c r="BI513" s="539"/>
      <c r="BJ513" s="539"/>
      <c r="BK513" s="539"/>
      <c r="BL513" s="539"/>
      <c r="BM513" s="539"/>
      <c r="BN513" s="539"/>
      <c r="BO513" s="539"/>
      <c r="BP513" s="539"/>
      <c r="BQ513" s="539"/>
      <c r="BR513" s="539"/>
      <c r="BS513" s="539"/>
      <c r="BT513" s="539"/>
      <c r="BU513" s="539"/>
      <c r="BV513" s="539"/>
    </row>
    <row r="514" spans="55:74" s="537" customFormat="1" x14ac:dyDescent="0.25">
      <c r="BC514" s="539"/>
      <c r="BD514" s="539"/>
      <c r="BE514" s="539"/>
      <c r="BF514" s="539"/>
      <c r="BG514" s="539"/>
      <c r="BH514" s="539"/>
      <c r="BI514" s="539"/>
      <c r="BJ514" s="539"/>
      <c r="BK514" s="539"/>
      <c r="BL514" s="539"/>
      <c r="BM514" s="539"/>
      <c r="BN514" s="539"/>
      <c r="BO514" s="539"/>
      <c r="BP514" s="539"/>
      <c r="BQ514" s="539"/>
      <c r="BR514" s="539"/>
      <c r="BS514" s="539"/>
      <c r="BT514" s="539"/>
      <c r="BU514" s="539"/>
      <c r="BV514" s="539"/>
    </row>
    <row r="515" spans="55:74" s="537" customFormat="1" x14ac:dyDescent="0.25">
      <c r="BC515" s="539"/>
      <c r="BD515" s="539"/>
      <c r="BE515" s="539"/>
      <c r="BF515" s="539"/>
      <c r="BG515" s="539"/>
      <c r="BH515" s="539"/>
      <c r="BI515" s="539"/>
      <c r="BJ515" s="539"/>
      <c r="BK515" s="539"/>
      <c r="BL515" s="539"/>
      <c r="BM515" s="539"/>
      <c r="BN515" s="539"/>
      <c r="BO515" s="539"/>
      <c r="BP515" s="539"/>
      <c r="BQ515" s="539"/>
      <c r="BR515" s="539"/>
      <c r="BS515" s="539"/>
      <c r="BT515" s="539"/>
      <c r="BU515" s="539"/>
      <c r="BV515" s="539"/>
    </row>
    <row r="516" spans="55:74" s="537" customFormat="1" x14ac:dyDescent="0.25">
      <c r="BC516" s="539"/>
      <c r="BD516" s="539"/>
      <c r="BE516" s="539"/>
      <c r="BF516" s="539"/>
      <c r="BG516" s="539"/>
      <c r="BH516" s="539"/>
      <c r="BI516" s="539"/>
      <c r="BJ516" s="539"/>
      <c r="BK516" s="539"/>
      <c r="BL516" s="539"/>
      <c r="BM516" s="539"/>
      <c r="BN516" s="539"/>
      <c r="BO516" s="539"/>
      <c r="BP516" s="539"/>
      <c r="BQ516" s="539"/>
      <c r="BR516" s="539"/>
      <c r="BS516" s="539"/>
      <c r="BT516" s="539"/>
      <c r="BU516" s="539"/>
      <c r="BV516" s="539"/>
    </row>
    <row r="517" spans="55:74" s="537" customFormat="1" x14ac:dyDescent="0.25">
      <c r="BC517" s="539"/>
      <c r="BD517" s="539"/>
      <c r="BE517" s="539"/>
      <c r="BF517" s="539"/>
      <c r="BG517" s="539"/>
      <c r="BH517" s="539"/>
      <c r="BI517" s="539"/>
      <c r="BJ517" s="539"/>
      <c r="BK517" s="539"/>
      <c r="BL517" s="539"/>
      <c r="BM517" s="539"/>
      <c r="BN517" s="539"/>
      <c r="BO517" s="539"/>
      <c r="BP517" s="539"/>
      <c r="BQ517" s="539"/>
      <c r="BR517" s="539"/>
      <c r="BS517" s="539"/>
      <c r="BT517" s="539"/>
      <c r="BU517" s="539"/>
      <c r="BV517" s="539"/>
    </row>
    <row r="518" spans="55:74" s="537" customFormat="1" x14ac:dyDescent="0.25">
      <c r="BC518" s="539"/>
      <c r="BD518" s="539"/>
      <c r="BE518" s="539"/>
      <c r="BF518" s="539"/>
      <c r="BG518" s="539"/>
      <c r="BH518" s="539"/>
      <c r="BI518" s="539"/>
      <c r="BJ518" s="539"/>
      <c r="BK518" s="539"/>
      <c r="BL518" s="539"/>
      <c r="BM518" s="539"/>
      <c r="BN518" s="539"/>
      <c r="BO518" s="539"/>
      <c r="BP518" s="539"/>
      <c r="BQ518" s="539"/>
      <c r="BR518" s="539"/>
      <c r="BS518" s="539"/>
      <c r="BT518" s="539"/>
      <c r="BU518" s="539"/>
      <c r="BV518" s="539"/>
    </row>
    <row r="519" spans="55:74" s="537" customFormat="1" x14ac:dyDescent="0.25">
      <c r="BC519" s="539"/>
      <c r="BD519" s="539"/>
      <c r="BE519" s="539"/>
      <c r="BF519" s="539"/>
      <c r="BG519" s="539"/>
      <c r="BH519" s="539"/>
      <c r="BI519" s="539"/>
      <c r="BJ519" s="539"/>
      <c r="BK519" s="539"/>
      <c r="BL519" s="539"/>
      <c r="BM519" s="539"/>
      <c r="BN519" s="539"/>
      <c r="BO519" s="539"/>
      <c r="BP519" s="539"/>
      <c r="BQ519" s="539"/>
      <c r="BR519" s="539"/>
      <c r="BS519" s="539"/>
      <c r="BT519" s="539"/>
      <c r="BU519" s="539"/>
      <c r="BV519" s="539"/>
    </row>
    <row r="520" spans="55:74" s="537" customFormat="1" x14ac:dyDescent="0.25">
      <c r="BC520" s="539"/>
      <c r="BD520" s="539"/>
      <c r="BE520" s="539"/>
      <c r="BF520" s="539"/>
      <c r="BG520" s="539"/>
      <c r="BH520" s="539"/>
      <c r="BI520" s="539"/>
      <c r="BJ520" s="539"/>
      <c r="BK520" s="539"/>
      <c r="BL520" s="539"/>
      <c r="BM520" s="539"/>
      <c r="BN520" s="539"/>
      <c r="BO520" s="539"/>
      <c r="BP520" s="539"/>
      <c r="BQ520" s="539"/>
      <c r="BR520" s="539"/>
      <c r="BS520" s="539"/>
      <c r="BT520" s="539"/>
      <c r="BU520" s="539"/>
      <c r="BV520" s="539"/>
    </row>
    <row r="521" spans="55:74" s="537" customFormat="1" x14ac:dyDescent="0.25">
      <c r="BC521" s="539"/>
      <c r="BD521" s="539"/>
      <c r="BE521" s="539"/>
      <c r="BF521" s="539"/>
      <c r="BG521" s="539"/>
      <c r="BH521" s="539"/>
      <c r="BI521" s="539"/>
      <c r="BJ521" s="539"/>
      <c r="BK521" s="539"/>
      <c r="BL521" s="539"/>
      <c r="BM521" s="539"/>
      <c r="BN521" s="539"/>
      <c r="BO521" s="539"/>
      <c r="BP521" s="539"/>
      <c r="BQ521" s="539"/>
      <c r="BR521" s="539"/>
      <c r="BS521" s="539"/>
      <c r="BT521" s="539"/>
      <c r="BU521" s="539"/>
      <c r="BV521" s="539"/>
    </row>
    <row r="522" spans="55:74" s="537" customFormat="1" x14ac:dyDescent="0.25">
      <c r="BC522" s="539"/>
      <c r="BD522" s="539"/>
      <c r="BE522" s="539"/>
      <c r="BF522" s="539"/>
      <c r="BG522" s="539"/>
      <c r="BH522" s="539"/>
      <c r="BI522" s="539"/>
      <c r="BJ522" s="539"/>
      <c r="BK522" s="539"/>
      <c r="BL522" s="539"/>
      <c r="BM522" s="539"/>
      <c r="BN522" s="539"/>
      <c r="BO522" s="539"/>
      <c r="BP522" s="539"/>
      <c r="BQ522" s="539"/>
      <c r="BR522" s="539"/>
      <c r="BS522" s="539"/>
      <c r="BT522" s="539"/>
      <c r="BU522" s="539"/>
      <c r="BV522" s="539"/>
    </row>
    <row r="523" spans="55:74" s="537" customFormat="1" x14ac:dyDescent="0.25">
      <c r="BC523" s="539"/>
      <c r="BD523" s="539"/>
      <c r="BE523" s="539"/>
      <c r="BF523" s="539"/>
      <c r="BG523" s="539"/>
      <c r="BH523" s="539"/>
      <c r="BI523" s="539"/>
      <c r="BJ523" s="539"/>
      <c r="BK523" s="539"/>
      <c r="BL523" s="539"/>
      <c r="BM523" s="539"/>
      <c r="BN523" s="539"/>
      <c r="BO523" s="539"/>
      <c r="BP523" s="539"/>
      <c r="BQ523" s="539"/>
      <c r="BR523" s="539"/>
      <c r="BS523" s="539"/>
      <c r="BT523" s="539"/>
      <c r="BU523" s="539"/>
      <c r="BV523" s="539"/>
    </row>
    <row r="524" spans="55:74" s="537" customFormat="1" x14ac:dyDescent="0.25">
      <c r="BC524" s="539"/>
      <c r="BD524" s="539"/>
      <c r="BE524" s="539"/>
      <c r="BF524" s="539"/>
      <c r="BG524" s="539"/>
      <c r="BH524" s="539"/>
      <c r="BI524" s="539"/>
      <c r="BJ524" s="539"/>
      <c r="BK524" s="539"/>
      <c r="BL524" s="539"/>
      <c r="BM524" s="539"/>
      <c r="BN524" s="539"/>
      <c r="BO524" s="539"/>
      <c r="BP524" s="539"/>
      <c r="BQ524" s="539"/>
      <c r="BR524" s="539"/>
      <c r="BS524" s="539"/>
      <c r="BT524" s="539"/>
      <c r="BU524" s="539"/>
      <c r="BV524" s="539"/>
    </row>
    <row r="525" spans="55:74" s="537" customFormat="1" x14ac:dyDescent="0.25">
      <c r="BC525" s="539"/>
      <c r="BD525" s="539"/>
      <c r="BE525" s="539"/>
      <c r="BF525" s="539"/>
      <c r="BG525" s="539"/>
      <c r="BH525" s="539"/>
      <c r="BI525" s="539"/>
      <c r="BJ525" s="539"/>
      <c r="BK525" s="539"/>
      <c r="BL525" s="539"/>
      <c r="BM525" s="539"/>
      <c r="BN525" s="539"/>
      <c r="BO525" s="539"/>
      <c r="BP525" s="539"/>
      <c r="BQ525" s="539"/>
      <c r="BR525" s="539"/>
      <c r="BS525" s="539"/>
      <c r="BT525" s="539"/>
      <c r="BU525" s="539"/>
      <c r="BV525" s="539"/>
    </row>
    <row r="526" spans="55:74" s="537" customFormat="1" x14ac:dyDescent="0.25">
      <c r="BC526" s="539"/>
      <c r="BD526" s="539"/>
      <c r="BE526" s="539"/>
      <c r="BF526" s="539"/>
      <c r="BG526" s="539"/>
      <c r="BH526" s="539"/>
      <c r="BI526" s="539"/>
      <c r="BJ526" s="539"/>
      <c r="BK526" s="539"/>
      <c r="BL526" s="539"/>
      <c r="BM526" s="539"/>
      <c r="BN526" s="539"/>
      <c r="BO526" s="539"/>
      <c r="BP526" s="539"/>
      <c r="BQ526" s="539"/>
      <c r="BR526" s="539"/>
      <c r="BS526" s="539"/>
      <c r="BT526" s="539"/>
      <c r="BU526" s="539"/>
      <c r="BV526" s="539"/>
    </row>
    <row r="527" spans="55:74" s="537" customFormat="1" x14ac:dyDescent="0.25">
      <c r="BC527" s="539"/>
      <c r="BD527" s="539"/>
      <c r="BE527" s="539"/>
      <c r="BF527" s="539"/>
      <c r="BG527" s="539"/>
      <c r="BH527" s="539"/>
      <c r="BI527" s="539"/>
      <c r="BJ527" s="539"/>
      <c r="BK527" s="539"/>
      <c r="BL527" s="539"/>
      <c r="BM527" s="539"/>
      <c r="BN527" s="539"/>
      <c r="BO527" s="539"/>
      <c r="BP527" s="539"/>
      <c r="BQ527" s="539"/>
      <c r="BR527" s="539"/>
      <c r="BS527" s="539"/>
      <c r="BT527" s="539"/>
      <c r="BU527" s="539"/>
      <c r="BV527" s="539"/>
    </row>
    <row r="528" spans="55:74" s="537" customFormat="1" x14ac:dyDescent="0.25">
      <c r="BC528" s="539"/>
      <c r="BD528" s="539"/>
      <c r="BE528" s="539"/>
      <c r="BF528" s="539"/>
      <c r="BG528" s="539"/>
      <c r="BH528" s="539"/>
      <c r="BI528" s="539"/>
      <c r="BJ528" s="539"/>
      <c r="BK528" s="539"/>
      <c r="BL528" s="539"/>
      <c r="BM528" s="539"/>
      <c r="BN528" s="539"/>
      <c r="BO528" s="539"/>
      <c r="BP528" s="539"/>
      <c r="BQ528" s="539"/>
      <c r="BR528" s="539"/>
      <c r="BS528" s="539"/>
      <c r="BT528" s="539"/>
      <c r="BU528" s="539"/>
      <c r="BV528" s="539"/>
    </row>
    <row r="529" spans="55:74" s="537" customFormat="1" x14ac:dyDescent="0.25">
      <c r="BC529" s="539"/>
      <c r="BD529" s="539"/>
      <c r="BE529" s="539"/>
      <c r="BF529" s="539"/>
      <c r="BG529" s="539"/>
      <c r="BH529" s="539"/>
      <c r="BI529" s="539"/>
      <c r="BJ529" s="539"/>
      <c r="BK529" s="539"/>
      <c r="BL529" s="539"/>
      <c r="BM529" s="539"/>
      <c r="BN529" s="539"/>
      <c r="BO529" s="539"/>
      <c r="BP529" s="539"/>
      <c r="BQ529" s="539"/>
      <c r="BR529" s="539"/>
      <c r="BS529" s="539"/>
      <c r="BT529" s="539"/>
      <c r="BU529" s="539"/>
      <c r="BV529" s="539"/>
    </row>
    <row r="530" spans="55:74" s="537" customFormat="1" x14ac:dyDescent="0.25">
      <c r="BC530" s="539"/>
      <c r="BD530" s="539"/>
      <c r="BE530" s="539"/>
      <c r="BF530" s="539"/>
      <c r="BG530" s="539"/>
      <c r="BH530" s="539"/>
      <c r="BI530" s="539"/>
      <c r="BJ530" s="539"/>
      <c r="BK530" s="539"/>
      <c r="BL530" s="539"/>
      <c r="BM530" s="539"/>
      <c r="BN530" s="539"/>
      <c r="BO530" s="539"/>
      <c r="BP530" s="539"/>
      <c r="BQ530" s="539"/>
      <c r="BR530" s="539"/>
      <c r="BS530" s="539"/>
      <c r="BT530" s="539"/>
      <c r="BU530" s="539"/>
      <c r="BV530" s="539"/>
    </row>
    <row r="531" spans="55:74" s="537" customFormat="1" x14ac:dyDescent="0.25">
      <c r="BC531" s="539"/>
      <c r="BD531" s="539"/>
      <c r="BE531" s="539"/>
      <c r="BF531" s="539"/>
      <c r="BG531" s="539"/>
      <c r="BH531" s="539"/>
      <c r="BI531" s="539"/>
      <c r="BJ531" s="539"/>
      <c r="BK531" s="539"/>
      <c r="BL531" s="539"/>
      <c r="BM531" s="539"/>
      <c r="BN531" s="539"/>
      <c r="BO531" s="539"/>
      <c r="BP531" s="539"/>
      <c r="BQ531" s="539"/>
      <c r="BR531" s="539"/>
      <c r="BS531" s="539"/>
      <c r="BT531" s="539"/>
      <c r="BU531" s="539"/>
      <c r="BV531" s="539"/>
    </row>
    <row r="532" spans="55:74" s="537" customFormat="1" x14ac:dyDescent="0.25">
      <c r="BC532" s="539"/>
      <c r="BD532" s="539"/>
      <c r="BE532" s="539"/>
      <c r="BF532" s="539"/>
      <c r="BG532" s="539"/>
      <c r="BH532" s="539"/>
      <c r="BI532" s="539"/>
      <c r="BJ532" s="539"/>
      <c r="BK532" s="539"/>
      <c r="BL532" s="539"/>
      <c r="BM532" s="539"/>
      <c r="BN532" s="539"/>
      <c r="BO532" s="539"/>
      <c r="BP532" s="539"/>
      <c r="BQ532" s="539"/>
      <c r="BR532" s="539"/>
      <c r="BS532" s="539"/>
      <c r="BT532" s="539"/>
      <c r="BU532" s="539"/>
      <c r="BV532" s="539"/>
    </row>
    <row r="533" spans="55:74" s="537" customFormat="1" x14ac:dyDescent="0.25">
      <c r="BC533" s="539"/>
      <c r="BD533" s="539"/>
      <c r="BE533" s="539"/>
      <c r="BF533" s="539"/>
      <c r="BG533" s="539"/>
      <c r="BH533" s="539"/>
      <c r="BI533" s="539"/>
      <c r="BJ533" s="539"/>
      <c r="BK533" s="539"/>
      <c r="BL533" s="539"/>
      <c r="BM533" s="539"/>
      <c r="BN533" s="539"/>
      <c r="BO533" s="539"/>
      <c r="BP533" s="539"/>
      <c r="BQ533" s="539"/>
      <c r="BR533" s="539"/>
      <c r="BS533" s="539"/>
      <c r="BT533" s="539"/>
      <c r="BU533" s="539"/>
      <c r="BV533" s="539"/>
    </row>
    <row r="534" spans="55:74" s="537" customFormat="1" x14ac:dyDescent="0.25">
      <c r="BC534" s="539"/>
      <c r="BD534" s="539"/>
      <c r="BE534" s="539"/>
      <c r="BF534" s="539"/>
      <c r="BG534" s="539"/>
      <c r="BH534" s="539"/>
      <c r="BI534" s="539"/>
      <c r="BJ534" s="539"/>
      <c r="BK534" s="539"/>
      <c r="BL534" s="539"/>
      <c r="BM534" s="539"/>
      <c r="BN534" s="539"/>
      <c r="BO534" s="539"/>
      <c r="BP534" s="539"/>
      <c r="BQ534" s="539"/>
      <c r="BR534" s="539"/>
      <c r="BS534" s="539"/>
      <c r="BT534" s="539"/>
      <c r="BU534" s="539"/>
      <c r="BV534" s="539"/>
    </row>
    <row r="535" spans="55:74" s="537" customFormat="1" x14ac:dyDescent="0.25">
      <c r="BC535" s="539"/>
      <c r="BD535" s="539"/>
      <c r="BE535" s="539"/>
      <c r="BF535" s="539"/>
      <c r="BG535" s="539"/>
      <c r="BH535" s="539"/>
      <c r="BI535" s="539"/>
      <c r="BJ535" s="539"/>
      <c r="BK535" s="539"/>
      <c r="BL535" s="539"/>
      <c r="BM535" s="539"/>
      <c r="BN535" s="539"/>
      <c r="BO535" s="539"/>
      <c r="BP535" s="539"/>
      <c r="BQ535" s="539"/>
      <c r="BR535" s="539"/>
      <c r="BS535" s="539"/>
      <c r="BT535" s="539"/>
      <c r="BU535" s="539"/>
      <c r="BV535" s="539"/>
    </row>
    <row r="536" spans="55:74" s="537" customFormat="1" x14ac:dyDescent="0.25">
      <c r="BC536" s="539"/>
      <c r="BD536" s="539"/>
      <c r="BE536" s="539"/>
      <c r="BF536" s="539"/>
      <c r="BG536" s="539"/>
      <c r="BH536" s="539"/>
      <c r="BI536" s="539"/>
      <c r="BJ536" s="539"/>
      <c r="BK536" s="539"/>
      <c r="BL536" s="539"/>
      <c r="BM536" s="539"/>
      <c r="BN536" s="539"/>
      <c r="BO536" s="539"/>
      <c r="BP536" s="539"/>
      <c r="BQ536" s="539"/>
      <c r="BR536" s="539"/>
      <c r="BS536" s="539"/>
      <c r="BT536" s="539"/>
      <c r="BU536" s="539"/>
      <c r="BV536" s="539"/>
    </row>
    <row r="537" spans="55:74" s="537" customFormat="1" x14ac:dyDescent="0.25">
      <c r="BC537" s="539"/>
      <c r="BD537" s="539"/>
      <c r="BE537" s="539"/>
      <c r="BF537" s="539"/>
      <c r="BG537" s="539"/>
      <c r="BH537" s="539"/>
      <c r="BI537" s="539"/>
      <c r="BJ537" s="539"/>
      <c r="BK537" s="539"/>
      <c r="BL537" s="539"/>
      <c r="BM537" s="539"/>
      <c r="BN537" s="539"/>
      <c r="BO537" s="539"/>
      <c r="BP537" s="539"/>
      <c r="BQ537" s="539"/>
      <c r="BR537" s="539"/>
      <c r="BS537" s="539"/>
      <c r="BT537" s="539"/>
      <c r="BU537" s="539"/>
      <c r="BV537" s="539"/>
    </row>
    <row r="538" spans="55:74" s="537" customFormat="1" x14ac:dyDescent="0.25">
      <c r="BC538" s="539"/>
      <c r="BD538" s="539"/>
      <c r="BE538" s="539"/>
      <c r="BF538" s="539"/>
      <c r="BG538" s="539"/>
      <c r="BH538" s="539"/>
      <c r="BI538" s="539"/>
      <c r="BJ538" s="539"/>
      <c r="BK538" s="539"/>
      <c r="BL538" s="539"/>
      <c r="BM538" s="539"/>
      <c r="BN538" s="539"/>
      <c r="BO538" s="539"/>
      <c r="BP538" s="539"/>
      <c r="BQ538" s="539"/>
      <c r="BR538" s="539"/>
      <c r="BS538" s="539"/>
      <c r="BT538" s="539"/>
      <c r="BU538" s="539"/>
      <c r="BV538" s="539"/>
    </row>
    <row r="539" spans="55:74" s="537" customFormat="1" x14ac:dyDescent="0.25">
      <c r="BC539" s="539"/>
      <c r="BD539" s="539"/>
      <c r="BE539" s="539"/>
      <c r="BF539" s="539"/>
      <c r="BG539" s="539"/>
      <c r="BH539" s="539"/>
      <c r="BI539" s="539"/>
      <c r="BJ539" s="539"/>
      <c r="BK539" s="539"/>
      <c r="BL539" s="539"/>
      <c r="BM539" s="539"/>
      <c r="BN539" s="539"/>
      <c r="BO539" s="539"/>
      <c r="BP539" s="539"/>
      <c r="BQ539" s="539"/>
      <c r="BR539" s="539"/>
      <c r="BS539" s="539"/>
      <c r="BT539" s="539"/>
      <c r="BU539" s="539"/>
      <c r="BV539" s="539"/>
    </row>
    <row r="540" spans="55:74" s="537" customFormat="1" x14ac:dyDescent="0.25">
      <c r="BC540" s="539"/>
      <c r="BD540" s="539"/>
      <c r="BE540" s="539"/>
      <c r="BF540" s="539"/>
      <c r="BG540" s="539"/>
      <c r="BH540" s="539"/>
      <c r="BI540" s="539"/>
      <c r="BJ540" s="539"/>
      <c r="BK540" s="539"/>
      <c r="BL540" s="539"/>
      <c r="BM540" s="539"/>
      <c r="BN540" s="539"/>
      <c r="BO540" s="539"/>
      <c r="BP540" s="539"/>
      <c r="BQ540" s="539"/>
      <c r="BR540" s="539"/>
      <c r="BS540" s="539"/>
      <c r="BT540" s="539"/>
      <c r="BU540" s="539"/>
      <c r="BV540" s="539"/>
    </row>
    <row r="541" spans="55:74" s="537" customFormat="1" x14ac:dyDescent="0.25">
      <c r="BC541" s="539"/>
      <c r="BD541" s="539"/>
      <c r="BE541" s="539"/>
      <c r="BF541" s="539"/>
      <c r="BG541" s="539"/>
      <c r="BH541" s="539"/>
      <c r="BI541" s="539"/>
      <c r="BJ541" s="539"/>
      <c r="BK541" s="539"/>
      <c r="BL541" s="539"/>
      <c r="BM541" s="539"/>
      <c r="BN541" s="539"/>
      <c r="BO541" s="539"/>
      <c r="BP541" s="539"/>
      <c r="BQ541" s="539"/>
      <c r="BR541" s="539"/>
      <c r="BS541" s="539"/>
      <c r="BT541" s="539"/>
      <c r="BU541" s="539"/>
      <c r="BV541" s="539"/>
    </row>
    <row r="542" spans="55:74" s="537" customFormat="1" x14ac:dyDescent="0.25">
      <c r="BC542" s="539"/>
      <c r="BD542" s="539"/>
      <c r="BE542" s="539"/>
      <c r="BF542" s="539"/>
      <c r="BG542" s="539"/>
      <c r="BH542" s="539"/>
      <c r="BI542" s="539"/>
      <c r="BJ542" s="539"/>
      <c r="BK542" s="539"/>
      <c r="BL542" s="539"/>
      <c r="BM542" s="539"/>
      <c r="BN542" s="539"/>
      <c r="BO542" s="539"/>
      <c r="BP542" s="539"/>
      <c r="BQ542" s="539"/>
      <c r="BR542" s="539"/>
      <c r="BS542" s="539"/>
      <c r="BT542" s="539"/>
      <c r="BU542" s="539"/>
      <c r="BV542" s="539"/>
    </row>
    <row r="543" spans="55:74" s="537" customFormat="1" x14ac:dyDescent="0.25">
      <c r="BC543" s="539"/>
      <c r="BD543" s="539"/>
      <c r="BE543" s="539"/>
      <c r="BF543" s="539"/>
      <c r="BG543" s="539"/>
      <c r="BH543" s="539"/>
      <c r="BI543" s="539"/>
      <c r="BJ543" s="539"/>
      <c r="BK543" s="539"/>
      <c r="BL543" s="539"/>
      <c r="BM543" s="539"/>
      <c r="BN543" s="539"/>
      <c r="BO543" s="539"/>
      <c r="BP543" s="539"/>
      <c r="BQ543" s="539"/>
      <c r="BR543" s="539"/>
      <c r="BS543" s="539"/>
      <c r="BT543" s="539"/>
      <c r="BU543" s="539"/>
      <c r="BV543" s="539"/>
    </row>
    <row r="544" spans="55:74" s="537" customFormat="1" x14ac:dyDescent="0.25">
      <c r="BC544" s="539"/>
      <c r="BD544" s="539"/>
      <c r="BE544" s="539"/>
      <c r="BF544" s="539"/>
      <c r="BG544" s="539"/>
      <c r="BH544" s="539"/>
      <c r="BI544" s="539"/>
      <c r="BJ544" s="539"/>
      <c r="BK544" s="539"/>
      <c r="BL544" s="539"/>
      <c r="BM544" s="539"/>
      <c r="BN544" s="539"/>
      <c r="BO544" s="539"/>
      <c r="BP544" s="539"/>
      <c r="BQ544" s="539"/>
      <c r="BR544" s="539"/>
      <c r="BS544" s="539"/>
      <c r="BT544" s="539"/>
      <c r="BU544" s="539"/>
      <c r="BV544" s="539"/>
    </row>
    <row r="545" spans="55:74" s="537" customFormat="1" x14ac:dyDescent="0.25">
      <c r="BC545" s="539"/>
      <c r="BD545" s="539"/>
      <c r="BE545" s="539"/>
      <c r="BF545" s="539"/>
      <c r="BG545" s="539"/>
      <c r="BH545" s="539"/>
      <c r="BI545" s="539"/>
      <c r="BJ545" s="539"/>
      <c r="BK545" s="539"/>
      <c r="BL545" s="539"/>
      <c r="BM545" s="539"/>
      <c r="BN545" s="539"/>
      <c r="BO545" s="539"/>
      <c r="BP545" s="539"/>
      <c r="BQ545" s="539"/>
      <c r="BR545" s="539"/>
      <c r="BS545" s="539"/>
      <c r="BT545" s="539"/>
      <c r="BU545" s="539"/>
      <c r="BV545" s="539"/>
    </row>
    <row r="546" spans="55:74" s="537" customFormat="1" x14ac:dyDescent="0.25">
      <c r="BC546" s="539"/>
      <c r="BD546" s="539"/>
      <c r="BE546" s="539"/>
      <c r="BF546" s="539"/>
      <c r="BG546" s="539"/>
      <c r="BH546" s="539"/>
      <c r="BI546" s="539"/>
      <c r="BJ546" s="539"/>
      <c r="BK546" s="539"/>
      <c r="BL546" s="539"/>
      <c r="BM546" s="539"/>
      <c r="BN546" s="539"/>
      <c r="BO546" s="539"/>
      <c r="BP546" s="539"/>
      <c r="BQ546" s="539"/>
      <c r="BR546" s="539"/>
      <c r="BS546" s="539"/>
      <c r="BT546" s="539"/>
      <c r="BU546" s="539"/>
      <c r="BV546" s="539"/>
    </row>
    <row r="547" spans="55:74" s="537" customFormat="1" x14ac:dyDescent="0.25">
      <c r="BC547" s="539"/>
      <c r="BD547" s="539"/>
      <c r="BE547" s="539"/>
      <c r="BF547" s="539"/>
      <c r="BG547" s="539"/>
      <c r="BH547" s="539"/>
      <c r="BI547" s="539"/>
      <c r="BJ547" s="539"/>
      <c r="BK547" s="539"/>
      <c r="BL547" s="539"/>
      <c r="BM547" s="539"/>
      <c r="BN547" s="539"/>
      <c r="BO547" s="539"/>
      <c r="BP547" s="539"/>
      <c r="BQ547" s="539"/>
      <c r="BR547" s="539"/>
      <c r="BS547" s="539"/>
      <c r="BT547" s="539"/>
      <c r="BU547" s="539"/>
      <c r="BV547" s="539"/>
    </row>
    <row r="548" spans="55:74" s="537" customFormat="1" x14ac:dyDescent="0.25">
      <c r="BC548" s="539"/>
      <c r="BD548" s="539"/>
      <c r="BE548" s="539"/>
      <c r="BF548" s="539"/>
      <c r="BG548" s="539"/>
      <c r="BH548" s="539"/>
      <c r="BI548" s="539"/>
      <c r="BJ548" s="539"/>
      <c r="BK548" s="539"/>
      <c r="BL548" s="539"/>
      <c r="BM548" s="539"/>
      <c r="BN548" s="539"/>
      <c r="BO548" s="539"/>
      <c r="BP548" s="539"/>
      <c r="BQ548" s="539"/>
      <c r="BR548" s="539"/>
      <c r="BS548" s="539"/>
      <c r="BT548" s="539"/>
      <c r="BU548" s="539"/>
      <c r="BV548" s="539"/>
    </row>
    <row r="549" spans="55:74" s="537" customFormat="1" x14ac:dyDescent="0.25">
      <c r="BC549" s="539"/>
      <c r="BD549" s="539"/>
      <c r="BE549" s="539"/>
      <c r="BF549" s="539"/>
      <c r="BG549" s="539"/>
      <c r="BH549" s="539"/>
      <c r="BI549" s="539"/>
      <c r="BJ549" s="539"/>
      <c r="BK549" s="539"/>
      <c r="BL549" s="539"/>
      <c r="BM549" s="539"/>
      <c r="BN549" s="539"/>
      <c r="BO549" s="539"/>
      <c r="BP549" s="539"/>
      <c r="BQ549" s="539"/>
      <c r="BR549" s="539"/>
      <c r="BS549" s="539"/>
      <c r="BT549" s="539"/>
      <c r="BU549" s="539"/>
      <c r="BV549" s="539"/>
    </row>
    <row r="550" spans="55:74" s="537" customFormat="1" x14ac:dyDescent="0.25">
      <c r="BC550" s="539"/>
      <c r="BD550" s="539"/>
      <c r="BE550" s="539"/>
      <c r="BF550" s="539"/>
      <c r="BG550" s="539"/>
      <c r="BH550" s="539"/>
      <c r="BI550" s="539"/>
      <c r="BJ550" s="539"/>
      <c r="BK550" s="539"/>
      <c r="BL550" s="539"/>
      <c r="BM550" s="539"/>
      <c r="BN550" s="539"/>
      <c r="BO550" s="539"/>
      <c r="BP550" s="539"/>
      <c r="BQ550" s="539"/>
      <c r="BR550" s="539"/>
      <c r="BS550" s="539"/>
      <c r="BT550" s="539"/>
      <c r="BU550" s="539"/>
      <c r="BV550" s="539"/>
    </row>
    <row r="551" spans="55:74" s="537" customFormat="1" x14ac:dyDescent="0.25">
      <c r="BC551" s="539"/>
      <c r="BD551" s="539"/>
      <c r="BE551" s="539"/>
      <c r="BF551" s="539"/>
      <c r="BG551" s="539"/>
      <c r="BH551" s="539"/>
      <c r="BI551" s="539"/>
      <c r="BJ551" s="539"/>
      <c r="BK551" s="539"/>
      <c r="BL551" s="539"/>
      <c r="BM551" s="539"/>
      <c r="BN551" s="539"/>
      <c r="BO551" s="539"/>
      <c r="BP551" s="539"/>
      <c r="BQ551" s="539"/>
      <c r="BR551" s="539"/>
      <c r="BS551" s="539"/>
      <c r="BT551" s="539"/>
      <c r="BU551" s="539"/>
      <c r="BV551" s="539"/>
    </row>
    <row r="552" spans="55:74" s="537" customFormat="1" x14ac:dyDescent="0.25">
      <c r="BC552" s="539"/>
      <c r="BD552" s="539"/>
      <c r="BE552" s="539"/>
      <c r="BF552" s="539"/>
      <c r="BG552" s="539"/>
      <c r="BH552" s="539"/>
      <c r="BI552" s="539"/>
      <c r="BJ552" s="539"/>
      <c r="BK552" s="539"/>
      <c r="BL552" s="539"/>
      <c r="BM552" s="539"/>
      <c r="BN552" s="539"/>
      <c r="BO552" s="539"/>
      <c r="BP552" s="539"/>
      <c r="BQ552" s="539"/>
      <c r="BR552" s="539"/>
      <c r="BS552" s="539"/>
      <c r="BT552" s="539"/>
      <c r="BU552" s="539"/>
      <c r="BV552" s="539"/>
    </row>
    <row r="553" spans="55:74" s="537" customFormat="1" x14ac:dyDescent="0.25">
      <c r="BC553" s="539"/>
      <c r="BD553" s="539"/>
      <c r="BE553" s="539"/>
      <c r="BF553" s="539"/>
      <c r="BG553" s="539"/>
      <c r="BH553" s="539"/>
      <c r="BI553" s="539"/>
      <c r="BJ553" s="539"/>
      <c r="BK553" s="539"/>
      <c r="BL553" s="539"/>
      <c r="BM553" s="539"/>
      <c r="BN553" s="539"/>
      <c r="BO553" s="539"/>
      <c r="BP553" s="539"/>
      <c r="BQ553" s="539"/>
      <c r="BR553" s="539"/>
      <c r="BS553" s="539"/>
      <c r="BT553" s="539"/>
      <c r="BU553" s="539"/>
      <c r="BV553" s="539"/>
    </row>
    <row r="554" spans="55:74" s="537" customFormat="1" x14ac:dyDescent="0.25">
      <c r="BC554" s="539"/>
      <c r="BD554" s="539"/>
      <c r="BE554" s="539"/>
      <c r="BF554" s="539"/>
      <c r="BG554" s="539"/>
      <c r="BH554" s="539"/>
      <c r="BI554" s="539"/>
      <c r="BJ554" s="539"/>
      <c r="BK554" s="539"/>
      <c r="BL554" s="539"/>
      <c r="BM554" s="539"/>
      <c r="BN554" s="539"/>
      <c r="BO554" s="539"/>
      <c r="BP554" s="539"/>
      <c r="BQ554" s="539"/>
      <c r="BR554" s="539"/>
      <c r="BS554" s="539"/>
      <c r="BT554" s="539"/>
      <c r="BU554" s="539"/>
      <c r="BV554" s="539"/>
    </row>
    <row r="555" spans="55:74" s="537" customFormat="1" x14ac:dyDescent="0.25">
      <c r="BC555" s="539"/>
      <c r="BD555" s="539"/>
      <c r="BE555" s="539"/>
      <c r="BF555" s="539"/>
      <c r="BG555" s="539"/>
      <c r="BH555" s="539"/>
      <c r="BI555" s="539"/>
      <c r="BJ555" s="539"/>
      <c r="BK555" s="539"/>
      <c r="BL555" s="539"/>
      <c r="BM555" s="539"/>
      <c r="BN555" s="539"/>
      <c r="BO555" s="539"/>
      <c r="BP555" s="539"/>
      <c r="BQ555" s="539"/>
      <c r="BR555" s="539"/>
      <c r="BS555" s="539"/>
      <c r="BT555" s="539"/>
      <c r="BU555" s="539"/>
      <c r="BV555" s="539"/>
    </row>
    <row r="556" spans="55:74" s="537" customFormat="1" x14ac:dyDescent="0.25">
      <c r="BC556" s="539"/>
      <c r="BD556" s="539"/>
      <c r="BE556" s="539"/>
      <c r="BF556" s="539"/>
      <c r="BG556" s="539"/>
      <c r="BH556" s="539"/>
      <c r="BI556" s="539"/>
      <c r="BJ556" s="539"/>
      <c r="BK556" s="539"/>
      <c r="BL556" s="539"/>
      <c r="BM556" s="539"/>
      <c r="BN556" s="539"/>
      <c r="BO556" s="539"/>
      <c r="BP556" s="539"/>
      <c r="BQ556" s="539"/>
      <c r="BR556" s="539"/>
      <c r="BS556" s="539"/>
      <c r="BT556" s="539"/>
      <c r="BU556" s="539"/>
      <c r="BV556" s="539"/>
    </row>
    <row r="557" spans="55:74" s="537" customFormat="1" x14ac:dyDescent="0.25">
      <c r="BC557" s="539"/>
      <c r="BD557" s="539"/>
      <c r="BE557" s="539"/>
      <c r="BF557" s="539"/>
      <c r="BG557" s="539"/>
      <c r="BH557" s="539"/>
      <c r="BI557" s="539"/>
      <c r="BJ557" s="539"/>
      <c r="BK557" s="539"/>
      <c r="BL557" s="539"/>
      <c r="BM557" s="539"/>
      <c r="BN557" s="539"/>
      <c r="BO557" s="539"/>
      <c r="BP557" s="539"/>
      <c r="BQ557" s="539"/>
      <c r="BR557" s="539"/>
      <c r="BS557" s="539"/>
      <c r="BT557" s="539"/>
      <c r="BU557" s="539"/>
      <c r="BV557" s="539"/>
    </row>
    <row r="558" spans="55:74" s="537" customFormat="1" x14ac:dyDescent="0.25">
      <c r="BC558" s="539"/>
      <c r="BD558" s="539"/>
      <c r="BE558" s="539"/>
      <c r="BF558" s="539"/>
      <c r="BG558" s="539"/>
      <c r="BH558" s="539"/>
      <c r="BI558" s="539"/>
      <c r="BJ558" s="539"/>
      <c r="BK558" s="539"/>
      <c r="BL558" s="539"/>
      <c r="BM558" s="539"/>
      <c r="BN558" s="539"/>
      <c r="BO558" s="539"/>
      <c r="BP558" s="539"/>
      <c r="BQ558" s="539"/>
      <c r="BR558" s="539"/>
      <c r="BS558" s="539"/>
      <c r="BT558" s="539"/>
      <c r="BU558" s="539"/>
      <c r="BV558" s="539"/>
    </row>
    <row r="559" spans="55:74" s="537" customFormat="1" x14ac:dyDescent="0.25">
      <c r="BC559" s="539"/>
      <c r="BD559" s="539"/>
      <c r="BE559" s="539"/>
      <c r="BF559" s="539"/>
      <c r="BG559" s="539"/>
      <c r="BH559" s="539"/>
      <c r="BI559" s="539"/>
      <c r="BJ559" s="539"/>
      <c r="BK559" s="539"/>
      <c r="BL559" s="539"/>
      <c r="BM559" s="539"/>
      <c r="BN559" s="539"/>
      <c r="BO559" s="539"/>
      <c r="BP559" s="539"/>
      <c r="BQ559" s="539"/>
      <c r="BR559" s="539"/>
      <c r="BS559" s="539"/>
      <c r="BT559" s="539"/>
      <c r="BU559" s="539"/>
      <c r="BV559" s="539"/>
    </row>
    <row r="560" spans="55:74" s="537" customFormat="1" x14ac:dyDescent="0.25">
      <c r="BC560" s="539"/>
      <c r="BD560" s="539"/>
      <c r="BE560" s="539"/>
      <c r="BF560" s="539"/>
      <c r="BG560" s="539"/>
      <c r="BH560" s="539"/>
      <c r="BI560" s="539"/>
      <c r="BJ560" s="539"/>
      <c r="BK560" s="539"/>
      <c r="BL560" s="539"/>
      <c r="BM560" s="539"/>
      <c r="BN560" s="539"/>
      <c r="BO560" s="539"/>
      <c r="BP560" s="539"/>
      <c r="BQ560" s="539"/>
      <c r="BR560" s="539"/>
      <c r="BS560" s="539"/>
      <c r="BT560" s="539"/>
      <c r="BU560" s="539"/>
      <c r="BV560" s="539"/>
    </row>
    <row r="561" spans="55:74" s="537" customFormat="1" x14ac:dyDescent="0.25">
      <c r="BC561" s="539"/>
      <c r="BD561" s="539"/>
      <c r="BE561" s="539"/>
      <c r="BF561" s="539"/>
      <c r="BG561" s="539"/>
      <c r="BH561" s="539"/>
      <c r="BI561" s="539"/>
      <c r="BJ561" s="539"/>
      <c r="BK561" s="539"/>
      <c r="BL561" s="539"/>
      <c r="BM561" s="539"/>
      <c r="BN561" s="539"/>
      <c r="BO561" s="539"/>
      <c r="BP561" s="539"/>
      <c r="BQ561" s="539"/>
      <c r="BR561" s="539"/>
      <c r="BS561" s="539"/>
      <c r="BT561" s="539"/>
      <c r="BU561" s="539"/>
      <c r="BV561" s="539"/>
    </row>
    <row r="562" spans="55:74" s="537" customFormat="1" x14ac:dyDescent="0.25">
      <c r="BC562" s="539"/>
      <c r="BD562" s="539"/>
      <c r="BE562" s="539"/>
      <c r="BF562" s="539"/>
      <c r="BG562" s="539"/>
      <c r="BH562" s="539"/>
      <c r="BI562" s="539"/>
      <c r="BJ562" s="539"/>
      <c r="BK562" s="539"/>
      <c r="BL562" s="539"/>
      <c r="BM562" s="539"/>
      <c r="BN562" s="539"/>
      <c r="BO562" s="539"/>
      <c r="BP562" s="539"/>
      <c r="BQ562" s="539"/>
      <c r="BR562" s="539"/>
      <c r="BS562" s="539"/>
      <c r="BT562" s="539"/>
      <c r="BU562" s="539"/>
      <c r="BV562" s="539"/>
    </row>
    <row r="563" spans="55:74" s="537" customFormat="1" x14ac:dyDescent="0.25">
      <c r="BC563" s="539"/>
      <c r="BD563" s="539"/>
      <c r="BE563" s="539"/>
      <c r="BF563" s="539"/>
      <c r="BG563" s="539"/>
      <c r="BH563" s="539"/>
      <c r="BI563" s="539"/>
      <c r="BJ563" s="539"/>
      <c r="BK563" s="539"/>
      <c r="BL563" s="539"/>
      <c r="BM563" s="539"/>
      <c r="BN563" s="539"/>
      <c r="BO563" s="539"/>
      <c r="BP563" s="539"/>
      <c r="BQ563" s="539"/>
      <c r="BR563" s="539"/>
      <c r="BS563" s="539"/>
      <c r="BT563" s="539"/>
      <c r="BU563" s="539"/>
      <c r="BV563" s="539"/>
    </row>
    <row r="564" spans="55:74" s="537" customFormat="1" x14ac:dyDescent="0.25">
      <c r="BC564" s="539"/>
      <c r="BD564" s="539"/>
      <c r="BE564" s="539"/>
      <c r="BF564" s="539"/>
      <c r="BG564" s="539"/>
      <c r="BH564" s="539"/>
      <c r="BI564" s="539"/>
      <c r="BJ564" s="539"/>
      <c r="BK564" s="539"/>
      <c r="BL564" s="539"/>
      <c r="BM564" s="539"/>
      <c r="BN564" s="539"/>
      <c r="BO564" s="539"/>
      <c r="BP564" s="539"/>
      <c r="BQ564" s="539"/>
      <c r="BR564" s="539"/>
      <c r="BS564" s="539"/>
      <c r="BT564" s="539"/>
      <c r="BU564" s="539"/>
      <c r="BV564" s="539"/>
    </row>
    <row r="565" spans="55:74" s="537" customFormat="1" x14ac:dyDescent="0.25">
      <c r="BC565" s="539"/>
      <c r="BD565" s="539"/>
      <c r="BE565" s="539"/>
      <c r="BF565" s="539"/>
      <c r="BG565" s="539"/>
      <c r="BH565" s="539"/>
      <c r="BI565" s="539"/>
      <c r="BJ565" s="539"/>
      <c r="BK565" s="539"/>
      <c r="BL565" s="539"/>
      <c r="BM565" s="539"/>
      <c r="BN565" s="539"/>
      <c r="BO565" s="539"/>
      <c r="BP565" s="539"/>
      <c r="BQ565" s="539"/>
      <c r="BR565" s="539"/>
      <c r="BS565" s="539"/>
      <c r="BT565" s="539"/>
      <c r="BU565" s="539"/>
      <c r="BV565" s="539"/>
    </row>
    <row r="566" spans="55:74" s="537" customFormat="1" x14ac:dyDescent="0.25">
      <c r="BC566" s="539"/>
      <c r="BD566" s="539"/>
      <c r="BE566" s="539"/>
      <c r="BF566" s="539"/>
      <c r="BG566" s="539"/>
      <c r="BH566" s="539"/>
      <c r="BI566" s="539"/>
      <c r="BJ566" s="539"/>
      <c r="BK566" s="539"/>
      <c r="BL566" s="539"/>
      <c r="BM566" s="539"/>
      <c r="BN566" s="539"/>
      <c r="BO566" s="539"/>
      <c r="BP566" s="539"/>
      <c r="BQ566" s="539"/>
      <c r="BR566" s="539"/>
      <c r="BS566" s="539"/>
      <c r="BT566" s="539"/>
      <c r="BU566" s="539"/>
      <c r="BV566" s="539"/>
    </row>
    <row r="567" spans="55:74" s="537" customFormat="1" x14ac:dyDescent="0.25">
      <c r="BC567" s="539"/>
      <c r="BD567" s="539"/>
      <c r="BE567" s="539"/>
      <c r="BF567" s="539"/>
      <c r="BG567" s="539"/>
      <c r="BH567" s="539"/>
      <c r="BI567" s="539"/>
      <c r="BJ567" s="539"/>
      <c r="BK567" s="539"/>
      <c r="BL567" s="539"/>
      <c r="BM567" s="539"/>
      <c r="BN567" s="539"/>
      <c r="BO567" s="539"/>
      <c r="BP567" s="539"/>
      <c r="BQ567" s="539"/>
      <c r="BR567" s="539"/>
      <c r="BS567" s="539"/>
      <c r="BT567" s="539"/>
      <c r="BU567" s="539"/>
      <c r="BV567" s="539"/>
    </row>
    <row r="568" spans="55:74" s="537" customFormat="1" x14ac:dyDescent="0.25">
      <c r="BC568" s="539"/>
      <c r="BD568" s="539"/>
      <c r="BE568" s="539"/>
      <c r="BF568" s="539"/>
      <c r="BG568" s="539"/>
      <c r="BH568" s="539"/>
      <c r="BI568" s="539"/>
      <c r="BJ568" s="539"/>
      <c r="BK568" s="539"/>
      <c r="BL568" s="539"/>
      <c r="BM568" s="539"/>
      <c r="BN568" s="539"/>
      <c r="BO568" s="539"/>
      <c r="BP568" s="539"/>
      <c r="BQ568" s="539"/>
      <c r="BR568" s="539"/>
      <c r="BS568" s="539"/>
      <c r="BT568" s="539"/>
      <c r="BU568" s="539"/>
      <c r="BV568" s="539"/>
    </row>
    <row r="569" spans="55:74" s="537" customFormat="1" x14ac:dyDescent="0.25">
      <c r="BC569" s="539"/>
      <c r="BD569" s="539"/>
      <c r="BE569" s="539"/>
      <c r="BF569" s="539"/>
      <c r="BG569" s="539"/>
      <c r="BH569" s="539"/>
      <c r="BI569" s="539"/>
      <c r="BJ569" s="539"/>
      <c r="BK569" s="539"/>
      <c r="BL569" s="539"/>
      <c r="BM569" s="539"/>
      <c r="BN569" s="539"/>
      <c r="BO569" s="539"/>
      <c r="BP569" s="539"/>
      <c r="BQ569" s="539"/>
      <c r="BR569" s="539"/>
      <c r="BS569" s="539"/>
      <c r="BT569" s="539"/>
      <c r="BU569" s="539"/>
      <c r="BV569" s="539"/>
    </row>
    <row r="570" spans="55:74" s="537" customFormat="1" x14ac:dyDescent="0.25">
      <c r="BC570" s="539"/>
      <c r="BD570" s="539"/>
      <c r="BE570" s="539"/>
      <c r="BF570" s="539"/>
      <c r="BG570" s="539"/>
      <c r="BH570" s="539"/>
      <c r="BI570" s="539"/>
      <c r="BJ570" s="539"/>
      <c r="BK570" s="539"/>
      <c r="BL570" s="539"/>
      <c r="BM570" s="539"/>
      <c r="BN570" s="539"/>
      <c r="BO570" s="539"/>
      <c r="BP570" s="539"/>
      <c r="BQ570" s="539"/>
      <c r="BR570" s="539"/>
      <c r="BS570" s="539"/>
      <c r="BT570" s="539"/>
      <c r="BU570" s="539"/>
      <c r="BV570" s="539"/>
    </row>
    <row r="571" spans="55:74" s="537" customFormat="1" x14ac:dyDescent="0.25">
      <c r="BC571" s="539"/>
      <c r="BD571" s="539"/>
      <c r="BE571" s="539"/>
      <c r="BF571" s="539"/>
      <c r="BG571" s="539"/>
      <c r="BH571" s="539"/>
      <c r="BI571" s="539"/>
      <c r="BJ571" s="539"/>
      <c r="BK571" s="539"/>
      <c r="BL571" s="539"/>
      <c r="BM571" s="539"/>
      <c r="BN571" s="539"/>
      <c r="BO571" s="539"/>
      <c r="BP571" s="539"/>
      <c r="BQ571" s="539"/>
      <c r="BR571" s="539"/>
      <c r="BS571" s="539"/>
      <c r="BT571" s="539"/>
      <c r="BU571" s="539"/>
      <c r="BV571" s="539"/>
    </row>
    <row r="572" spans="55:74" s="537" customFormat="1" x14ac:dyDescent="0.25">
      <c r="BC572" s="539"/>
      <c r="BD572" s="539"/>
      <c r="BE572" s="539"/>
      <c r="BF572" s="539"/>
      <c r="BG572" s="539"/>
      <c r="BH572" s="539"/>
      <c r="BI572" s="539"/>
      <c r="BJ572" s="539"/>
      <c r="BK572" s="539"/>
      <c r="BL572" s="539"/>
      <c r="BM572" s="539"/>
      <c r="BN572" s="539"/>
      <c r="BO572" s="539"/>
      <c r="BP572" s="539"/>
      <c r="BQ572" s="539"/>
      <c r="BR572" s="539"/>
      <c r="BS572" s="539"/>
      <c r="BT572" s="539"/>
      <c r="BU572" s="539"/>
      <c r="BV572" s="539"/>
    </row>
    <row r="573" spans="55:74" s="537" customFormat="1" x14ac:dyDescent="0.25">
      <c r="BC573" s="539"/>
      <c r="BD573" s="539"/>
      <c r="BE573" s="539"/>
      <c r="BF573" s="539"/>
      <c r="BG573" s="539"/>
      <c r="BH573" s="539"/>
      <c r="BI573" s="539"/>
      <c r="BJ573" s="539"/>
      <c r="BK573" s="539"/>
      <c r="BL573" s="539"/>
      <c r="BM573" s="539"/>
      <c r="BN573" s="539"/>
      <c r="BO573" s="539"/>
      <c r="BP573" s="539"/>
      <c r="BQ573" s="539"/>
      <c r="BR573" s="539"/>
      <c r="BS573" s="539"/>
      <c r="BT573" s="539"/>
      <c r="BU573" s="539"/>
      <c r="BV573" s="539"/>
    </row>
    <row r="574" spans="55:74" s="537" customFormat="1" x14ac:dyDescent="0.25">
      <c r="BC574" s="539"/>
      <c r="BD574" s="539"/>
      <c r="BE574" s="539"/>
      <c r="BF574" s="539"/>
      <c r="BG574" s="539"/>
      <c r="BH574" s="539"/>
      <c r="BI574" s="539"/>
      <c r="BJ574" s="539"/>
      <c r="BK574" s="539"/>
      <c r="BL574" s="539"/>
      <c r="BM574" s="539"/>
      <c r="BN574" s="539"/>
      <c r="BO574" s="539"/>
      <c r="BP574" s="539"/>
      <c r="BQ574" s="539"/>
      <c r="BR574" s="539"/>
      <c r="BS574" s="539"/>
      <c r="BT574" s="539"/>
      <c r="BU574" s="539"/>
      <c r="BV574" s="539"/>
    </row>
    <row r="575" spans="55:74" s="537" customFormat="1" x14ac:dyDescent="0.25">
      <c r="BC575" s="539"/>
      <c r="BD575" s="539"/>
      <c r="BE575" s="539"/>
      <c r="BF575" s="539"/>
      <c r="BG575" s="539"/>
      <c r="BH575" s="539"/>
      <c r="BI575" s="539"/>
      <c r="BJ575" s="539"/>
      <c r="BK575" s="539"/>
      <c r="BL575" s="539"/>
      <c r="BM575" s="539"/>
      <c r="BN575" s="539"/>
      <c r="BO575" s="539"/>
      <c r="BP575" s="539"/>
      <c r="BQ575" s="539"/>
      <c r="BR575" s="539"/>
      <c r="BS575" s="539"/>
      <c r="BT575" s="539"/>
      <c r="BU575" s="539"/>
      <c r="BV575" s="539"/>
    </row>
    <row r="576" spans="55:74" s="537" customFormat="1" x14ac:dyDescent="0.25">
      <c r="BC576" s="539"/>
      <c r="BD576" s="539"/>
      <c r="BE576" s="539"/>
      <c r="BF576" s="539"/>
      <c r="BG576" s="539"/>
      <c r="BH576" s="539"/>
      <c r="BI576" s="539"/>
      <c r="BJ576" s="539"/>
      <c r="BK576" s="539"/>
      <c r="BL576" s="539"/>
      <c r="BM576" s="539"/>
      <c r="BN576" s="539"/>
      <c r="BO576" s="539"/>
      <c r="BP576" s="539"/>
      <c r="BQ576" s="539"/>
      <c r="BR576" s="539"/>
      <c r="BS576" s="539"/>
      <c r="BT576" s="539"/>
      <c r="BU576" s="539"/>
      <c r="BV576" s="539"/>
    </row>
    <row r="577" spans="5:74" s="537" customFormat="1" x14ac:dyDescent="0.25">
      <c r="BC577" s="539"/>
      <c r="BD577" s="539"/>
      <c r="BE577" s="539"/>
      <c r="BF577" s="539"/>
      <c r="BG577" s="539"/>
      <c r="BH577" s="539"/>
      <c r="BI577" s="539"/>
      <c r="BJ577" s="539"/>
      <c r="BK577" s="539"/>
      <c r="BL577" s="539"/>
      <c r="BM577" s="539"/>
      <c r="BN577" s="539"/>
      <c r="BO577" s="539"/>
      <c r="BP577" s="539"/>
      <c r="BQ577" s="539"/>
      <c r="BR577" s="539"/>
      <c r="BS577" s="539"/>
      <c r="BT577" s="539"/>
      <c r="BU577" s="539"/>
      <c r="BV577" s="539"/>
    </row>
    <row r="578" spans="5:74" s="537" customFormat="1" ht="15.75" thickBot="1" x14ac:dyDescent="0.3">
      <c r="BC578" s="539"/>
      <c r="BD578" s="539"/>
      <c r="BE578" s="539"/>
      <c r="BF578" s="539"/>
      <c r="BG578" s="539"/>
      <c r="BH578" s="539"/>
      <c r="BI578" s="539"/>
      <c r="BJ578" s="539"/>
      <c r="BK578" s="539"/>
      <c r="BL578" s="539"/>
      <c r="BM578" s="539"/>
      <c r="BN578" s="539"/>
      <c r="BO578" s="539"/>
      <c r="BP578" s="539"/>
      <c r="BQ578" s="539"/>
      <c r="BR578" s="539"/>
      <c r="BS578" s="539"/>
      <c r="BT578" s="539"/>
      <c r="BU578" s="539"/>
      <c r="BV578" s="539"/>
    </row>
    <row r="579" spans="5:74" s="537" customFormat="1" x14ac:dyDescent="0.25">
      <c r="E579" s="745"/>
      <c r="F579" s="745"/>
      <c r="G579" s="745"/>
      <c r="H579" s="745"/>
      <c r="I579" s="745"/>
      <c r="J579" s="745"/>
      <c r="K579" s="745"/>
      <c r="L579" s="745"/>
      <c r="M579" s="745"/>
      <c r="N579" s="745"/>
      <c r="O579" s="755"/>
      <c r="P579" s="745"/>
      <c r="Q579" s="745"/>
      <c r="R579" s="745"/>
      <c r="S579" s="745"/>
      <c r="T579" s="745"/>
      <c r="U579" s="745"/>
      <c r="V579" s="745"/>
      <c r="W579" s="745"/>
      <c r="X579" s="756"/>
      <c r="Y579" s="755"/>
      <c r="Z579" s="745"/>
      <c r="AA579" s="745"/>
      <c r="AB579" s="745"/>
      <c r="AC579" s="745"/>
      <c r="AD579" s="745"/>
      <c r="AE579" s="745"/>
      <c r="AF579" s="745"/>
      <c r="AG579" s="745"/>
      <c r="AH579" s="756"/>
      <c r="AI579" s="755"/>
      <c r="AJ579" s="745"/>
      <c r="AK579" s="745"/>
      <c r="AL579" s="745"/>
      <c r="AM579" s="745"/>
      <c r="AN579" s="745"/>
      <c r="AO579" s="745"/>
      <c r="AP579" s="745"/>
      <c r="AQ579" s="745"/>
      <c r="AR579" s="756"/>
      <c r="AS579" s="755"/>
      <c r="AT579" s="745"/>
      <c r="AU579" s="745"/>
      <c r="AV579" s="745"/>
      <c r="AW579" s="745"/>
      <c r="AX579" s="745"/>
      <c r="AY579" s="745"/>
      <c r="AZ579" s="745"/>
      <c r="BA579" s="745"/>
      <c r="BB579" s="756"/>
      <c r="BC579" s="539"/>
      <c r="BD579" s="539"/>
      <c r="BE579" s="539"/>
      <c r="BF579" s="539"/>
      <c r="BG579" s="539"/>
      <c r="BH579" s="539"/>
      <c r="BI579" s="539"/>
      <c r="BJ579" s="539"/>
      <c r="BK579" s="539"/>
      <c r="BL579" s="539"/>
      <c r="BM579" s="539"/>
      <c r="BN579" s="539"/>
      <c r="BO579" s="539"/>
      <c r="BP579" s="539"/>
      <c r="BQ579" s="539"/>
      <c r="BR579" s="539"/>
      <c r="BS579" s="539"/>
      <c r="BT579" s="539"/>
      <c r="BU579" s="539"/>
      <c r="BV579" s="539"/>
    </row>
    <row r="580" spans="5:74" s="537" customFormat="1" x14ac:dyDescent="0.25">
      <c r="E580" s="746"/>
      <c r="F580" s="746"/>
      <c r="G580" s="746"/>
      <c r="H580" s="746"/>
      <c r="I580" s="746"/>
      <c r="J580" s="746"/>
      <c r="K580" s="746"/>
      <c r="L580" s="746"/>
      <c r="M580" s="746"/>
      <c r="N580" s="746"/>
      <c r="O580" s="757"/>
      <c r="P580" s="746"/>
      <c r="Q580" s="746"/>
      <c r="R580" s="746"/>
      <c r="S580" s="746"/>
      <c r="T580" s="746"/>
      <c r="U580" s="746"/>
      <c r="V580" s="746"/>
      <c r="W580" s="746"/>
      <c r="X580" s="758"/>
      <c r="Y580" s="757"/>
      <c r="Z580" s="746"/>
      <c r="AA580" s="746"/>
      <c r="AB580" s="746"/>
      <c r="AC580" s="746"/>
      <c r="AD580" s="746"/>
      <c r="AE580" s="746"/>
      <c r="AF580" s="746"/>
      <c r="AG580" s="746"/>
      <c r="AH580" s="758"/>
      <c r="AI580" s="757"/>
      <c r="AJ580" s="746"/>
      <c r="AK580" s="746"/>
      <c r="AL580" s="746"/>
      <c r="AM580" s="746"/>
      <c r="AN580" s="746"/>
      <c r="AO580" s="746"/>
      <c r="AP580" s="746"/>
      <c r="AQ580" s="746"/>
      <c r="AR580" s="758"/>
      <c r="AS580" s="757"/>
      <c r="AT580" s="746"/>
      <c r="AU580" s="746"/>
      <c r="AV580" s="746"/>
      <c r="AW580" s="746"/>
      <c r="AX580" s="746"/>
      <c r="AY580" s="746"/>
      <c r="AZ580" s="746"/>
      <c r="BA580" s="746"/>
      <c r="BB580" s="758"/>
      <c r="BC580" s="539"/>
      <c r="BD580" s="539"/>
      <c r="BE580" s="539"/>
      <c r="BF580" s="539"/>
      <c r="BG580" s="539"/>
      <c r="BH580" s="539"/>
      <c r="BI580" s="539"/>
      <c r="BJ580" s="539"/>
      <c r="BK580" s="539"/>
      <c r="BL580" s="539"/>
      <c r="BM580" s="539"/>
      <c r="BN580" s="539"/>
      <c r="BO580" s="539"/>
      <c r="BP580" s="539"/>
      <c r="BQ580" s="539"/>
      <c r="BR580" s="539"/>
      <c r="BS580" s="539"/>
      <c r="BT580" s="539"/>
      <c r="BU580" s="539"/>
      <c r="BV580" s="539"/>
    </row>
    <row r="581" spans="5:74" s="537" customFormat="1" x14ac:dyDescent="0.25">
      <c r="E581" s="746"/>
      <c r="F581" s="746"/>
      <c r="G581" s="746"/>
      <c r="H581" s="746"/>
      <c r="I581" s="746"/>
      <c r="J581" s="746"/>
      <c r="K581" s="746"/>
      <c r="L581" s="746"/>
      <c r="M581" s="746"/>
      <c r="N581" s="746"/>
      <c r="O581" s="757"/>
      <c r="P581" s="746"/>
      <c r="Q581" s="746"/>
      <c r="R581" s="746"/>
      <c r="S581" s="746"/>
      <c r="T581" s="746"/>
      <c r="U581" s="746"/>
      <c r="V581" s="746"/>
      <c r="W581" s="746"/>
      <c r="X581" s="758"/>
      <c r="Y581" s="757"/>
      <c r="Z581" s="746"/>
      <c r="AA581" s="746"/>
      <c r="AB581" s="746"/>
      <c r="AC581" s="746"/>
      <c r="AD581" s="746"/>
      <c r="AE581" s="746"/>
      <c r="AF581" s="746"/>
      <c r="AG581" s="746"/>
      <c r="AH581" s="758"/>
      <c r="AI581" s="757"/>
      <c r="AJ581" s="746"/>
      <c r="AK581" s="746"/>
      <c r="AL581" s="746"/>
      <c r="AM581" s="746"/>
      <c r="AN581" s="746"/>
      <c r="AO581" s="746"/>
      <c r="AP581" s="746"/>
      <c r="AQ581" s="746"/>
      <c r="AR581" s="758"/>
      <c r="AS581" s="757"/>
      <c r="AT581" s="746"/>
      <c r="AU581" s="746"/>
      <c r="AV581" s="746"/>
      <c r="AW581" s="746"/>
      <c r="AX581" s="746"/>
      <c r="AY581" s="746"/>
      <c r="AZ581" s="746"/>
      <c r="BA581" s="746"/>
      <c r="BB581" s="758"/>
      <c r="BC581" s="539"/>
      <c r="BD581" s="539"/>
      <c r="BE581" s="539"/>
      <c r="BF581" s="539"/>
      <c r="BG581" s="539"/>
      <c r="BH581" s="539"/>
      <c r="BI581" s="539"/>
      <c r="BJ581" s="539"/>
      <c r="BK581" s="539"/>
      <c r="BL581" s="539"/>
      <c r="BM581" s="539"/>
      <c r="BN581" s="539"/>
      <c r="BO581" s="539"/>
      <c r="BP581" s="539"/>
      <c r="BQ581" s="539"/>
      <c r="BR581" s="539"/>
      <c r="BS581" s="539"/>
      <c r="BT581" s="539"/>
      <c r="BU581" s="539"/>
      <c r="BV581" s="539"/>
    </row>
    <row r="582" spans="5:74" s="537" customFormat="1" x14ac:dyDescent="0.25">
      <c r="E582" s="746"/>
      <c r="F582" s="746"/>
      <c r="G582" s="746"/>
      <c r="H582" s="746"/>
      <c r="I582" s="746"/>
      <c r="J582" s="746"/>
      <c r="K582" s="746"/>
      <c r="L582" s="746"/>
      <c r="M582" s="746"/>
      <c r="N582" s="746"/>
      <c r="O582" s="757"/>
      <c r="P582" s="746"/>
      <c r="Q582" s="746"/>
      <c r="R582" s="746"/>
      <c r="S582" s="746"/>
      <c r="T582" s="746"/>
      <c r="U582" s="746"/>
      <c r="V582" s="746"/>
      <c r="W582" s="746"/>
      <c r="X582" s="758"/>
      <c r="Y582" s="757"/>
      <c r="Z582" s="746"/>
      <c r="AA582" s="746"/>
      <c r="AB582" s="746"/>
      <c r="AC582" s="746"/>
      <c r="AD582" s="746"/>
      <c r="AE582" s="746"/>
      <c r="AF582" s="746"/>
      <c r="AG582" s="746"/>
      <c r="AH582" s="758"/>
      <c r="AI582" s="757"/>
      <c r="AJ582" s="746"/>
      <c r="AK582" s="746"/>
      <c r="AL582" s="746"/>
      <c r="AM582" s="746"/>
      <c r="AN582" s="746"/>
      <c r="AO582" s="746"/>
      <c r="AP582" s="746"/>
      <c r="AQ582" s="746"/>
      <c r="AR582" s="758"/>
      <c r="AS582" s="757"/>
      <c r="AT582" s="746"/>
      <c r="AU582" s="746"/>
      <c r="AV582" s="746"/>
      <c r="AW582" s="746"/>
      <c r="AX582" s="746"/>
      <c r="AY582" s="746"/>
      <c r="AZ582" s="746"/>
      <c r="BA582" s="746"/>
      <c r="BB582" s="758"/>
      <c r="BC582" s="539"/>
      <c r="BD582" s="539"/>
      <c r="BE582" s="539"/>
      <c r="BF582" s="539"/>
      <c r="BG582" s="539"/>
      <c r="BH582" s="539"/>
      <c r="BI582" s="539"/>
      <c r="BJ582" s="539"/>
      <c r="BK582" s="539"/>
      <c r="BL582" s="539"/>
      <c r="BM582" s="539"/>
      <c r="BN582" s="539"/>
      <c r="BO582" s="539"/>
      <c r="BP582" s="539"/>
      <c r="BQ582" s="539"/>
      <c r="BR582" s="539"/>
      <c r="BS582" s="539"/>
      <c r="BT582" s="539"/>
      <c r="BU582" s="539"/>
      <c r="BV582" s="539"/>
    </row>
    <row r="583" spans="5:74" s="537" customFormat="1" ht="15.75" thickBot="1" x14ac:dyDescent="0.3">
      <c r="E583" s="747"/>
      <c r="F583" s="747"/>
      <c r="G583" s="747"/>
      <c r="H583" s="747"/>
      <c r="I583" s="747"/>
      <c r="J583" s="747"/>
      <c r="K583" s="747"/>
      <c r="L583" s="747"/>
      <c r="M583" s="747"/>
      <c r="N583" s="747"/>
      <c r="O583" s="759"/>
      <c r="P583" s="747"/>
      <c r="Q583" s="747"/>
      <c r="R583" s="747"/>
      <c r="S583" s="747"/>
      <c r="T583" s="747"/>
      <c r="U583" s="747"/>
      <c r="V583" s="747"/>
      <c r="W583" s="747"/>
      <c r="X583" s="760"/>
      <c r="Y583" s="759"/>
      <c r="Z583" s="747"/>
      <c r="AA583" s="747"/>
      <c r="AB583" s="747"/>
      <c r="AC583" s="747"/>
      <c r="AD583" s="747"/>
      <c r="AE583" s="747"/>
      <c r="AF583" s="747"/>
      <c r="AG583" s="747"/>
      <c r="AH583" s="760"/>
      <c r="AI583" s="759"/>
      <c r="AJ583" s="747"/>
      <c r="AK583" s="747"/>
      <c r="AL583" s="747"/>
      <c r="AM583" s="747"/>
      <c r="AN583" s="747"/>
      <c r="AO583" s="747"/>
      <c r="AP583" s="747"/>
      <c r="AQ583" s="747"/>
      <c r="AR583" s="760"/>
      <c r="AS583" s="759"/>
      <c r="AT583" s="747"/>
      <c r="AU583" s="747"/>
      <c r="AV583" s="747"/>
      <c r="AW583" s="747"/>
      <c r="AX583" s="747"/>
      <c r="AY583" s="747"/>
      <c r="AZ583" s="747"/>
      <c r="BA583" s="747"/>
      <c r="BB583" s="760"/>
      <c r="BC583" s="539"/>
      <c r="BD583" s="539"/>
      <c r="BE583" s="539"/>
      <c r="BF583" s="539"/>
      <c r="BG583" s="539"/>
      <c r="BH583" s="539"/>
      <c r="BI583" s="539"/>
      <c r="BJ583" s="539"/>
      <c r="BK583" s="539"/>
      <c r="BL583" s="539"/>
      <c r="BM583" s="539"/>
      <c r="BN583" s="539"/>
      <c r="BO583" s="539"/>
      <c r="BP583" s="539"/>
      <c r="BQ583" s="539"/>
      <c r="BR583" s="539"/>
      <c r="BS583" s="539"/>
      <c r="BT583" s="539"/>
      <c r="BU583" s="539"/>
      <c r="BV583" s="539"/>
    </row>
    <row r="584" spans="5:74" s="537" customFormat="1" ht="15.75" thickBot="1" x14ac:dyDescent="0.3">
      <c r="E584" s="470"/>
      <c r="F584" s="470"/>
      <c r="G584" s="470"/>
      <c r="H584" s="470"/>
      <c r="I584" s="470"/>
      <c r="J584" s="470"/>
      <c r="K584" s="470"/>
      <c r="L584" s="470"/>
      <c r="M584" s="470"/>
      <c r="N584" s="470"/>
      <c r="O584" s="471"/>
      <c r="P584" s="470"/>
      <c r="Q584" s="470"/>
      <c r="R584" s="470"/>
      <c r="S584" s="470"/>
      <c r="T584" s="470"/>
      <c r="U584" s="470"/>
      <c r="V584" s="470"/>
      <c r="W584" s="470"/>
      <c r="X584" s="472"/>
      <c r="Y584" s="471"/>
      <c r="Z584" s="470"/>
      <c r="AA584" s="470"/>
      <c r="AB584" s="470"/>
      <c r="AC584" s="470"/>
      <c r="AD584" s="470"/>
      <c r="AE584" s="470"/>
      <c r="AF584" s="470"/>
      <c r="AG584" s="470"/>
      <c r="AH584" s="472"/>
      <c r="AI584" s="473"/>
      <c r="AJ584" s="474"/>
      <c r="AK584" s="474"/>
      <c r="AL584" s="474"/>
      <c r="AM584" s="474"/>
      <c r="AN584" s="474"/>
      <c r="AO584" s="474"/>
      <c r="AP584" s="474"/>
      <c r="AQ584" s="474"/>
      <c r="AR584" s="475"/>
      <c r="AS584" s="473"/>
      <c r="AT584" s="474"/>
      <c r="AU584" s="474"/>
      <c r="AV584" s="474"/>
      <c r="AW584" s="474"/>
      <c r="AX584" s="474"/>
      <c r="AY584" s="474"/>
      <c r="AZ584" s="474"/>
      <c r="BA584" s="474"/>
      <c r="BB584" s="475"/>
      <c r="BC584" s="539"/>
      <c r="BD584" s="539"/>
      <c r="BE584" s="539"/>
      <c r="BF584" s="539"/>
      <c r="BG584" s="539"/>
      <c r="BH584" s="539"/>
      <c r="BI584" s="539"/>
      <c r="BJ584" s="539"/>
      <c r="BK584" s="539"/>
      <c r="BL584" s="539"/>
      <c r="BM584" s="539"/>
      <c r="BN584" s="539"/>
      <c r="BO584" s="539"/>
      <c r="BP584" s="539"/>
      <c r="BQ584" s="539"/>
      <c r="BR584" s="539"/>
      <c r="BS584" s="539"/>
      <c r="BT584" s="539"/>
      <c r="BU584" s="539"/>
      <c r="BV584" s="539"/>
    </row>
    <row r="585" spans="5:74" s="537" customFormat="1" x14ac:dyDescent="0.25">
      <c r="BC585" s="574"/>
      <c r="BD585" s="539"/>
      <c r="BE585" s="539"/>
      <c r="BF585" s="539"/>
      <c r="BG585" s="539"/>
      <c r="BH585" s="539"/>
      <c r="BI585" s="539"/>
      <c r="BJ585" s="539"/>
      <c r="BK585" s="539"/>
      <c r="BL585" s="539"/>
      <c r="BM585" s="539"/>
      <c r="BN585" s="539"/>
      <c r="BO585" s="539"/>
      <c r="BP585" s="539"/>
      <c r="BQ585" s="539"/>
      <c r="BR585" s="539"/>
      <c r="BS585" s="539"/>
      <c r="BT585" s="539"/>
      <c r="BU585" s="539"/>
      <c r="BV585" s="539"/>
    </row>
    <row r="586" spans="5:74" s="537" customFormat="1" x14ac:dyDescent="0.25">
      <c r="BC586" s="574"/>
      <c r="BD586" s="539"/>
      <c r="BE586" s="539"/>
      <c r="BF586" s="539"/>
      <c r="BG586" s="539"/>
      <c r="BH586" s="539"/>
      <c r="BI586" s="539"/>
      <c r="BJ586" s="539"/>
      <c r="BK586" s="539"/>
      <c r="BL586" s="539"/>
      <c r="BM586" s="539"/>
      <c r="BN586" s="539"/>
      <c r="BO586" s="539"/>
      <c r="BP586" s="539"/>
      <c r="BQ586" s="539"/>
      <c r="BR586" s="539"/>
      <c r="BS586" s="539"/>
      <c r="BT586" s="539"/>
      <c r="BU586" s="539"/>
      <c r="BV586" s="539"/>
    </row>
    <row r="587" spans="5:74" s="537" customFormat="1" x14ac:dyDescent="0.25">
      <c r="BC587" s="574"/>
      <c r="BD587" s="539"/>
      <c r="BE587" s="539"/>
      <c r="BF587" s="539"/>
      <c r="BG587" s="539"/>
      <c r="BH587" s="539"/>
      <c r="BI587" s="539"/>
      <c r="BJ587" s="539"/>
      <c r="BK587" s="539"/>
      <c r="BL587" s="539"/>
      <c r="BM587" s="539"/>
      <c r="BN587" s="539"/>
      <c r="BO587" s="539"/>
      <c r="BP587" s="539"/>
      <c r="BQ587" s="539"/>
      <c r="BR587" s="539"/>
      <c r="BS587" s="539"/>
      <c r="BT587" s="539"/>
      <c r="BU587" s="539"/>
      <c r="BV587" s="539"/>
    </row>
    <row r="588" spans="5:74" s="537" customFormat="1" x14ac:dyDescent="0.25">
      <c r="BC588" s="574"/>
      <c r="BD588" s="539"/>
      <c r="BE588" s="539"/>
      <c r="BF588" s="539"/>
      <c r="BG588" s="539"/>
      <c r="BH588" s="539"/>
      <c r="BI588" s="539"/>
      <c r="BJ588" s="539"/>
      <c r="BK588" s="539"/>
      <c r="BL588" s="539"/>
      <c r="BM588" s="539"/>
      <c r="BN588" s="539"/>
      <c r="BO588" s="539"/>
      <c r="BP588" s="539"/>
      <c r="BQ588" s="539"/>
      <c r="BR588" s="539"/>
      <c r="BS588" s="539"/>
      <c r="BT588" s="539"/>
      <c r="BU588" s="539"/>
      <c r="BV588" s="539"/>
    </row>
    <row r="589" spans="5:74" s="537" customFormat="1" x14ac:dyDescent="0.25">
      <c r="BC589" s="574"/>
      <c r="BD589" s="539"/>
      <c r="BE589" s="539"/>
      <c r="BF589" s="539"/>
      <c r="BG589" s="539"/>
      <c r="BH589" s="539"/>
      <c r="BI589" s="539"/>
      <c r="BJ589" s="539"/>
      <c r="BK589" s="539"/>
      <c r="BL589" s="539"/>
      <c r="BM589" s="539"/>
      <c r="BN589" s="539"/>
      <c r="BO589" s="539"/>
      <c r="BP589" s="539"/>
      <c r="BQ589" s="539"/>
      <c r="BR589" s="539"/>
      <c r="BS589" s="539"/>
      <c r="BT589" s="539"/>
      <c r="BU589" s="539"/>
      <c r="BV589" s="539"/>
    </row>
    <row r="590" spans="5:74" s="537" customFormat="1" x14ac:dyDescent="0.25">
      <c r="BC590" s="574"/>
      <c r="BD590" s="539"/>
      <c r="BE590" s="539"/>
      <c r="BF590" s="539"/>
      <c r="BG590" s="539"/>
      <c r="BH590" s="539"/>
      <c r="BI590" s="539"/>
      <c r="BJ590" s="539"/>
      <c r="BK590" s="539"/>
      <c r="BL590" s="539"/>
      <c r="BM590" s="539"/>
      <c r="BN590" s="539"/>
      <c r="BO590" s="539"/>
      <c r="BP590" s="539"/>
      <c r="BQ590" s="539"/>
      <c r="BR590" s="539"/>
      <c r="BS590" s="539"/>
      <c r="BT590" s="539"/>
      <c r="BU590" s="539"/>
      <c r="BV590" s="539"/>
    </row>
    <row r="591" spans="5:74" s="537" customFormat="1" x14ac:dyDescent="0.25">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c r="AY591" s="539"/>
      <c r="AZ591" s="539"/>
      <c r="BA591" s="539"/>
      <c r="BB591" s="539"/>
      <c r="BC591" s="539"/>
      <c r="BD591" s="539"/>
      <c r="BE591" s="539"/>
      <c r="BF591" s="539"/>
      <c r="BG591" s="539"/>
      <c r="BH591" s="539"/>
      <c r="BI591" s="539"/>
      <c r="BJ591" s="539"/>
      <c r="BK591" s="539"/>
      <c r="BL591" s="539"/>
      <c r="BM591" s="539"/>
      <c r="BN591" s="539"/>
      <c r="BO591" s="539"/>
      <c r="BP591" s="539"/>
      <c r="BQ591" s="539"/>
      <c r="BR591" s="539"/>
      <c r="BS591" s="539"/>
      <c r="BT591" s="539"/>
      <c r="BU591" s="539"/>
      <c r="BV591" s="539"/>
    </row>
    <row r="592" spans="5:74" s="537" customFormat="1" x14ac:dyDescent="0.25">
      <c r="Y592" s="539"/>
      <c r="Z592" s="539"/>
      <c r="AA592" s="539"/>
      <c r="AB592" s="539"/>
      <c r="AC592" s="539"/>
      <c r="AD592" s="539"/>
      <c r="AE592" s="539"/>
      <c r="AF592" s="539"/>
      <c r="AG592" s="539"/>
      <c r="AH592" s="539"/>
      <c r="AI592" s="539"/>
      <c r="AJ592" s="539"/>
      <c r="AK592" s="539"/>
      <c r="AL592" s="539"/>
      <c r="AM592" s="539"/>
      <c r="AN592" s="539"/>
      <c r="AO592" s="539"/>
      <c r="AP592" s="539"/>
      <c r="AQ592" s="539"/>
      <c r="AR592" s="539"/>
      <c r="AS592" s="539"/>
      <c r="AT592" s="539"/>
      <c r="AU592" s="539"/>
      <c r="AV592" s="539"/>
      <c r="AW592" s="539"/>
      <c r="AX592" s="539"/>
      <c r="AY592" s="539"/>
      <c r="AZ592" s="539"/>
      <c r="BA592" s="539"/>
      <c r="BB592" s="539"/>
      <c r="BC592" s="539"/>
      <c r="BD592" s="539"/>
      <c r="BE592" s="539"/>
      <c r="BF592" s="539"/>
      <c r="BG592" s="539"/>
      <c r="BH592" s="539"/>
      <c r="BI592" s="539"/>
      <c r="BJ592" s="539"/>
      <c r="BK592" s="539"/>
      <c r="BL592" s="539"/>
      <c r="BM592" s="539"/>
      <c r="BN592" s="539"/>
      <c r="BO592" s="539"/>
      <c r="BP592" s="539"/>
      <c r="BQ592" s="539"/>
      <c r="BR592" s="539"/>
      <c r="BS592" s="539"/>
      <c r="BT592" s="539"/>
      <c r="BU592" s="539"/>
      <c r="BV592" s="539"/>
    </row>
    <row r="593" spans="5:74" s="537" customFormat="1" x14ac:dyDescent="0.25">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c r="AY593" s="539"/>
      <c r="AZ593" s="539"/>
      <c r="BA593" s="539"/>
      <c r="BB593" s="539"/>
      <c r="BC593" s="539"/>
      <c r="BD593" s="539"/>
      <c r="BE593" s="539"/>
      <c r="BF593" s="539"/>
      <c r="BG593" s="539"/>
      <c r="BH593" s="539"/>
      <c r="BI593" s="539"/>
      <c r="BJ593" s="539"/>
      <c r="BK593" s="539"/>
      <c r="BL593" s="539"/>
      <c r="BM593" s="539"/>
      <c r="BN593" s="539"/>
      <c r="BO593" s="539"/>
      <c r="BP593" s="539"/>
      <c r="BQ593" s="539"/>
      <c r="BR593" s="539"/>
      <c r="BS593" s="539"/>
      <c r="BT593" s="539"/>
      <c r="BU593" s="539"/>
      <c r="BV593" s="539"/>
    </row>
    <row r="594" spans="5:74" s="537" customFormat="1" ht="15.75" thickBot="1" x14ac:dyDescent="0.3">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c r="AY594" s="539"/>
      <c r="AZ594" s="539"/>
      <c r="BA594" s="539"/>
      <c r="BB594" s="539"/>
      <c r="BC594" s="539"/>
      <c r="BD594" s="539"/>
      <c r="BE594" s="539"/>
      <c r="BF594" s="539"/>
      <c r="BG594" s="539"/>
      <c r="BH594" s="539"/>
      <c r="BI594" s="539"/>
      <c r="BJ594" s="539"/>
      <c r="BK594" s="539"/>
      <c r="BL594" s="539"/>
      <c r="BM594" s="539"/>
      <c r="BN594" s="539"/>
      <c r="BO594" s="539"/>
      <c r="BP594" s="539"/>
      <c r="BQ594" s="539"/>
      <c r="BR594" s="539"/>
      <c r="BS594" s="539"/>
      <c r="BT594" s="539"/>
      <c r="BU594" s="539"/>
      <c r="BV594" s="539"/>
    </row>
    <row r="595" spans="5:74" s="537" customFormat="1" x14ac:dyDescent="0.25">
      <c r="E595" s="745"/>
      <c r="F595" s="745"/>
      <c r="G595" s="745"/>
      <c r="H595" s="745"/>
      <c r="I595" s="745"/>
      <c r="J595" s="745"/>
      <c r="K595" s="745"/>
      <c r="L595" s="745"/>
      <c r="M595" s="745"/>
      <c r="N595" s="745"/>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c r="AY595" s="539"/>
      <c r="AZ595" s="539"/>
      <c r="BA595" s="539"/>
      <c r="BB595" s="539"/>
      <c r="BC595" s="539"/>
      <c r="BD595" s="539"/>
      <c r="BE595" s="539"/>
      <c r="BF595" s="539"/>
      <c r="BG595" s="539"/>
      <c r="BH595" s="539"/>
      <c r="BI595" s="539"/>
      <c r="BJ595" s="539"/>
      <c r="BK595" s="539"/>
      <c r="BL595" s="539"/>
      <c r="BM595" s="539"/>
      <c r="BN595" s="539"/>
      <c r="BO595" s="539"/>
      <c r="BP595" s="539"/>
      <c r="BQ595" s="539"/>
      <c r="BR595" s="539"/>
      <c r="BS595" s="539"/>
      <c r="BT595" s="539"/>
      <c r="BU595" s="539"/>
      <c r="BV595" s="539"/>
    </row>
    <row r="596" spans="5:74" s="537" customFormat="1" x14ac:dyDescent="0.25">
      <c r="E596" s="746"/>
      <c r="F596" s="746"/>
      <c r="G596" s="746"/>
      <c r="H596" s="746"/>
      <c r="I596" s="746"/>
      <c r="J596" s="746"/>
      <c r="K596" s="746"/>
      <c r="L596" s="746"/>
      <c r="M596" s="746"/>
      <c r="N596" s="746"/>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c r="AY596" s="539"/>
      <c r="AZ596" s="539"/>
      <c r="BA596" s="539"/>
      <c r="BB596" s="539"/>
      <c r="BC596" s="539"/>
      <c r="BD596" s="539"/>
      <c r="BE596" s="539"/>
      <c r="BF596" s="539"/>
      <c r="BG596" s="539"/>
      <c r="BH596" s="539"/>
      <c r="BI596" s="539"/>
      <c r="BJ596" s="539"/>
      <c r="BK596" s="539"/>
      <c r="BL596" s="539"/>
      <c r="BM596" s="539"/>
      <c r="BN596" s="539"/>
      <c r="BO596" s="539"/>
      <c r="BP596" s="539"/>
      <c r="BQ596" s="539"/>
      <c r="BR596" s="539"/>
      <c r="BS596" s="539"/>
      <c r="BT596" s="539"/>
      <c r="BU596" s="539"/>
      <c r="BV596" s="539"/>
    </row>
    <row r="597" spans="5:74" s="537" customFormat="1" x14ac:dyDescent="0.25">
      <c r="E597" s="746"/>
      <c r="F597" s="746"/>
      <c r="G597" s="746"/>
      <c r="H597" s="746"/>
      <c r="I597" s="746"/>
      <c r="J597" s="746"/>
      <c r="K597" s="746"/>
      <c r="L597" s="746"/>
      <c r="M597" s="746"/>
      <c r="N597" s="746"/>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c r="AY597" s="539"/>
      <c r="AZ597" s="539"/>
      <c r="BA597" s="539"/>
      <c r="BB597" s="539"/>
      <c r="BC597" s="539"/>
      <c r="BD597" s="539"/>
      <c r="BE597" s="539"/>
      <c r="BF597" s="539"/>
      <c r="BG597" s="539"/>
      <c r="BH597" s="539"/>
      <c r="BI597" s="539"/>
      <c r="BJ597" s="539"/>
      <c r="BK597" s="539"/>
      <c r="BL597" s="539"/>
      <c r="BM597" s="539"/>
      <c r="BN597" s="539"/>
      <c r="BO597" s="539"/>
      <c r="BP597" s="539"/>
      <c r="BQ597" s="539"/>
      <c r="BR597" s="539"/>
      <c r="BS597" s="539"/>
      <c r="BT597" s="539"/>
      <c r="BU597" s="539"/>
      <c r="BV597" s="539"/>
    </row>
    <row r="598" spans="5:74" s="537" customFormat="1" x14ac:dyDescent="0.25">
      <c r="E598" s="746"/>
      <c r="F598" s="746"/>
      <c r="G598" s="746"/>
      <c r="H598" s="746"/>
      <c r="I598" s="746"/>
      <c r="J598" s="746"/>
      <c r="K598" s="746"/>
      <c r="L598" s="746"/>
      <c r="M598" s="746"/>
      <c r="N598" s="746"/>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c r="AY598" s="539"/>
      <c r="AZ598" s="539"/>
      <c r="BA598" s="539"/>
      <c r="BB598" s="539"/>
      <c r="BC598" s="539"/>
      <c r="BD598" s="539"/>
      <c r="BE598" s="539"/>
      <c r="BF598" s="539"/>
      <c r="BG598" s="539"/>
      <c r="BH598" s="539"/>
      <c r="BI598" s="539"/>
      <c r="BJ598" s="539"/>
      <c r="BK598" s="539"/>
      <c r="BL598" s="539"/>
      <c r="BM598" s="539"/>
      <c r="BN598" s="539"/>
      <c r="BO598" s="539"/>
      <c r="BP598" s="539"/>
      <c r="BQ598" s="539"/>
      <c r="BR598" s="539"/>
      <c r="BS598" s="539"/>
      <c r="BT598" s="539"/>
      <c r="BU598" s="539"/>
      <c r="BV598" s="539"/>
    </row>
    <row r="599" spans="5:74" s="537" customFormat="1" ht="15.75" thickBot="1" x14ac:dyDescent="0.3">
      <c r="E599" s="747"/>
      <c r="F599" s="747"/>
      <c r="G599" s="747"/>
      <c r="H599" s="747"/>
      <c r="I599" s="747"/>
      <c r="J599" s="747"/>
      <c r="K599" s="747"/>
      <c r="L599" s="747"/>
      <c r="M599" s="747"/>
      <c r="N599" s="747"/>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c r="AY599" s="539"/>
      <c r="AZ599" s="539"/>
      <c r="BA599" s="539"/>
      <c r="BB599" s="539"/>
      <c r="BC599" s="539"/>
      <c r="BD599" s="539"/>
      <c r="BE599" s="539"/>
      <c r="BF599" s="539"/>
      <c r="BG599" s="539"/>
      <c r="BH599" s="539"/>
      <c r="BI599" s="539"/>
      <c r="BJ599" s="539"/>
      <c r="BK599" s="539"/>
      <c r="BL599" s="539"/>
      <c r="BM599" s="539"/>
      <c r="BN599" s="539"/>
      <c r="BO599" s="539"/>
      <c r="BP599" s="539"/>
      <c r="BQ599" s="539"/>
      <c r="BR599" s="539"/>
      <c r="BS599" s="539"/>
      <c r="BT599" s="539"/>
      <c r="BU599" s="539"/>
      <c r="BV599" s="539"/>
    </row>
    <row r="600" spans="5:74" s="537" customFormat="1" x14ac:dyDescent="0.25">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c r="AY600" s="539"/>
      <c r="AZ600" s="539"/>
      <c r="BA600" s="539"/>
      <c r="BB600" s="539"/>
      <c r="BC600" s="539"/>
      <c r="BD600" s="539"/>
      <c r="BE600" s="539"/>
      <c r="BF600" s="539"/>
      <c r="BG600" s="539"/>
      <c r="BH600" s="539"/>
      <c r="BI600" s="539"/>
      <c r="BJ600" s="539"/>
      <c r="BK600" s="539"/>
      <c r="BL600" s="539"/>
      <c r="BM600" s="539"/>
      <c r="BN600" s="539"/>
      <c r="BO600" s="539"/>
      <c r="BP600" s="539"/>
      <c r="BQ600" s="539"/>
      <c r="BR600" s="539"/>
      <c r="BS600" s="539"/>
      <c r="BT600" s="539"/>
      <c r="BU600" s="539"/>
      <c r="BV600" s="539"/>
    </row>
    <row r="601" spans="5:74" s="537" customFormat="1" x14ac:dyDescent="0.25">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c r="AY601" s="539"/>
      <c r="AZ601" s="539"/>
      <c r="BA601" s="539"/>
      <c r="BB601" s="539"/>
      <c r="BC601" s="539"/>
      <c r="BD601" s="539"/>
      <c r="BE601" s="539"/>
      <c r="BF601" s="539"/>
      <c r="BG601" s="539"/>
      <c r="BH601" s="539"/>
      <c r="BI601" s="539"/>
      <c r="BJ601" s="539"/>
      <c r="BK601" s="539"/>
      <c r="BL601" s="539"/>
      <c r="BM601" s="539"/>
      <c r="BN601" s="539"/>
      <c r="BO601" s="539"/>
      <c r="BP601" s="539"/>
      <c r="BQ601" s="539"/>
      <c r="BR601" s="539"/>
      <c r="BS601" s="539"/>
      <c r="BT601" s="539"/>
      <c r="BU601" s="539"/>
      <c r="BV601" s="539"/>
    </row>
    <row r="602" spans="5:74" s="537" customFormat="1" x14ac:dyDescent="0.25">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c r="AY602" s="539"/>
      <c r="AZ602" s="539"/>
      <c r="BA602" s="539"/>
      <c r="BB602" s="539"/>
      <c r="BC602" s="539"/>
      <c r="BD602" s="539"/>
      <c r="BE602" s="539"/>
      <c r="BF602" s="539"/>
      <c r="BG602" s="539"/>
      <c r="BH602" s="539"/>
      <c r="BI602" s="539"/>
      <c r="BJ602" s="539"/>
      <c r="BK602" s="539"/>
      <c r="BL602" s="539"/>
      <c r="BM602" s="539"/>
      <c r="BN602" s="539"/>
      <c r="BO602" s="539"/>
      <c r="BP602" s="539"/>
      <c r="BQ602" s="539"/>
      <c r="BR602" s="539"/>
      <c r="BS602" s="539"/>
      <c r="BT602" s="539"/>
      <c r="BU602" s="539"/>
      <c r="BV602" s="539"/>
    </row>
    <row r="603" spans="5:74" s="537" customFormat="1" x14ac:dyDescent="0.25">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c r="AY603" s="539"/>
      <c r="AZ603" s="539"/>
      <c r="BA603" s="539"/>
      <c r="BB603" s="539"/>
      <c r="BC603" s="539"/>
      <c r="BD603" s="539"/>
      <c r="BE603" s="539"/>
      <c r="BF603" s="539"/>
      <c r="BG603" s="539"/>
      <c r="BH603" s="539"/>
      <c r="BI603" s="539"/>
      <c r="BJ603" s="539"/>
      <c r="BK603" s="539"/>
      <c r="BL603" s="539"/>
      <c r="BM603" s="539"/>
      <c r="BN603" s="539"/>
      <c r="BO603" s="539"/>
      <c r="BP603" s="539"/>
      <c r="BQ603" s="539"/>
      <c r="BR603" s="539"/>
      <c r="BS603" s="539"/>
      <c r="BT603" s="539"/>
      <c r="BU603" s="539"/>
      <c r="BV603" s="539"/>
    </row>
    <row r="604" spans="5:74" s="537" customFormat="1" x14ac:dyDescent="0.25">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c r="AY604" s="539"/>
      <c r="AZ604" s="539"/>
      <c r="BA604" s="539"/>
      <c r="BB604" s="539"/>
      <c r="BC604" s="539"/>
      <c r="BD604" s="539"/>
      <c r="BE604" s="539"/>
      <c r="BF604" s="539"/>
      <c r="BG604" s="539"/>
      <c r="BH604" s="539"/>
      <c r="BI604" s="539"/>
      <c r="BJ604" s="539"/>
      <c r="BK604" s="539"/>
      <c r="BL604" s="539"/>
      <c r="BM604" s="539"/>
      <c r="BN604" s="539"/>
      <c r="BO604" s="539"/>
      <c r="BP604" s="539"/>
      <c r="BQ604" s="539"/>
      <c r="BR604" s="539"/>
      <c r="BS604" s="539"/>
      <c r="BT604" s="539"/>
      <c r="BU604" s="539"/>
      <c r="BV604" s="539"/>
    </row>
    <row r="605" spans="5:74" s="537" customFormat="1" x14ac:dyDescent="0.25">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c r="AY605" s="539"/>
      <c r="AZ605" s="539"/>
      <c r="BA605" s="539"/>
      <c r="BB605" s="539"/>
      <c r="BC605" s="539"/>
      <c r="BD605" s="539"/>
      <c r="BE605" s="539"/>
      <c r="BF605" s="539"/>
      <c r="BG605" s="539"/>
      <c r="BH605" s="539"/>
      <c r="BI605" s="539"/>
      <c r="BJ605" s="539"/>
      <c r="BK605" s="539"/>
      <c r="BL605" s="539"/>
      <c r="BM605" s="539"/>
      <c r="BN605" s="539"/>
      <c r="BO605" s="539"/>
      <c r="BP605" s="539"/>
      <c r="BQ605" s="539"/>
      <c r="BR605" s="539"/>
      <c r="BS605" s="539"/>
      <c r="BT605" s="539"/>
      <c r="BU605" s="539"/>
      <c r="BV605" s="539"/>
    </row>
    <row r="606" spans="5:74" s="537" customFormat="1" x14ac:dyDescent="0.25">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c r="AY606" s="539"/>
      <c r="AZ606" s="539"/>
      <c r="BA606" s="539"/>
      <c r="BB606" s="539"/>
      <c r="BC606" s="539"/>
      <c r="BD606" s="539"/>
      <c r="BE606" s="539"/>
      <c r="BF606" s="539"/>
      <c r="BG606" s="539"/>
      <c r="BH606" s="539"/>
      <c r="BI606" s="539"/>
      <c r="BJ606" s="539"/>
      <c r="BK606" s="539"/>
      <c r="BL606" s="539"/>
      <c r="BM606" s="539"/>
      <c r="BN606" s="539"/>
      <c r="BO606" s="539"/>
      <c r="BP606" s="539"/>
      <c r="BQ606" s="539"/>
      <c r="BR606" s="539"/>
      <c r="BS606" s="539"/>
      <c r="BT606" s="539"/>
      <c r="BU606" s="539"/>
      <c r="BV606" s="539"/>
    </row>
    <row r="607" spans="5:74" s="537" customFormat="1" x14ac:dyDescent="0.25">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c r="AY607" s="539"/>
      <c r="AZ607" s="539"/>
      <c r="BA607" s="539"/>
      <c r="BB607" s="539"/>
      <c r="BC607" s="539"/>
      <c r="BD607" s="539"/>
      <c r="BE607" s="539"/>
      <c r="BF607" s="539"/>
      <c r="BG607" s="539"/>
      <c r="BH607" s="539"/>
      <c r="BI607" s="539"/>
      <c r="BJ607" s="539"/>
      <c r="BK607" s="539"/>
      <c r="BL607" s="539"/>
      <c r="BM607" s="539"/>
      <c r="BN607" s="539"/>
      <c r="BO607" s="539"/>
      <c r="BP607" s="539"/>
      <c r="BQ607" s="539"/>
      <c r="BR607" s="539"/>
      <c r="BS607" s="539"/>
      <c r="BT607" s="539"/>
      <c r="BU607" s="539"/>
      <c r="BV607" s="539"/>
    </row>
    <row r="608" spans="5:74" s="537" customFormat="1" x14ac:dyDescent="0.25">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c r="AY608" s="539"/>
      <c r="AZ608" s="539"/>
      <c r="BA608" s="539"/>
      <c r="BB608" s="539"/>
      <c r="BC608" s="539"/>
      <c r="BD608" s="539"/>
      <c r="BE608" s="539"/>
      <c r="BF608" s="539"/>
      <c r="BG608" s="539"/>
      <c r="BH608" s="539"/>
      <c r="BI608" s="539"/>
      <c r="BJ608" s="539"/>
      <c r="BK608" s="539"/>
      <c r="BL608" s="539"/>
      <c r="BM608" s="539"/>
      <c r="BN608" s="539"/>
      <c r="BO608" s="539"/>
      <c r="BP608" s="539"/>
      <c r="BQ608" s="539"/>
      <c r="BR608" s="539"/>
      <c r="BS608" s="539"/>
      <c r="BT608" s="539"/>
      <c r="BU608" s="539"/>
      <c r="BV608" s="539"/>
    </row>
    <row r="609" spans="25:74" s="537" customFormat="1" x14ac:dyDescent="0.25">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c r="AY609" s="539"/>
      <c r="AZ609" s="539"/>
      <c r="BA609" s="539"/>
      <c r="BB609" s="539"/>
      <c r="BC609" s="539"/>
      <c r="BD609" s="539"/>
      <c r="BE609" s="539"/>
      <c r="BF609" s="539"/>
      <c r="BG609" s="539"/>
      <c r="BH609" s="539"/>
      <c r="BI609" s="539"/>
      <c r="BJ609" s="539"/>
      <c r="BK609" s="539"/>
      <c r="BL609" s="539"/>
      <c r="BM609" s="539"/>
      <c r="BN609" s="539"/>
      <c r="BO609" s="539"/>
      <c r="BP609" s="539"/>
      <c r="BQ609" s="539"/>
      <c r="BR609" s="539"/>
      <c r="BS609" s="539"/>
      <c r="BT609" s="539"/>
      <c r="BU609" s="539"/>
      <c r="BV609" s="539"/>
    </row>
    <row r="610" spans="25:74" s="537" customFormat="1" x14ac:dyDescent="0.25">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c r="AY610" s="539"/>
      <c r="AZ610" s="539"/>
      <c r="BA610" s="539"/>
      <c r="BB610" s="539"/>
      <c r="BC610" s="539"/>
      <c r="BD610" s="539"/>
      <c r="BE610" s="539"/>
      <c r="BF610" s="539"/>
      <c r="BG610" s="539"/>
      <c r="BH610" s="539"/>
      <c r="BI610" s="539"/>
      <c r="BJ610" s="539"/>
      <c r="BK610" s="539"/>
      <c r="BL610" s="539"/>
      <c r="BM610" s="539"/>
      <c r="BN610" s="539"/>
      <c r="BO610" s="539"/>
      <c r="BP610" s="539"/>
      <c r="BQ610" s="539"/>
      <c r="BR610" s="539"/>
      <c r="BS610" s="539"/>
      <c r="BT610" s="539"/>
      <c r="BU610" s="539"/>
      <c r="BV610" s="539"/>
    </row>
  </sheetData>
  <dataConsolidate/>
  <mergeCells count="53">
    <mergeCell ref="E595:N599"/>
    <mergeCell ref="AS429:BB433"/>
    <mergeCell ref="E445:N449"/>
    <mergeCell ref="E579:N583"/>
    <mergeCell ref="O579:X583"/>
    <mergeCell ref="Y579:AH583"/>
    <mergeCell ref="AI579:AR583"/>
    <mergeCell ref="AS579:BB583"/>
    <mergeCell ref="AI429:AR433"/>
    <mergeCell ref="W343:Y343"/>
    <mergeCell ref="AA343:AB343"/>
    <mergeCell ref="E429:N433"/>
    <mergeCell ref="O429:X433"/>
    <mergeCell ref="Y429:AH433"/>
    <mergeCell ref="W340:Y340"/>
    <mergeCell ref="AA340:AB340"/>
    <mergeCell ref="W341:Y341"/>
    <mergeCell ref="AA341:AB341"/>
    <mergeCell ref="W342:Y342"/>
    <mergeCell ref="AA342:AB342"/>
    <mergeCell ref="W337:Y337"/>
    <mergeCell ref="AA337:AB337"/>
    <mergeCell ref="W338:Y338"/>
    <mergeCell ref="AA338:AB338"/>
    <mergeCell ref="W339:Y339"/>
    <mergeCell ref="AA339:AB339"/>
    <mergeCell ref="AS159:BB159"/>
    <mergeCell ref="B181:B182"/>
    <mergeCell ref="B211:B212"/>
    <mergeCell ref="W335:Y335"/>
    <mergeCell ref="AA335:AB335"/>
    <mergeCell ref="AI159:AR159"/>
    <mergeCell ref="W336:Y336"/>
    <mergeCell ref="AA336:AB336"/>
    <mergeCell ref="A151:A280"/>
    <mergeCell ref="B151:B152"/>
    <mergeCell ref="B159:N159"/>
    <mergeCell ref="O159:X159"/>
    <mergeCell ref="Y159:AH159"/>
    <mergeCell ref="AS9:BB9"/>
    <mergeCell ref="B31:B32"/>
    <mergeCell ref="B61:B62"/>
    <mergeCell ref="E146:N150"/>
    <mergeCell ref="O146:X150"/>
    <mergeCell ref="Y146:AH150"/>
    <mergeCell ref="AI146:AR150"/>
    <mergeCell ref="AS146:BB150"/>
    <mergeCell ref="AI9:AR9"/>
    <mergeCell ref="A1:A130"/>
    <mergeCell ref="B1:B2"/>
    <mergeCell ref="B9:N9"/>
    <mergeCell ref="O9:X9"/>
    <mergeCell ref="Y9:AH9"/>
  </mergeCells>
  <dataValidations count="1">
    <dataValidation type="list" allowBlank="1" showInputMessage="1" showErrorMessage="1" sqref="B12:B30 IX12:IX30 ST12:ST30 ACP12:ACP30 AML12:AML30 AWH12:AWH30 BGD12:BGD30 BPZ12:BPZ30 BZV12:BZV30 CJR12:CJR30 CTN12:CTN30 DDJ12:DDJ30 DNF12:DNF30 DXB12:DXB30 EGX12:EGX30 EQT12:EQT30 FAP12:FAP30 FKL12:FKL30 FUH12:FUH30 GED12:GED30 GNZ12:GNZ30 GXV12:GXV30 HHR12:HHR30 HRN12:HRN30 IBJ12:IBJ30 ILF12:ILF30 IVB12:IVB30 JEX12:JEX30 JOT12:JOT30 JYP12:JYP30 KIL12:KIL30 KSH12:KSH30 LCD12:LCD30 LLZ12:LLZ30 LVV12:LVV30 MFR12:MFR30 MPN12:MPN30 MZJ12:MZJ30 NJF12:NJF30 NTB12:NTB30 OCX12:OCX30 OMT12:OMT30 OWP12:OWP30 PGL12:PGL30 PQH12:PQH30 QAD12:QAD30 QJZ12:QJZ30 QTV12:QTV30 RDR12:RDR30 RNN12:RNN30 RXJ12:RXJ30 SHF12:SHF30 SRB12:SRB30 TAX12:TAX30 TKT12:TKT30 TUP12:TUP30 UEL12:UEL30 UOH12:UOH30 UYD12:UYD30 VHZ12:VHZ30 VRV12:VRV30 WBR12:WBR30 WLN12:WLN30 WVJ12:WVJ30 B65548:B65566 IX65548:IX65566 ST65548:ST65566 ACP65548:ACP65566 AML65548:AML65566 AWH65548:AWH65566 BGD65548:BGD65566 BPZ65548:BPZ65566 BZV65548:BZV65566 CJR65548:CJR65566 CTN65548:CTN65566 DDJ65548:DDJ65566 DNF65548:DNF65566 DXB65548:DXB65566 EGX65548:EGX65566 EQT65548:EQT65566 FAP65548:FAP65566 FKL65548:FKL65566 FUH65548:FUH65566 GED65548:GED65566 GNZ65548:GNZ65566 GXV65548:GXV65566 HHR65548:HHR65566 HRN65548:HRN65566 IBJ65548:IBJ65566 ILF65548:ILF65566 IVB65548:IVB65566 JEX65548:JEX65566 JOT65548:JOT65566 JYP65548:JYP65566 KIL65548:KIL65566 KSH65548:KSH65566 LCD65548:LCD65566 LLZ65548:LLZ65566 LVV65548:LVV65566 MFR65548:MFR65566 MPN65548:MPN65566 MZJ65548:MZJ65566 NJF65548:NJF65566 NTB65548:NTB65566 OCX65548:OCX65566 OMT65548:OMT65566 OWP65548:OWP65566 PGL65548:PGL65566 PQH65548:PQH65566 QAD65548:QAD65566 QJZ65548:QJZ65566 QTV65548:QTV65566 RDR65548:RDR65566 RNN65548:RNN65566 RXJ65548:RXJ65566 SHF65548:SHF65566 SRB65548:SRB65566 TAX65548:TAX65566 TKT65548:TKT65566 TUP65548:TUP65566 UEL65548:UEL65566 UOH65548:UOH65566 UYD65548:UYD65566 VHZ65548:VHZ65566 VRV65548:VRV65566 WBR65548:WBR65566 WLN65548:WLN65566 WVJ65548:WVJ65566 B131084:B131102 IX131084:IX131102 ST131084:ST131102 ACP131084:ACP131102 AML131084:AML131102 AWH131084:AWH131102 BGD131084:BGD131102 BPZ131084:BPZ131102 BZV131084:BZV131102 CJR131084:CJR131102 CTN131084:CTN131102 DDJ131084:DDJ131102 DNF131084:DNF131102 DXB131084:DXB131102 EGX131084:EGX131102 EQT131084:EQT131102 FAP131084:FAP131102 FKL131084:FKL131102 FUH131084:FUH131102 GED131084:GED131102 GNZ131084:GNZ131102 GXV131084:GXV131102 HHR131084:HHR131102 HRN131084:HRN131102 IBJ131084:IBJ131102 ILF131084:ILF131102 IVB131084:IVB131102 JEX131084:JEX131102 JOT131084:JOT131102 JYP131084:JYP131102 KIL131084:KIL131102 KSH131084:KSH131102 LCD131084:LCD131102 LLZ131084:LLZ131102 LVV131084:LVV131102 MFR131084:MFR131102 MPN131084:MPN131102 MZJ131084:MZJ131102 NJF131084:NJF131102 NTB131084:NTB131102 OCX131084:OCX131102 OMT131084:OMT131102 OWP131084:OWP131102 PGL131084:PGL131102 PQH131084:PQH131102 QAD131084:QAD131102 QJZ131084:QJZ131102 QTV131084:QTV131102 RDR131084:RDR131102 RNN131084:RNN131102 RXJ131084:RXJ131102 SHF131084:SHF131102 SRB131084:SRB131102 TAX131084:TAX131102 TKT131084:TKT131102 TUP131084:TUP131102 UEL131084:UEL131102 UOH131084:UOH131102 UYD131084:UYD131102 VHZ131084:VHZ131102 VRV131084:VRV131102 WBR131084:WBR131102 WLN131084:WLN131102 WVJ131084:WVJ131102 B196620:B196638 IX196620:IX196638 ST196620:ST196638 ACP196620:ACP196638 AML196620:AML196638 AWH196620:AWH196638 BGD196620:BGD196638 BPZ196620:BPZ196638 BZV196620:BZV196638 CJR196620:CJR196638 CTN196620:CTN196638 DDJ196620:DDJ196638 DNF196620:DNF196638 DXB196620:DXB196638 EGX196620:EGX196638 EQT196620:EQT196638 FAP196620:FAP196638 FKL196620:FKL196638 FUH196620:FUH196638 GED196620:GED196638 GNZ196620:GNZ196638 GXV196620:GXV196638 HHR196620:HHR196638 HRN196620:HRN196638 IBJ196620:IBJ196638 ILF196620:ILF196638 IVB196620:IVB196638 JEX196620:JEX196638 JOT196620:JOT196638 JYP196620:JYP196638 KIL196620:KIL196638 KSH196620:KSH196638 LCD196620:LCD196638 LLZ196620:LLZ196638 LVV196620:LVV196638 MFR196620:MFR196638 MPN196620:MPN196638 MZJ196620:MZJ196638 NJF196620:NJF196638 NTB196620:NTB196638 OCX196620:OCX196638 OMT196620:OMT196638 OWP196620:OWP196638 PGL196620:PGL196638 PQH196620:PQH196638 QAD196620:QAD196638 QJZ196620:QJZ196638 QTV196620:QTV196638 RDR196620:RDR196638 RNN196620:RNN196638 RXJ196620:RXJ196638 SHF196620:SHF196638 SRB196620:SRB196638 TAX196620:TAX196638 TKT196620:TKT196638 TUP196620:TUP196638 UEL196620:UEL196638 UOH196620:UOH196638 UYD196620:UYD196638 VHZ196620:VHZ196638 VRV196620:VRV196638 WBR196620:WBR196638 WLN196620:WLN196638 WVJ196620:WVJ196638 B262156:B262174 IX262156:IX262174 ST262156:ST262174 ACP262156:ACP262174 AML262156:AML262174 AWH262156:AWH262174 BGD262156:BGD262174 BPZ262156:BPZ262174 BZV262156:BZV262174 CJR262156:CJR262174 CTN262156:CTN262174 DDJ262156:DDJ262174 DNF262156:DNF262174 DXB262156:DXB262174 EGX262156:EGX262174 EQT262156:EQT262174 FAP262156:FAP262174 FKL262156:FKL262174 FUH262156:FUH262174 GED262156:GED262174 GNZ262156:GNZ262174 GXV262156:GXV262174 HHR262156:HHR262174 HRN262156:HRN262174 IBJ262156:IBJ262174 ILF262156:ILF262174 IVB262156:IVB262174 JEX262156:JEX262174 JOT262156:JOT262174 JYP262156:JYP262174 KIL262156:KIL262174 KSH262156:KSH262174 LCD262156:LCD262174 LLZ262156:LLZ262174 LVV262156:LVV262174 MFR262156:MFR262174 MPN262156:MPN262174 MZJ262156:MZJ262174 NJF262156:NJF262174 NTB262156:NTB262174 OCX262156:OCX262174 OMT262156:OMT262174 OWP262156:OWP262174 PGL262156:PGL262174 PQH262156:PQH262174 QAD262156:QAD262174 QJZ262156:QJZ262174 QTV262156:QTV262174 RDR262156:RDR262174 RNN262156:RNN262174 RXJ262156:RXJ262174 SHF262156:SHF262174 SRB262156:SRB262174 TAX262156:TAX262174 TKT262156:TKT262174 TUP262156:TUP262174 UEL262156:UEL262174 UOH262156:UOH262174 UYD262156:UYD262174 VHZ262156:VHZ262174 VRV262156:VRV262174 WBR262156:WBR262174 WLN262156:WLN262174 WVJ262156:WVJ262174 B327692:B327710 IX327692:IX327710 ST327692:ST327710 ACP327692:ACP327710 AML327692:AML327710 AWH327692:AWH327710 BGD327692:BGD327710 BPZ327692:BPZ327710 BZV327692:BZV327710 CJR327692:CJR327710 CTN327692:CTN327710 DDJ327692:DDJ327710 DNF327692:DNF327710 DXB327692:DXB327710 EGX327692:EGX327710 EQT327692:EQT327710 FAP327692:FAP327710 FKL327692:FKL327710 FUH327692:FUH327710 GED327692:GED327710 GNZ327692:GNZ327710 GXV327692:GXV327710 HHR327692:HHR327710 HRN327692:HRN327710 IBJ327692:IBJ327710 ILF327692:ILF327710 IVB327692:IVB327710 JEX327692:JEX327710 JOT327692:JOT327710 JYP327692:JYP327710 KIL327692:KIL327710 KSH327692:KSH327710 LCD327692:LCD327710 LLZ327692:LLZ327710 LVV327692:LVV327710 MFR327692:MFR327710 MPN327692:MPN327710 MZJ327692:MZJ327710 NJF327692:NJF327710 NTB327692:NTB327710 OCX327692:OCX327710 OMT327692:OMT327710 OWP327692:OWP327710 PGL327692:PGL327710 PQH327692:PQH327710 QAD327692:QAD327710 QJZ327692:QJZ327710 QTV327692:QTV327710 RDR327692:RDR327710 RNN327692:RNN327710 RXJ327692:RXJ327710 SHF327692:SHF327710 SRB327692:SRB327710 TAX327692:TAX327710 TKT327692:TKT327710 TUP327692:TUP327710 UEL327692:UEL327710 UOH327692:UOH327710 UYD327692:UYD327710 VHZ327692:VHZ327710 VRV327692:VRV327710 WBR327692:WBR327710 WLN327692:WLN327710 WVJ327692:WVJ327710 B393228:B393246 IX393228:IX393246 ST393228:ST393246 ACP393228:ACP393246 AML393228:AML393246 AWH393228:AWH393246 BGD393228:BGD393246 BPZ393228:BPZ393246 BZV393228:BZV393246 CJR393228:CJR393246 CTN393228:CTN393246 DDJ393228:DDJ393246 DNF393228:DNF393246 DXB393228:DXB393246 EGX393228:EGX393246 EQT393228:EQT393246 FAP393228:FAP393246 FKL393228:FKL393246 FUH393228:FUH393246 GED393228:GED393246 GNZ393228:GNZ393246 GXV393228:GXV393246 HHR393228:HHR393246 HRN393228:HRN393246 IBJ393228:IBJ393246 ILF393228:ILF393246 IVB393228:IVB393246 JEX393228:JEX393246 JOT393228:JOT393246 JYP393228:JYP393246 KIL393228:KIL393246 KSH393228:KSH393246 LCD393228:LCD393246 LLZ393228:LLZ393246 LVV393228:LVV393246 MFR393228:MFR393246 MPN393228:MPN393246 MZJ393228:MZJ393246 NJF393228:NJF393246 NTB393228:NTB393246 OCX393228:OCX393246 OMT393228:OMT393246 OWP393228:OWP393246 PGL393228:PGL393246 PQH393228:PQH393246 QAD393228:QAD393246 QJZ393228:QJZ393246 QTV393228:QTV393246 RDR393228:RDR393246 RNN393228:RNN393246 RXJ393228:RXJ393246 SHF393228:SHF393246 SRB393228:SRB393246 TAX393228:TAX393246 TKT393228:TKT393246 TUP393228:TUP393246 UEL393228:UEL393246 UOH393228:UOH393246 UYD393228:UYD393246 VHZ393228:VHZ393246 VRV393228:VRV393246 WBR393228:WBR393246 WLN393228:WLN393246 WVJ393228:WVJ393246 B458764:B458782 IX458764:IX458782 ST458764:ST458782 ACP458764:ACP458782 AML458764:AML458782 AWH458764:AWH458782 BGD458764:BGD458782 BPZ458764:BPZ458782 BZV458764:BZV458782 CJR458764:CJR458782 CTN458764:CTN458782 DDJ458764:DDJ458782 DNF458764:DNF458782 DXB458764:DXB458782 EGX458764:EGX458782 EQT458764:EQT458782 FAP458764:FAP458782 FKL458764:FKL458782 FUH458764:FUH458782 GED458764:GED458782 GNZ458764:GNZ458782 GXV458764:GXV458782 HHR458764:HHR458782 HRN458764:HRN458782 IBJ458764:IBJ458782 ILF458764:ILF458782 IVB458764:IVB458782 JEX458764:JEX458782 JOT458764:JOT458782 JYP458764:JYP458782 KIL458764:KIL458782 KSH458764:KSH458782 LCD458764:LCD458782 LLZ458764:LLZ458782 LVV458764:LVV458782 MFR458764:MFR458782 MPN458764:MPN458782 MZJ458764:MZJ458782 NJF458764:NJF458782 NTB458764:NTB458782 OCX458764:OCX458782 OMT458764:OMT458782 OWP458764:OWP458782 PGL458764:PGL458782 PQH458764:PQH458782 QAD458764:QAD458782 QJZ458764:QJZ458782 QTV458764:QTV458782 RDR458764:RDR458782 RNN458764:RNN458782 RXJ458764:RXJ458782 SHF458764:SHF458782 SRB458764:SRB458782 TAX458764:TAX458782 TKT458764:TKT458782 TUP458764:TUP458782 UEL458764:UEL458782 UOH458764:UOH458782 UYD458764:UYD458782 VHZ458764:VHZ458782 VRV458764:VRV458782 WBR458764:WBR458782 WLN458764:WLN458782 WVJ458764:WVJ458782 B524300:B524318 IX524300:IX524318 ST524300:ST524318 ACP524300:ACP524318 AML524300:AML524318 AWH524300:AWH524318 BGD524300:BGD524318 BPZ524300:BPZ524318 BZV524300:BZV524318 CJR524300:CJR524318 CTN524300:CTN524318 DDJ524300:DDJ524318 DNF524300:DNF524318 DXB524300:DXB524318 EGX524300:EGX524318 EQT524300:EQT524318 FAP524300:FAP524318 FKL524300:FKL524318 FUH524300:FUH524318 GED524300:GED524318 GNZ524300:GNZ524318 GXV524300:GXV524318 HHR524300:HHR524318 HRN524300:HRN524318 IBJ524300:IBJ524318 ILF524300:ILF524318 IVB524300:IVB524318 JEX524300:JEX524318 JOT524300:JOT524318 JYP524300:JYP524318 KIL524300:KIL524318 KSH524300:KSH524318 LCD524300:LCD524318 LLZ524300:LLZ524318 LVV524300:LVV524318 MFR524300:MFR524318 MPN524300:MPN524318 MZJ524300:MZJ524318 NJF524300:NJF524318 NTB524300:NTB524318 OCX524300:OCX524318 OMT524300:OMT524318 OWP524300:OWP524318 PGL524300:PGL524318 PQH524300:PQH524318 QAD524300:QAD524318 QJZ524300:QJZ524318 QTV524300:QTV524318 RDR524300:RDR524318 RNN524300:RNN524318 RXJ524300:RXJ524318 SHF524300:SHF524318 SRB524300:SRB524318 TAX524300:TAX524318 TKT524300:TKT524318 TUP524300:TUP524318 UEL524300:UEL524318 UOH524300:UOH524318 UYD524300:UYD524318 VHZ524300:VHZ524318 VRV524300:VRV524318 WBR524300:WBR524318 WLN524300:WLN524318 WVJ524300:WVJ524318 B589836:B589854 IX589836:IX589854 ST589836:ST589854 ACP589836:ACP589854 AML589836:AML589854 AWH589836:AWH589854 BGD589836:BGD589854 BPZ589836:BPZ589854 BZV589836:BZV589854 CJR589836:CJR589854 CTN589836:CTN589854 DDJ589836:DDJ589854 DNF589836:DNF589854 DXB589836:DXB589854 EGX589836:EGX589854 EQT589836:EQT589854 FAP589836:FAP589854 FKL589836:FKL589854 FUH589836:FUH589854 GED589836:GED589854 GNZ589836:GNZ589854 GXV589836:GXV589854 HHR589836:HHR589854 HRN589836:HRN589854 IBJ589836:IBJ589854 ILF589836:ILF589854 IVB589836:IVB589854 JEX589836:JEX589854 JOT589836:JOT589854 JYP589836:JYP589854 KIL589836:KIL589854 KSH589836:KSH589854 LCD589836:LCD589854 LLZ589836:LLZ589854 LVV589836:LVV589854 MFR589836:MFR589854 MPN589836:MPN589854 MZJ589836:MZJ589854 NJF589836:NJF589854 NTB589836:NTB589854 OCX589836:OCX589854 OMT589836:OMT589854 OWP589836:OWP589854 PGL589836:PGL589854 PQH589836:PQH589854 QAD589836:QAD589854 QJZ589836:QJZ589854 QTV589836:QTV589854 RDR589836:RDR589854 RNN589836:RNN589854 RXJ589836:RXJ589854 SHF589836:SHF589854 SRB589836:SRB589854 TAX589836:TAX589854 TKT589836:TKT589854 TUP589836:TUP589854 UEL589836:UEL589854 UOH589836:UOH589854 UYD589836:UYD589854 VHZ589836:VHZ589854 VRV589836:VRV589854 WBR589836:WBR589854 WLN589836:WLN589854 WVJ589836:WVJ589854 B655372:B655390 IX655372:IX655390 ST655372:ST655390 ACP655372:ACP655390 AML655372:AML655390 AWH655372:AWH655390 BGD655372:BGD655390 BPZ655372:BPZ655390 BZV655372:BZV655390 CJR655372:CJR655390 CTN655372:CTN655390 DDJ655372:DDJ655390 DNF655372:DNF655390 DXB655372:DXB655390 EGX655372:EGX655390 EQT655372:EQT655390 FAP655372:FAP655390 FKL655372:FKL655390 FUH655372:FUH655390 GED655372:GED655390 GNZ655372:GNZ655390 GXV655372:GXV655390 HHR655372:HHR655390 HRN655372:HRN655390 IBJ655372:IBJ655390 ILF655372:ILF655390 IVB655372:IVB655390 JEX655372:JEX655390 JOT655372:JOT655390 JYP655372:JYP655390 KIL655372:KIL655390 KSH655372:KSH655390 LCD655372:LCD655390 LLZ655372:LLZ655390 LVV655372:LVV655390 MFR655372:MFR655390 MPN655372:MPN655390 MZJ655372:MZJ655390 NJF655372:NJF655390 NTB655372:NTB655390 OCX655372:OCX655390 OMT655372:OMT655390 OWP655372:OWP655390 PGL655372:PGL655390 PQH655372:PQH655390 QAD655372:QAD655390 QJZ655372:QJZ655390 QTV655372:QTV655390 RDR655372:RDR655390 RNN655372:RNN655390 RXJ655372:RXJ655390 SHF655372:SHF655390 SRB655372:SRB655390 TAX655372:TAX655390 TKT655372:TKT655390 TUP655372:TUP655390 UEL655372:UEL655390 UOH655372:UOH655390 UYD655372:UYD655390 VHZ655372:VHZ655390 VRV655372:VRV655390 WBR655372:WBR655390 WLN655372:WLN655390 WVJ655372:WVJ655390 B720908:B720926 IX720908:IX720926 ST720908:ST720926 ACP720908:ACP720926 AML720908:AML720926 AWH720908:AWH720926 BGD720908:BGD720926 BPZ720908:BPZ720926 BZV720908:BZV720926 CJR720908:CJR720926 CTN720908:CTN720926 DDJ720908:DDJ720926 DNF720908:DNF720926 DXB720908:DXB720926 EGX720908:EGX720926 EQT720908:EQT720926 FAP720908:FAP720926 FKL720908:FKL720926 FUH720908:FUH720926 GED720908:GED720926 GNZ720908:GNZ720926 GXV720908:GXV720926 HHR720908:HHR720926 HRN720908:HRN720926 IBJ720908:IBJ720926 ILF720908:ILF720926 IVB720908:IVB720926 JEX720908:JEX720926 JOT720908:JOT720926 JYP720908:JYP720926 KIL720908:KIL720926 KSH720908:KSH720926 LCD720908:LCD720926 LLZ720908:LLZ720926 LVV720908:LVV720926 MFR720908:MFR720926 MPN720908:MPN720926 MZJ720908:MZJ720926 NJF720908:NJF720926 NTB720908:NTB720926 OCX720908:OCX720926 OMT720908:OMT720926 OWP720908:OWP720926 PGL720908:PGL720926 PQH720908:PQH720926 QAD720908:QAD720926 QJZ720908:QJZ720926 QTV720908:QTV720926 RDR720908:RDR720926 RNN720908:RNN720926 RXJ720908:RXJ720926 SHF720908:SHF720926 SRB720908:SRB720926 TAX720908:TAX720926 TKT720908:TKT720926 TUP720908:TUP720926 UEL720908:UEL720926 UOH720908:UOH720926 UYD720908:UYD720926 VHZ720908:VHZ720926 VRV720908:VRV720926 WBR720908:WBR720926 WLN720908:WLN720926 WVJ720908:WVJ720926 B786444:B786462 IX786444:IX786462 ST786444:ST786462 ACP786444:ACP786462 AML786444:AML786462 AWH786444:AWH786462 BGD786444:BGD786462 BPZ786444:BPZ786462 BZV786444:BZV786462 CJR786444:CJR786462 CTN786444:CTN786462 DDJ786444:DDJ786462 DNF786444:DNF786462 DXB786444:DXB786462 EGX786444:EGX786462 EQT786444:EQT786462 FAP786444:FAP786462 FKL786444:FKL786462 FUH786444:FUH786462 GED786444:GED786462 GNZ786444:GNZ786462 GXV786444:GXV786462 HHR786444:HHR786462 HRN786444:HRN786462 IBJ786444:IBJ786462 ILF786444:ILF786462 IVB786444:IVB786462 JEX786444:JEX786462 JOT786444:JOT786462 JYP786444:JYP786462 KIL786444:KIL786462 KSH786444:KSH786462 LCD786444:LCD786462 LLZ786444:LLZ786462 LVV786444:LVV786462 MFR786444:MFR786462 MPN786444:MPN786462 MZJ786444:MZJ786462 NJF786444:NJF786462 NTB786444:NTB786462 OCX786444:OCX786462 OMT786444:OMT786462 OWP786444:OWP786462 PGL786444:PGL786462 PQH786444:PQH786462 QAD786444:QAD786462 QJZ786444:QJZ786462 QTV786444:QTV786462 RDR786444:RDR786462 RNN786444:RNN786462 RXJ786444:RXJ786462 SHF786444:SHF786462 SRB786444:SRB786462 TAX786444:TAX786462 TKT786444:TKT786462 TUP786444:TUP786462 UEL786444:UEL786462 UOH786444:UOH786462 UYD786444:UYD786462 VHZ786444:VHZ786462 VRV786444:VRV786462 WBR786444:WBR786462 WLN786444:WLN786462 WVJ786444:WVJ786462 B851980:B851998 IX851980:IX851998 ST851980:ST851998 ACP851980:ACP851998 AML851980:AML851998 AWH851980:AWH851998 BGD851980:BGD851998 BPZ851980:BPZ851998 BZV851980:BZV851998 CJR851980:CJR851998 CTN851980:CTN851998 DDJ851980:DDJ851998 DNF851980:DNF851998 DXB851980:DXB851998 EGX851980:EGX851998 EQT851980:EQT851998 FAP851980:FAP851998 FKL851980:FKL851998 FUH851980:FUH851998 GED851980:GED851998 GNZ851980:GNZ851998 GXV851980:GXV851998 HHR851980:HHR851998 HRN851980:HRN851998 IBJ851980:IBJ851998 ILF851980:ILF851998 IVB851980:IVB851998 JEX851980:JEX851998 JOT851980:JOT851998 JYP851980:JYP851998 KIL851980:KIL851998 KSH851980:KSH851998 LCD851980:LCD851998 LLZ851980:LLZ851998 LVV851980:LVV851998 MFR851980:MFR851998 MPN851980:MPN851998 MZJ851980:MZJ851998 NJF851980:NJF851998 NTB851980:NTB851998 OCX851980:OCX851998 OMT851980:OMT851998 OWP851980:OWP851998 PGL851980:PGL851998 PQH851980:PQH851998 QAD851980:QAD851998 QJZ851980:QJZ851998 QTV851980:QTV851998 RDR851980:RDR851998 RNN851980:RNN851998 RXJ851980:RXJ851998 SHF851980:SHF851998 SRB851980:SRB851998 TAX851980:TAX851998 TKT851980:TKT851998 TUP851980:TUP851998 UEL851980:UEL851998 UOH851980:UOH851998 UYD851980:UYD851998 VHZ851980:VHZ851998 VRV851980:VRV851998 WBR851980:WBR851998 WLN851980:WLN851998 WVJ851980:WVJ851998 B917516:B917534 IX917516:IX917534 ST917516:ST917534 ACP917516:ACP917534 AML917516:AML917534 AWH917516:AWH917534 BGD917516:BGD917534 BPZ917516:BPZ917534 BZV917516:BZV917534 CJR917516:CJR917534 CTN917516:CTN917534 DDJ917516:DDJ917534 DNF917516:DNF917534 DXB917516:DXB917534 EGX917516:EGX917534 EQT917516:EQT917534 FAP917516:FAP917534 FKL917516:FKL917534 FUH917516:FUH917534 GED917516:GED917534 GNZ917516:GNZ917534 GXV917516:GXV917534 HHR917516:HHR917534 HRN917516:HRN917534 IBJ917516:IBJ917534 ILF917516:ILF917534 IVB917516:IVB917534 JEX917516:JEX917534 JOT917516:JOT917534 JYP917516:JYP917534 KIL917516:KIL917534 KSH917516:KSH917534 LCD917516:LCD917534 LLZ917516:LLZ917534 LVV917516:LVV917534 MFR917516:MFR917534 MPN917516:MPN917534 MZJ917516:MZJ917534 NJF917516:NJF917534 NTB917516:NTB917534 OCX917516:OCX917534 OMT917516:OMT917534 OWP917516:OWP917534 PGL917516:PGL917534 PQH917516:PQH917534 QAD917516:QAD917534 QJZ917516:QJZ917534 QTV917516:QTV917534 RDR917516:RDR917534 RNN917516:RNN917534 RXJ917516:RXJ917534 SHF917516:SHF917534 SRB917516:SRB917534 TAX917516:TAX917534 TKT917516:TKT917534 TUP917516:TUP917534 UEL917516:UEL917534 UOH917516:UOH917534 UYD917516:UYD917534 VHZ917516:VHZ917534 VRV917516:VRV917534 WBR917516:WBR917534 WLN917516:WLN917534 WVJ917516:WVJ917534 B983052:B983070 IX983052:IX983070 ST983052:ST983070 ACP983052:ACP983070 AML983052:AML983070 AWH983052:AWH983070 BGD983052:BGD983070 BPZ983052:BPZ983070 BZV983052:BZV983070 CJR983052:CJR983070 CTN983052:CTN983070 DDJ983052:DDJ983070 DNF983052:DNF983070 DXB983052:DXB983070 EGX983052:EGX983070 EQT983052:EQT983070 FAP983052:FAP983070 FKL983052:FKL983070 FUH983052:FUH983070 GED983052:GED983070 GNZ983052:GNZ983070 GXV983052:GXV983070 HHR983052:HHR983070 HRN983052:HRN983070 IBJ983052:IBJ983070 ILF983052:ILF983070 IVB983052:IVB983070 JEX983052:JEX983070 JOT983052:JOT983070 JYP983052:JYP983070 KIL983052:KIL983070 KSH983052:KSH983070 LCD983052:LCD983070 LLZ983052:LLZ983070 LVV983052:LVV983070 MFR983052:MFR983070 MPN983052:MPN983070 MZJ983052:MZJ983070 NJF983052:NJF983070 NTB983052:NTB983070 OCX983052:OCX983070 OMT983052:OMT983070 OWP983052:OWP983070 PGL983052:PGL983070 PQH983052:PQH983070 QAD983052:QAD983070 QJZ983052:QJZ983070 QTV983052:QTV983070 RDR983052:RDR983070 RNN983052:RNN983070 RXJ983052:RXJ983070 SHF983052:SHF983070 SRB983052:SRB983070 TAX983052:TAX983070 TKT983052:TKT983070 TUP983052:TUP983070 UEL983052:UEL983070 UOH983052:UOH983070 UYD983052:UYD983070 VHZ983052:VHZ983070 VRV983052:VRV983070 WBR983052:WBR983070 WLN983052:WLN983070 WVJ983052:WVJ983070 B162:B180 IX162:IX180 ST162:ST180 ACP162:ACP180 AML162:AML180 AWH162:AWH180 BGD162:BGD180 BPZ162:BPZ180 BZV162:BZV180 CJR162:CJR180 CTN162:CTN180 DDJ162:DDJ180 DNF162:DNF180 DXB162:DXB180 EGX162:EGX180 EQT162:EQT180 FAP162:FAP180 FKL162:FKL180 FUH162:FUH180 GED162:GED180 GNZ162:GNZ180 GXV162:GXV180 HHR162:HHR180 HRN162:HRN180 IBJ162:IBJ180 ILF162:ILF180 IVB162:IVB180 JEX162:JEX180 JOT162:JOT180 JYP162:JYP180 KIL162:KIL180 KSH162:KSH180 LCD162:LCD180 LLZ162:LLZ180 LVV162:LVV180 MFR162:MFR180 MPN162:MPN180 MZJ162:MZJ180 NJF162:NJF180 NTB162:NTB180 OCX162:OCX180 OMT162:OMT180 OWP162:OWP180 PGL162:PGL180 PQH162:PQH180 QAD162:QAD180 QJZ162:QJZ180 QTV162:QTV180 RDR162:RDR180 RNN162:RNN180 RXJ162:RXJ180 SHF162:SHF180 SRB162:SRB180 TAX162:TAX180 TKT162:TKT180 TUP162:TUP180 UEL162:UEL180 UOH162:UOH180 UYD162:UYD180 VHZ162:VHZ180 VRV162:VRV180 WBR162:WBR180 WLN162:WLN180 WVJ162:WVJ180 B65698:B65716 IX65698:IX65716 ST65698:ST65716 ACP65698:ACP65716 AML65698:AML65716 AWH65698:AWH65716 BGD65698:BGD65716 BPZ65698:BPZ65716 BZV65698:BZV65716 CJR65698:CJR65716 CTN65698:CTN65716 DDJ65698:DDJ65716 DNF65698:DNF65716 DXB65698:DXB65716 EGX65698:EGX65716 EQT65698:EQT65716 FAP65698:FAP65716 FKL65698:FKL65716 FUH65698:FUH65716 GED65698:GED65716 GNZ65698:GNZ65716 GXV65698:GXV65716 HHR65698:HHR65716 HRN65698:HRN65716 IBJ65698:IBJ65716 ILF65698:ILF65716 IVB65698:IVB65716 JEX65698:JEX65716 JOT65698:JOT65716 JYP65698:JYP65716 KIL65698:KIL65716 KSH65698:KSH65716 LCD65698:LCD65716 LLZ65698:LLZ65716 LVV65698:LVV65716 MFR65698:MFR65716 MPN65698:MPN65716 MZJ65698:MZJ65716 NJF65698:NJF65716 NTB65698:NTB65716 OCX65698:OCX65716 OMT65698:OMT65716 OWP65698:OWP65716 PGL65698:PGL65716 PQH65698:PQH65716 QAD65698:QAD65716 QJZ65698:QJZ65716 QTV65698:QTV65716 RDR65698:RDR65716 RNN65698:RNN65716 RXJ65698:RXJ65716 SHF65698:SHF65716 SRB65698:SRB65716 TAX65698:TAX65716 TKT65698:TKT65716 TUP65698:TUP65716 UEL65698:UEL65716 UOH65698:UOH65716 UYD65698:UYD65716 VHZ65698:VHZ65716 VRV65698:VRV65716 WBR65698:WBR65716 WLN65698:WLN65716 WVJ65698:WVJ65716 B131234:B131252 IX131234:IX131252 ST131234:ST131252 ACP131234:ACP131252 AML131234:AML131252 AWH131234:AWH131252 BGD131234:BGD131252 BPZ131234:BPZ131252 BZV131234:BZV131252 CJR131234:CJR131252 CTN131234:CTN131252 DDJ131234:DDJ131252 DNF131234:DNF131252 DXB131234:DXB131252 EGX131234:EGX131252 EQT131234:EQT131252 FAP131234:FAP131252 FKL131234:FKL131252 FUH131234:FUH131252 GED131234:GED131252 GNZ131234:GNZ131252 GXV131234:GXV131252 HHR131234:HHR131252 HRN131234:HRN131252 IBJ131234:IBJ131252 ILF131234:ILF131252 IVB131234:IVB131252 JEX131234:JEX131252 JOT131234:JOT131252 JYP131234:JYP131252 KIL131234:KIL131252 KSH131234:KSH131252 LCD131234:LCD131252 LLZ131234:LLZ131252 LVV131234:LVV131252 MFR131234:MFR131252 MPN131234:MPN131252 MZJ131234:MZJ131252 NJF131234:NJF131252 NTB131234:NTB131252 OCX131234:OCX131252 OMT131234:OMT131252 OWP131234:OWP131252 PGL131234:PGL131252 PQH131234:PQH131252 QAD131234:QAD131252 QJZ131234:QJZ131252 QTV131234:QTV131252 RDR131234:RDR131252 RNN131234:RNN131252 RXJ131234:RXJ131252 SHF131234:SHF131252 SRB131234:SRB131252 TAX131234:TAX131252 TKT131234:TKT131252 TUP131234:TUP131252 UEL131234:UEL131252 UOH131234:UOH131252 UYD131234:UYD131252 VHZ131234:VHZ131252 VRV131234:VRV131252 WBR131234:WBR131252 WLN131234:WLN131252 WVJ131234:WVJ131252 B196770:B196788 IX196770:IX196788 ST196770:ST196788 ACP196770:ACP196788 AML196770:AML196788 AWH196770:AWH196788 BGD196770:BGD196788 BPZ196770:BPZ196788 BZV196770:BZV196788 CJR196770:CJR196788 CTN196770:CTN196788 DDJ196770:DDJ196788 DNF196770:DNF196788 DXB196770:DXB196788 EGX196770:EGX196788 EQT196770:EQT196788 FAP196770:FAP196788 FKL196770:FKL196788 FUH196770:FUH196788 GED196770:GED196788 GNZ196770:GNZ196788 GXV196770:GXV196788 HHR196770:HHR196788 HRN196770:HRN196788 IBJ196770:IBJ196788 ILF196770:ILF196788 IVB196770:IVB196788 JEX196770:JEX196788 JOT196770:JOT196788 JYP196770:JYP196788 KIL196770:KIL196788 KSH196770:KSH196788 LCD196770:LCD196788 LLZ196770:LLZ196788 LVV196770:LVV196788 MFR196770:MFR196788 MPN196770:MPN196788 MZJ196770:MZJ196788 NJF196770:NJF196788 NTB196770:NTB196788 OCX196770:OCX196788 OMT196770:OMT196788 OWP196770:OWP196788 PGL196770:PGL196788 PQH196770:PQH196788 QAD196770:QAD196788 QJZ196770:QJZ196788 QTV196770:QTV196788 RDR196770:RDR196788 RNN196770:RNN196788 RXJ196770:RXJ196788 SHF196770:SHF196788 SRB196770:SRB196788 TAX196770:TAX196788 TKT196770:TKT196788 TUP196770:TUP196788 UEL196770:UEL196788 UOH196770:UOH196788 UYD196770:UYD196788 VHZ196770:VHZ196788 VRV196770:VRV196788 WBR196770:WBR196788 WLN196770:WLN196788 WVJ196770:WVJ196788 B262306:B262324 IX262306:IX262324 ST262306:ST262324 ACP262306:ACP262324 AML262306:AML262324 AWH262306:AWH262324 BGD262306:BGD262324 BPZ262306:BPZ262324 BZV262306:BZV262324 CJR262306:CJR262324 CTN262306:CTN262324 DDJ262306:DDJ262324 DNF262306:DNF262324 DXB262306:DXB262324 EGX262306:EGX262324 EQT262306:EQT262324 FAP262306:FAP262324 FKL262306:FKL262324 FUH262306:FUH262324 GED262306:GED262324 GNZ262306:GNZ262324 GXV262306:GXV262324 HHR262306:HHR262324 HRN262306:HRN262324 IBJ262306:IBJ262324 ILF262306:ILF262324 IVB262306:IVB262324 JEX262306:JEX262324 JOT262306:JOT262324 JYP262306:JYP262324 KIL262306:KIL262324 KSH262306:KSH262324 LCD262306:LCD262324 LLZ262306:LLZ262324 LVV262306:LVV262324 MFR262306:MFR262324 MPN262306:MPN262324 MZJ262306:MZJ262324 NJF262306:NJF262324 NTB262306:NTB262324 OCX262306:OCX262324 OMT262306:OMT262324 OWP262306:OWP262324 PGL262306:PGL262324 PQH262306:PQH262324 QAD262306:QAD262324 QJZ262306:QJZ262324 QTV262306:QTV262324 RDR262306:RDR262324 RNN262306:RNN262324 RXJ262306:RXJ262324 SHF262306:SHF262324 SRB262306:SRB262324 TAX262306:TAX262324 TKT262306:TKT262324 TUP262306:TUP262324 UEL262306:UEL262324 UOH262306:UOH262324 UYD262306:UYD262324 VHZ262306:VHZ262324 VRV262306:VRV262324 WBR262306:WBR262324 WLN262306:WLN262324 WVJ262306:WVJ262324 B327842:B327860 IX327842:IX327860 ST327842:ST327860 ACP327842:ACP327860 AML327842:AML327860 AWH327842:AWH327860 BGD327842:BGD327860 BPZ327842:BPZ327860 BZV327842:BZV327860 CJR327842:CJR327860 CTN327842:CTN327860 DDJ327842:DDJ327860 DNF327842:DNF327860 DXB327842:DXB327860 EGX327842:EGX327860 EQT327842:EQT327860 FAP327842:FAP327860 FKL327842:FKL327860 FUH327842:FUH327860 GED327842:GED327860 GNZ327842:GNZ327860 GXV327842:GXV327860 HHR327842:HHR327860 HRN327842:HRN327860 IBJ327842:IBJ327860 ILF327842:ILF327860 IVB327842:IVB327860 JEX327842:JEX327860 JOT327842:JOT327860 JYP327842:JYP327860 KIL327842:KIL327860 KSH327842:KSH327860 LCD327842:LCD327860 LLZ327842:LLZ327860 LVV327842:LVV327860 MFR327842:MFR327860 MPN327842:MPN327860 MZJ327842:MZJ327860 NJF327842:NJF327860 NTB327842:NTB327860 OCX327842:OCX327860 OMT327842:OMT327860 OWP327842:OWP327860 PGL327842:PGL327860 PQH327842:PQH327860 QAD327842:QAD327860 QJZ327842:QJZ327860 QTV327842:QTV327860 RDR327842:RDR327860 RNN327842:RNN327860 RXJ327842:RXJ327860 SHF327842:SHF327860 SRB327842:SRB327860 TAX327842:TAX327860 TKT327842:TKT327860 TUP327842:TUP327860 UEL327842:UEL327860 UOH327842:UOH327860 UYD327842:UYD327860 VHZ327842:VHZ327860 VRV327842:VRV327860 WBR327842:WBR327860 WLN327842:WLN327860 WVJ327842:WVJ327860 B393378:B393396 IX393378:IX393396 ST393378:ST393396 ACP393378:ACP393396 AML393378:AML393396 AWH393378:AWH393396 BGD393378:BGD393396 BPZ393378:BPZ393396 BZV393378:BZV393396 CJR393378:CJR393396 CTN393378:CTN393396 DDJ393378:DDJ393396 DNF393378:DNF393396 DXB393378:DXB393396 EGX393378:EGX393396 EQT393378:EQT393396 FAP393378:FAP393396 FKL393378:FKL393396 FUH393378:FUH393396 GED393378:GED393396 GNZ393378:GNZ393396 GXV393378:GXV393396 HHR393378:HHR393396 HRN393378:HRN393396 IBJ393378:IBJ393396 ILF393378:ILF393396 IVB393378:IVB393396 JEX393378:JEX393396 JOT393378:JOT393396 JYP393378:JYP393396 KIL393378:KIL393396 KSH393378:KSH393396 LCD393378:LCD393396 LLZ393378:LLZ393396 LVV393378:LVV393396 MFR393378:MFR393396 MPN393378:MPN393396 MZJ393378:MZJ393396 NJF393378:NJF393396 NTB393378:NTB393396 OCX393378:OCX393396 OMT393378:OMT393396 OWP393378:OWP393396 PGL393378:PGL393396 PQH393378:PQH393396 QAD393378:QAD393396 QJZ393378:QJZ393396 QTV393378:QTV393396 RDR393378:RDR393396 RNN393378:RNN393396 RXJ393378:RXJ393396 SHF393378:SHF393396 SRB393378:SRB393396 TAX393378:TAX393396 TKT393378:TKT393396 TUP393378:TUP393396 UEL393378:UEL393396 UOH393378:UOH393396 UYD393378:UYD393396 VHZ393378:VHZ393396 VRV393378:VRV393396 WBR393378:WBR393396 WLN393378:WLN393396 WVJ393378:WVJ393396 B458914:B458932 IX458914:IX458932 ST458914:ST458932 ACP458914:ACP458932 AML458914:AML458932 AWH458914:AWH458932 BGD458914:BGD458932 BPZ458914:BPZ458932 BZV458914:BZV458932 CJR458914:CJR458932 CTN458914:CTN458932 DDJ458914:DDJ458932 DNF458914:DNF458932 DXB458914:DXB458932 EGX458914:EGX458932 EQT458914:EQT458932 FAP458914:FAP458932 FKL458914:FKL458932 FUH458914:FUH458932 GED458914:GED458932 GNZ458914:GNZ458932 GXV458914:GXV458932 HHR458914:HHR458932 HRN458914:HRN458932 IBJ458914:IBJ458932 ILF458914:ILF458932 IVB458914:IVB458932 JEX458914:JEX458932 JOT458914:JOT458932 JYP458914:JYP458932 KIL458914:KIL458932 KSH458914:KSH458932 LCD458914:LCD458932 LLZ458914:LLZ458932 LVV458914:LVV458932 MFR458914:MFR458932 MPN458914:MPN458932 MZJ458914:MZJ458932 NJF458914:NJF458932 NTB458914:NTB458932 OCX458914:OCX458932 OMT458914:OMT458932 OWP458914:OWP458932 PGL458914:PGL458932 PQH458914:PQH458932 QAD458914:QAD458932 QJZ458914:QJZ458932 QTV458914:QTV458932 RDR458914:RDR458932 RNN458914:RNN458932 RXJ458914:RXJ458932 SHF458914:SHF458932 SRB458914:SRB458932 TAX458914:TAX458932 TKT458914:TKT458932 TUP458914:TUP458932 UEL458914:UEL458932 UOH458914:UOH458932 UYD458914:UYD458932 VHZ458914:VHZ458932 VRV458914:VRV458932 WBR458914:WBR458932 WLN458914:WLN458932 WVJ458914:WVJ458932 B524450:B524468 IX524450:IX524468 ST524450:ST524468 ACP524450:ACP524468 AML524450:AML524468 AWH524450:AWH524468 BGD524450:BGD524468 BPZ524450:BPZ524468 BZV524450:BZV524468 CJR524450:CJR524468 CTN524450:CTN524468 DDJ524450:DDJ524468 DNF524450:DNF524468 DXB524450:DXB524468 EGX524450:EGX524468 EQT524450:EQT524468 FAP524450:FAP524468 FKL524450:FKL524468 FUH524450:FUH524468 GED524450:GED524468 GNZ524450:GNZ524468 GXV524450:GXV524468 HHR524450:HHR524468 HRN524450:HRN524468 IBJ524450:IBJ524468 ILF524450:ILF524468 IVB524450:IVB524468 JEX524450:JEX524468 JOT524450:JOT524468 JYP524450:JYP524468 KIL524450:KIL524468 KSH524450:KSH524468 LCD524450:LCD524468 LLZ524450:LLZ524468 LVV524450:LVV524468 MFR524450:MFR524468 MPN524450:MPN524468 MZJ524450:MZJ524468 NJF524450:NJF524468 NTB524450:NTB524468 OCX524450:OCX524468 OMT524450:OMT524468 OWP524450:OWP524468 PGL524450:PGL524468 PQH524450:PQH524468 QAD524450:QAD524468 QJZ524450:QJZ524468 QTV524450:QTV524468 RDR524450:RDR524468 RNN524450:RNN524468 RXJ524450:RXJ524468 SHF524450:SHF524468 SRB524450:SRB524468 TAX524450:TAX524468 TKT524450:TKT524468 TUP524450:TUP524468 UEL524450:UEL524468 UOH524450:UOH524468 UYD524450:UYD524468 VHZ524450:VHZ524468 VRV524450:VRV524468 WBR524450:WBR524468 WLN524450:WLN524468 WVJ524450:WVJ524468 B589986:B590004 IX589986:IX590004 ST589986:ST590004 ACP589986:ACP590004 AML589986:AML590004 AWH589986:AWH590004 BGD589986:BGD590004 BPZ589986:BPZ590004 BZV589986:BZV590004 CJR589986:CJR590004 CTN589986:CTN590004 DDJ589986:DDJ590004 DNF589986:DNF590004 DXB589986:DXB590004 EGX589986:EGX590004 EQT589986:EQT590004 FAP589986:FAP590004 FKL589986:FKL590004 FUH589986:FUH590004 GED589986:GED590004 GNZ589986:GNZ590004 GXV589986:GXV590004 HHR589986:HHR590004 HRN589986:HRN590004 IBJ589986:IBJ590004 ILF589986:ILF590004 IVB589986:IVB590004 JEX589986:JEX590004 JOT589986:JOT590004 JYP589986:JYP590004 KIL589986:KIL590004 KSH589986:KSH590004 LCD589986:LCD590004 LLZ589986:LLZ590004 LVV589986:LVV590004 MFR589986:MFR590004 MPN589986:MPN590004 MZJ589986:MZJ590004 NJF589986:NJF590004 NTB589986:NTB590004 OCX589986:OCX590004 OMT589986:OMT590004 OWP589986:OWP590004 PGL589986:PGL590004 PQH589986:PQH590004 QAD589986:QAD590004 QJZ589986:QJZ590004 QTV589986:QTV590004 RDR589986:RDR590004 RNN589986:RNN590004 RXJ589986:RXJ590004 SHF589986:SHF590004 SRB589986:SRB590004 TAX589986:TAX590004 TKT589986:TKT590004 TUP589986:TUP590004 UEL589986:UEL590004 UOH589986:UOH590004 UYD589986:UYD590004 VHZ589986:VHZ590004 VRV589986:VRV590004 WBR589986:WBR590004 WLN589986:WLN590004 WVJ589986:WVJ590004 B655522:B655540 IX655522:IX655540 ST655522:ST655540 ACP655522:ACP655540 AML655522:AML655540 AWH655522:AWH655540 BGD655522:BGD655540 BPZ655522:BPZ655540 BZV655522:BZV655540 CJR655522:CJR655540 CTN655522:CTN655540 DDJ655522:DDJ655540 DNF655522:DNF655540 DXB655522:DXB655540 EGX655522:EGX655540 EQT655522:EQT655540 FAP655522:FAP655540 FKL655522:FKL655540 FUH655522:FUH655540 GED655522:GED655540 GNZ655522:GNZ655540 GXV655522:GXV655540 HHR655522:HHR655540 HRN655522:HRN655540 IBJ655522:IBJ655540 ILF655522:ILF655540 IVB655522:IVB655540 JEX655522:JEX655540 JOT655522:JOT655540 JYP655522:JYP655540 KIL655522:KIL655540 KSH655522:KSH655540 LCD655522:LCD655540 LLZ655522:LLZ655540 LVV655522:LVV655540 MFR655522:MFR655540 MPN655522:MPN655540 MZJ655522:MZJ655540 NJF655522:NJF655540 NTB655522:NTB655540 OCX655522:OCX655540 OMT655522:OMT655540 OWP655522:OWP655540 PGL655522:PGL655540 PQH655522:PQH655540 QAD655522:QAD655540 QJZ655522:QJZ655540 QTV655522:QTV655540 RDR655522:RDR655540 RNN655522:RNN655540 RXJ655522:RXJ655540 SHF655522:SHF655540 SRB655522:SRB655540 TAX655522:TAX655540 TKT655522:TKT655540 TUP655522:TUP655540 UEL655522:UEL655540 UOH655522:UOH655540 UYD655522:UYD655540 VHZ655522:VHZ655540 VRV655522:VRV655540 WBR655522:WBR655540 WLN655522:WLN655540 WVJ655522:WVJ655540 B721058:B721076 IX721058:IX721076 ST721058:ST721076 ACP721058:ACP721076 AML721058:AML721076 AWH721058:AWH721076 BGD721058:BGD721076 BPZ721058:BPZ721076 BZV721058:BZV721076 CJR721058:CJR721076 CTN721058:CTN721076 DDJ721058:DDJ721076 DNF721058:DNF721076 DXB721058:DXB721076 EGX721058:EGX721076 EQT721058:EQT721076 FAP721058:FAP721076 FKL721058:FKL721076 FUH721058:FUH721076 GED721058:GED721076 GNZ721058:GNZ721076 GXV721058:GXV721076 HHR721058:HHR721076 HRN721058:HRN721076 IBJ721058:IBJ721076 ILF721058:ILF721076 IVB721058:IVB721076 JEX721058:JEX721076 JOT721058:JOT721076 JYP721058:JYP721076 KIL721058:KIL721076 KSH721058:KSH721076 LCD721058:LCD721076 LLZ721058:LLZ721076 LVV721058:LVV721076 MFR721058:MFR721076 MPN721058:MPN721076 MZJ721058:MZJ721076 NJF721058:NJF721076 NTB721058:NTB721076 OCX721058:OCX721076 OMT721058:OMT721076 OWP721058:OWP721076 PGL721058:PGL721076 PQH721058:PQH721076 QAD721058:QAD721076 QJZ721058:QJZ721076 QTV721058:QTV721076 RDR721058:RDR721076 RNN721058:RNN721076 RXJ721058:RXJ721076 SHF721058:SHF721076 SRB721058:SRB721076 TAX721058:TAX721076 TKT721058:TKT721076 TUP721058:TUP721076 UEL721058:UEL721076 UOH721058:UOH721076 UYD721058:UYD721076 VHZ721058:VHZ721076 VRV721058:VRV721076 WBR721058:WBR721076 WLN721058:WLN721076 WVJ721058:WVJ721076 B786594:B786612 IX786594:IX786612 ST786594:ST786612 ACP786594:ACP786612 AML786594:AML786612 AWH786594:AWH786612 BGD786594:BGD786612 BPZ786594:BPZ786612 BZV786594:BZV786612 CJR786594:CJR786612 CTN786594:CTN786612 DDJ786594:DDJ786612 DNF786594:DNF786612 DXB786594:DXB786612 EGX786594:EGX786612 EQT786594:EQT786612 FAP786594:FAP786612 FKL786594:FKL786612 FUH786594:FUH786612 GED786594:GED786612 GNZ786594:GNZ786612 GXV786594:GXV786612 HHR786594:HHR786612 HRN786594:HRN786612 IBJ786594:IBJ786612 ILF786594:ILF786612 IVB786594:IVB786612 JEX786594:JEX786612 JOT786594:JOT786612 JYP786594:JYP786612 KIL786594:KIL786612 KSH786594:KSH786612 LCD786594:LCD786612 LLZ786594:LLZ786612 LVV786594:LVV786612 MFR786594:MFR786612 MPN786594:MPN786612 MZJ786594:MZJ786612 NJF786594:NJF786612 NTB786594:NTB786612 OCX786594:OCX786612 OMT786594:OMT786612 OWP786594:OWP786612 PGL786594:PGL786612 PQH786594:PQH786612 QAD786594:QAD786612 QJZ786594:QJZ786612 QTV786594:QTV786612 RDR786594:RDR786612 RNN786594:RNN786612 RXJ786594:RXJ786612 SHF786594:SHF786612 SRB786594:SRB786612 TAX786594:TAX786612 TKT786594:TKT786612 TUP786594:TUP786612 UEL786594:UEL786612 UOH786594:UOH786612 UYD786594:UYD786612 VHZ786594:VHZ786612 VRV786594:VRV786612 WBR786594:WBR786612 WLN786594:WLN786612 WVJ786594:WVJ786612 B852130:B852148 IX852130:IX852148 ST852130:ST852148 ACP852130:ACP852148 AML852130:AML852148 AWH852130:AWH852148 BGD852130:BGD852148 BPZ852130:BPZ852148 BZV852130:BZV852148 CJR852130:CJR852148 CTN852130:CTN852148 DDJ852130:DDJ852148 DNF852130:DNF852148 DXB852130:DXB852148 EGX852130:EGX852148 EQT852130:EQT852148 FAP852130:FAP852148 FKL852130:FKL852148 FUH852130:FUH852148 GED852130:GED852148 GNZ852130:GNZ852148 GXV852130:GXV852148 HHR852130:HHR852148 HRN852130:HRN852148 IBJ852130:IBJ852148 ILF852130:ILF852148 IVB852130:IVB852148 JEX852130:JEX852148 JOT852130:JOT852148 JYP852130:JYP852148 KIL852130:KIL852148 KSH852130:KSH852148 LCD852130:LCD852148 LLZ852130:LLZ852148 LVV852130:LVV852148 MFR852130:MFR852148 MPN852130:MPN852148 MZJ852130:MZJ852148 NJF852130:NJF852148 NTB852130:NTB852148 OCX852130:OCX852148 OMT852130:OMT852148 OWP852130:OWP852148 PGL852130:PGL852148 PQH852130:PQH852148 QAD852130:QAD852148 QJZ852130:QJZ852148 QTV852130:QTV852148 RDR852130:RDR852148 RNN852130:RNN852148 RXJ852130:RXJ852148 SHF852130:SHF852148 SRB852130:SRB852148 TAX852130:TAX852148 TKT852130:TKT852148 TUP852130:TUP852148 UEL852130:UEL852148 UOH852130:UOH852148 UYD852130:UYD852148 VHZ852130:VHZ852148 VRV852130:VRV852148 WBR852130:WBR852148 WLN852130:WLN852148 WVJ852130:WVJ852148 B917666:B917684 IX917666:IX917684 ST917666:ST917684 ACP917666:ACP917684 AML917666:AML917684 AWH917666:AWH917684 BGD917666:BGD917684 BPZ917666:BPZ917684 BZV917666:BZV917684 CJR917666:CJR917684 CTN917666:CTN917684 DDJ917666:DDJ917684 DNF917666:DNF917684 DXB917666:DXB917684 EGX917666:EGX917684 EQT917666:EQT917684 FAP917666:FAP917684 FKL917666:FKL917684 FUH917666:FUH917684 GED917666:GED917684 GNZ917666:GNZ917684 GXV917666:GXV917684 HHR917666:HHR917684 HRN917666:HRN917684 IBJ917666:IBJ917684 ILF917666:ILF917684 IVB917666:IVB917684 JEX917666:JEX917684 JOT917666:JOT917684 JYP917666:JYP917684 KIL917666:KIL917684 KSH917666:KSH917684 LCD917666:LCD917684 LLZ917666:LLZ917684 LVV917666:LVV917684 MFR917666:MFR917684 MPN917666:MPN917684 MZJ917666:MZJ917684 NJF917666:NJF917684 NTB917666:NTB917684 OCX917666:OCX917684 OMT917666:OMT917684 OWP917666:OWP917684 PGL917666:PGL917684 PQH917666:PQH917684 QAD917666:QAD917684 QJZ917666:QJZ917684 QTV917666:QTV917684 RDR917666:RDR917684 RNN917666:RNN917684 RXJ917666:RXJ917684 SHF917666:SHF917684 SRB917666:SRB917684 TAX917666:TAX917684 TKT917666:TKT917684 TUP917666:TUP917684 UEL917666:UEL917684 UOH917666:UOH917684 UYD917666:UYD917684 VHZ917666:VHZ917684 VRV917666:VRV917684 WBR917666:WBR917684 WLN917666:WLN917684 WVJ917666:WVJ917684 B983202:B983220 IX983202:IX983220 ST983202:ST983220 ACP983202:ACP983220 AML983202:AML983220 AWH983202:AWH983220 BGD983202:BGD983220 BPZ983202:BPZ983220 BZV983202:BZV983220 CJR983202:CJR983220 CTN983202:CTN983220 DDJ983202:DDJ983220 DNF983202:DNF983220 DXB983202:DXB983220 EGX983202:EGX983220 EQT983202:EQT983220 FAP983202:FAP983220 FKL983202:FKL983220 FUH983202:FUH983220 GED983202:GED983220 GNZ983202:GNZ983220 GXV983202:GXV983220 HHR983202:HHR983220 HRN983202:HRN983220 IBJ983202:IBJ983220 ILF983202:ILF983220 IVB983202:IVB983220 JEX983202:JEX983220 JOT983202:JOT983220 JYP983202:JYP983220 KIL983202:KIL983220 KSH983202:KSH983220 LCD983202:LCD983220 LLZ983202:LLZ983220 LVV983202:LVV983220 MFR983202:MFR983220 MPN983202:MPN983220 MZJ983202:MZJ983220 NJF983202:NJF983220 NTB983202:NTB983220 OCX983202:OCX983220 OMT983202:OMT983220 OWP983202:OWP983220 PGL983202:PGL983220 PQH983202:PQH983220 QAD983202:QAD983220 QJZ983202:QJZ983220 QTV983202:QTV983220 RDR983202:RDR983220 RNN983202:RNN983220 RXJ983202:RXJ983220 SHF983202:SHF983220 SRB983202:SRB983220 TAX983202:TAX983220 TKT983202:TKT983220 TUP983202:TUP983220 UEL983202:UEL983220 UOH983202:UOH983220 UYD983202:UYD983220 VHZ983202:VHZ983220 VRV983202:VRV983220 WBR983202:WBR983220 WLN983202:WLN983220 WVJ983202:WVJ983220">
      <formula1>GASES</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outlinePr summaryBelow="0"/>
  </sheetPr>
  <dimension ref="A1:BV610"/>
  <sheetViews>
    <sheetView topLeftCell="A176" zoomScale="55" zoomScaleNormal="55" workbookViewId="0">
      <pane xSplit="3" topLeftCell="D1" activePane="topRight" state="frozen"/>
      <selection activeCell="A155" sqref="A155"/>
      <selection pane="topRight" activeCell="AA186" sqref="AA186:AC187"/>
    </sheetView>
  </sheetViews>
  <sheetFormatPr defaultRowHeight="15" outlineLevelRow="1" x14ac:dyDescent="0.25"/>
  <cols>
    <col min="1" max="1" width="8.85546875" style="410"/>
    <col min="2" max="2" width="31.7109375" style="410" bestFit="1" customWidth="1"/>
    <col min="3" max="4" width="8.85546875" style="410"/>
    <col min="5" max="5" width="11.42578125" style="410" customWidth="1"/>
    <col min="6" max="14" width="10.7109375" style="410" customWidth="1"/>
    <col min="15" max="15" width="11.42578125" style="410" customWidth="1"/>
    <col min="16" max="24" width="10.7109375" style="410" customWidth="1"/>
    <col min="25" max="74" width="8.85546875" style="468"/>
    <col min="75" max="257" width="8.85546875" style="410"/>
    <col min="258" max="258" width="31.7109375" style="410" bestFit="1" customWidth="1"/>
    <col min="259" max="260" width="8.85546875" style="410"/>
    <col min="261" max="261" width="11.42578125" style="410" customWidth="1"/>
    <col min="262" max="270" width="10.7109375" style="410" customWidth="1"/>
    <col min="271" max="271" width="11.42578125" style="410" customWidth="1"/>
    <col min="272" max="280" width="10.7109375" style="410" customWidth="1"/>
    <col min="281" max="513" width="8.85546875" style="410"/>
    <col min="514" max="514" width="31.7109375" style="410" bestFit="1" customWidth="1"/>
    <col min="515" max="516" width="8.85546875" style="410"/>
    <col min="517" max="517" width="11.42578125" style="410" customWidth="1"/>
    <col min="518" max="526" width="10.7109375" style="410" customWidth="1"/>
    <col min="527" max="527" width="11.42578125" style="410" customWidth="1"/>
    <col min="528" max="536" width="10.7109375" style="410" customWidth="1"/>
    <col min="537" max="769" width="8.85546875" style="410"/>
    <col min="770" max="770" width="31.7109375" style="410" bestFit="1" customWidth="1"/>
    <col min="771" max="772" width="8.85546875" style="410"/>
    <col min="773" max="773" width="11.42578125" style="410" customWidth="1"/>
    <col min="774" max="782" width="10.7109375" style="410" customWidth="1"/>
    <col min="783" max="783" width="11.42578125" style="410" customWidth="1"/>
    <col min="784" max="792" width="10.7109375" style="410" customWidth="1"/>
    <col min="793" max="1025" width="8.85546875" style="410"/>
    <col min="1026" max="1026" width="31.7109375" style="410" bestFit="1" customWidth="1"/>
    <col min="1027" max="1028" width="8.85546875" style="410"/>
    <col min="1029" max="1029" width="11.42578125" style="410" customWidth="1"/>
    <col min="1030" max="1038" width="10.7109375" style="410" customWidth="1"/>
    <col min="1039" max="1039" width="11.42578125" style="410" customWidth="1"/>
    <col min="1040" max="1048" width="10.7109375" style="410" customWidth="1"/>
    <col min="1049" max="1281" width="8.85546875" style="410"/>
    <col min="1282" max="1282" width="31.7109375" style="410" bestFit="1" customWidth="1"/>
    <col min="1283" max="1284" width="8.85546875" style="410"/>
    <col min="1285" max="1285" width="11.42578125" style="410" customWidth="1"/>
    <col min="1286" max="1294" width="10.7109375" style="410" customWidth="1"/>
    <col min="1295" max="1295" width="11.42578125" style="410" customWidth="1"/>
    <col min="1296" max="1304" width="10.7109375" style="410" customWidth="1"/>
    <col min="1305" max="1537" width="8.85546875" style="410"/>
    <col min="1538" max="1538" width="31.7109375" style="410" bestFit="1" customWidth="1"/>
    <col min="1539" max="1540" width="8.85546875" style="410"/>
    <col min="1541" max="1541" width="11.42578125" style="410" customWidth="1"/>
    <col min="1542" max="1550" width="10.7109375" style="410" customWidth="1"/>
    <col min="1551" max="1551" width="11.42578125" style="410" customWidth="1"/>
    <col min="1552" max="1560" width="10.7109375" style="410" customWidth="1"/>
    <col min="1561" max="1793" width="8.85546875" style="410"/>
    <col min="1794" max="1794" width="31.7109375" style="410" bestFit="1" customWidth="1"/>
    <col min="1795" max="1796" width="8.85546875" style="410"/>
    <col min="1797" max="1797" width="11.42578125" style="410" customWidth="1"/>
    <col min="1798" max="1806" width="10.7109375" style="410" customWidth="1"/>
    <col min="1807" max="1807" width="11.42578125" style="410" customWidth="1"/>
    <col min="1808" max="1816" width="10.7109375" style="410" customWidth="1"/>
    <col min="1817" max="2049" width="8.85546875" style="410"/>
    <col min="2050" max="2050" width="31.7109375" style="410" bestFit="1" customWidth="1"/>
    <col min="2051" max="2052" width="8.85546875" style="410"/>
    <col min="2053" max="2053" width="11.42578125" style="410" customWidth="1"/>
    <col min="2054" max="2062" width="10.7109375" style="410" customWidth="1"/>
    <col min="2063" max="2063" width="11.42578125" style="410" customWidth="1"/>
    <col min="2064" max="2072" width="10.7109375" style="410" customWidth="1"/>
    <col min="2073" max="2305" width="8.85546875" style="410"/>
    <col min="2306" max="2306" width="31.7109375" style="410" bestFit="1" customWidth="1"/>
    <col min="2307" max="2308" width="8.85546875" style="410"/>
    <col min="2309" max="2309" width="11.42578125" style="410" customWidth="1"/>
    <col min="2310" max="2318" width="10.7109375" style="410" customWidth="1"/>
    <col min="2319" max="2319" width="11.42578125" style="410" customWidth="1"/>
    <col min="2320" max="2328" width="10.7109375" style="410" customWidth="1"/>
    <col min="2329" max="2561" width="8.85546875" style="410"/>
    <col min="2562" max="2562" width="31.7109375" style="410" bestFit="1" customWidth="1"/>
    <col min="2563" max="2564" width="8.85546875" style="410"/>
    <col min="2565" max="2565" width="11.42578125" style="410" customWidth="1"/>
    <col min="2566" max="2574" width="10.7109375" style="410" customWidth="1"/>
    <col min="2575" max="2575" width="11.42578125" style="410" customWidth="1"/>
    <col min="2576" max="2584" width="10.7109375" style="410" customWidth="1"/>
    <col min="2585" max="2817" width="8.85546875" style="410"/>
    <col min="2818" max="2818" width="31.7109375" style="410" bestFit="1" customWidth="1"/>
    <col min="2819" max="2820" width="8.85546875" style="410"/>
    <col min="2821" max="2821" width="11.42578125" style="410" customWidth="1"/>
    <col min="2822" max="2830" width="10.7109375" style="410" customWidth="1"/>
    <col min="2831" max="2831" width="11.42578125" style="410" customWidth="1"/>
    <col min="2832" max="2840" width="10.7109375" style="410" customWidth="1"/>
    <col min="2841" max="3073" width="8.85546875" style="410"/>
    <col min="3074" max="3074" width="31.7109375" style="410" bestFit="1" customWidth="1"/>
    <col min="3075" max="3076" width="8.85546875" style="410"/>
    <col min="3077" max="3077" width="11.42578125" style="410" customWidth="1"/>
    <col min="3078" max="3086" width="10.7109375" style="410" customWidth="1"/>
    <col min="3087" max="3087" width="11.42578125" style="410" customWidth="1"/>
    <col min="3088" max="3096" width="10.7109375" style="410" customWidth="1"/>
    <col min="3097" max="3329" width="8.85546875" style="410"/>
    <col min="3330" max="3330" width="31.7109375" style="410" bestFit="1" customWidth="1"/>
    <col min="3331" max="3332" width="8.85546875" style="410"/>
    <col min="3333" max="3333" width="11.42578125" style="410" customWidth="1"/>
    <col min="3334" max="3342" width="10.7109375" style="410" customWidth="1"/>
    <col min="3343" max="3343" width="11.42578125" style="410" customWidth="1"/>
    <col min="3344" max="3352" width="10.7109375" style="410" customWidth="1"/>
    <col min="3353" max="3585" width="8.85546875" style="410"/>
    <col min="3586" max="3586" width="31.7109375" style="410" bestFit="1" customWidth="1"/>
    <col min="3587" max="3588" width="8.85546875" style="410"/>
    <col min="3589" max="3589" width="11.42578125" style="410" customWidth="1"/>
    <col min="3590" max="3598" width="10.7109375" style="410" customWidth="1"/>
    <col min="3599" max="3599" width="11.42578125" style="410" customWidth="1"/>
    <col min="3600" max="3608" width="10.7109375" style="410" customWidth="1"/>
    <col min="3609" max="3841" width="8.85546875" style="410"/>
    <col min="3842" max="3842" width="31.7109375" style="410" bestFit="1" customWidth="1"/>
    <col min="3843" max="3844" width="8.85546875" style="410"/>
    <col min="3845" max="3845" width="11.42578125" style="410" customWidth="1"/>
    <col min="3846" max="3854" width="10.7109375" style="410" customWidth="1"/>
    <col min="3855" max="3855" width="11.42578125" style="410" customWidth="1"/>
    <col min="3856" max="3864" width="10.7109375" style="410" customWidth="1"/>
    <col min="3865" max="4097" width="8.85546875" style="410"/>
    <col min="4098" max="4098" width="31.7109375" style="410" bestFit="1" customWidth="1"/>
    <col min="4099" max="4100" width="8.85546875" style="410"/>
    <col min="4101" max="4101" width="11.42578125" style="410" customWidth="1"/>
    <col min="4102" max="4110" width="10.7109375" style="410" customWidth="1"/>
    <col min="4111" max="4111" width="11.42578125" style="410" customWidth="1"/>
    <col min="4112" max="4120" width="10.7109375" style="410" customWidth="1"/>
    <col min="4121" max="4353" width="8.85546875" style="410"/>
    <col min="4354" max="4354" width="31.7109375" style="410" bestFit="1" customWidth="1"/>
    <col min="4355" max="4356" width="8.85546875" style="410"/>
    <col min="4357" max="4357" width="11.42578125" style="410" customWidth="1"/>
    <col min="4358" max="4366" width="10.7109375" style="410" customWidth="1"/>
    <col min="4367" max="4367" width="11.42578125" style="410" customWidth="1"/>
    <col min="4368" max="4376" width="10.7109375" style="410" customWidth="1"/>
    <col min="4377" max="4609" width="8.85546875" style="410"/>
    <col min="4610" max="4610" width="31.7109375" style="410" bestFit="1" customWidth="1"/>
    <col min="4611" max="4612" width="8.85546875" style="410"/>
    <col min="4613" max="4613" width="11.42578125" style="410" customWidth="1"/>
    <col min="4614" max="4622" width="10.7109375" style="410" customWidth="1"/>
    <col min="4623" max="4623" width="11.42578125" style="410" customWidth="1"/>
    <col min="4624" max="4632" width="10.7109375" style="410" customWidth="1"/>
    <col min="4633" max="4865" width="8.85546875" style="410"/>
    <col min="4866" max="4866" width="31.7109375" style="410" bestFit="1" customWidth="1"/>
    <col min="4867" max="4868" width="8.85546875" style="410"/>
    <col min="4869" max="4869" width="11.42578125" style="410" customWidth="1"/>
    <col min="4870" max="4878" width="10.7109375" style="410" customWidth="1"/>
    <col min="4879" max="4879" width="11.42578125" style="410" customWidth="1"/>
    <col min="4880" max="4888" width="10.7109375" style="410" customWidth="1"/>
    <col min="4889" max="5121" width="8.85546875" style="410"/>
    <col min="5122" max="5122" width="31.7109375" style="410" bestFit="1" customWidth="1"/>
    <col min="5123" max="5124" width="8.85546875" style="410"/>
    <col min="5125" max="5125" width="11.42578125" style="410" customWidth="1"/>
    <col min="5126" max="5134" width="10.7109375" style="410" customWidth="1"/>
    <col min="5135" max="5135" width="11.42578125" style="410" customWidth="1"/>
    <col min="5136" max="5144" width="10.7109375" style="410" customWidth="1"/>
    <col min="5145" max="5377" width="8.85546875" style="410"/>
    <col min="5378" max="5378" width="31.7109375" style="410" bestFit="1" customWidth="1"/>
    <col min="5379" max="5380" width="8.85546875" style="410"/>
    <col min="5381" max="5381" width="11.42578125" style="410" customWidth="1"/>
    <col min="5382" max="5390" width="10.7109375" style="410" customWidth="1"/>
    <col min="5391" max="5391" width="11.42578125" style="410" customWidth="1"/>
    <col min="5392" max="5400" width="10.7109375" style="410" customWidth="1"/>
    <col min="5401" max="5633" width="8.85546875" style="410"/>
    <col min="5634" max="5634" width="31.7109375" style="410" bestFit="1" customWidth="1"/>
    <col min="5635" max="5636" width="8.85546875" style="410"/>
    <col min="5637" max="5637" width="11.42578125" style="410" customWidth="1"/>
    <col min="5638" max="5646" width="10.7109375" style="410" customWidth="1"/>
    <col min="5647" max="5647" width="11.42578125" style="410" customWidth="1"/>
    <col min="5648" max="5656" width="10.7109375" style="410" customWidth="1"/>
    <col min="5657" max="5889" width="8.85546875" style="410"/>
    <col min="5890" max="5890" width="31.7109375" style="410" bestFit="1" customWidth="1"/>
    <col min="5891" max="5892" width="8.85546875" style="410"/>
    <col min="5893" max="5893" width="11.42578125" style="410" customWidth="1"/>
    <col min="5894" max="5902" width="10.7109375" style="410" customWidth="1"/>
    <col min="5903" max="5903" width="11.42578125" style="410" customWidth="1"/>
    <col min="5904" max="5912" width="10.7109375" style="410" customWidth="1"/>
    <col min="5913" max="6145" width="8.85546875" style="410"/>
    <col min="6146" max="6146" width="31.7109375" style="410" bestFit="1" customWidth="1"/>
    <col min="6147" max="6148" width="8.85546875" style="410"/>
    <col min="6149" max="6149" width="11.42578125" style="410" customWidth="1"/>
    <col min="6150" max="6158" width="10.7109375" style="410" customWidth="1"/>
    <col min="6159" max="6159" width="11.42578125" style="410" customWidth="1"/>
    <col min="6160" max="6168" width="10.7109375" style="410" customWidth="1"/>
    <col min="6169" max="6401" width="8.85546875" style="410"/>
    <col min="6402" max="6402" width="31.7109375" style="410" bestFit="1" customWidth="1"/>
    <col min="6403" max="6404" width="8.85546875" style="410"/>
    <col min="6405" max="6405" width="11.42578125" style="410" customWidth="1"/>
    <col min="6406" max="6414" width="10.7109375" style="410" customWidth="1"/>
    <col min="6415" max="6415" width="11.42578125" style="410" customWidth="1"/>
    <col min="6416" max="6424" width="10.7109375" style="410" customWidth="1"/>
    <col min="6425" max="6657" width="8.85546875" style="410"/>
    <col min="6658" max="6658" width="31.7109375" style="410" bestFit="1" customWidth="1"/>
    <col min="6659" max="6660" width="8.85546875" style="410"/>
    <col min="6661" max="6661" width="11.42578125" style="410" customWidth="1"/>
    <col min="6662" max="6670" width="10.7109375" style="410" customWidth="1"/>
    <col min="6671" max="6671" width="11.42578125" style="410" customWidth="1"/>
    <col min="6672" max="6680" width="10.7109375" style="410" customWidth="1"/>
    <col min="6681" max="6913" width="8.85546875" style="410"/>
    <col min="6914" max="6914" width="31.7109375" style="410" bestFit="1" customWidth="1"/>
    <col min="6915" max="6916" width="8.85546875" style="410"/>
    <col min="6917" max="6917" width="11.42578125" style="410" customWidth="1"/>
    <col min="6918" max="6926" width="10.7109375" style="410" customWidth="1"/>
    <col min="6927" max="6927" width="11.42578125" style="410" customWidth="1"/>
    <col min="6928" max="6936" width="10.7109375" style="410" customWidth="1"/>
    <col min="6937" max="7169" width="8.85546875" style="410"/>
    <col min="7170" max="7170" width="31.7109375" style="410" bestFit="1" customWidth="1"/>
    <col min="7171" max="7172" width="8.85546875" style="410"/>
    <col min="7173" max="7173" width="11.42578125" style="410" customWidth="1"/>
    <col min="7174" max="7182" width="10.7109375" style="410" customWidth="1"/>
    <col min="7183" max="7183" width="11.42578125" style="410" customWidth="1"/>
    <col min="7184" max="7192" width="10.7109375" style="410" customWidth="1"/>
    <col min="7193" max="7425" width="8.85546875" style="410"/>
    <col min="7426" max="7426" width="31.7109375" style="410" bestFit="1" customWidth="1"/>
    <col min="7427" max="7428" width="8.85546875" style="410"/>
    <col min="7429" max="7429" width="11.42578125" style="410" customWidth="1"/>
    <col min="7430" max="7438" width="10.7109375" style="410" customWidth="1"/>
    <col min="7439" max="7439" width="11.42578125" style="410" customWidth="1"/>
    <col min="7440" max="7448" width="10.7109375" style="410" customWidth="1"/>
    <col min="7449" max="7681" width="8.85546875" style="410"/>
    <col min="7682" max="7682" width="31.7109375" style="410" bestFit="1" customWidth="1"/>
    <col min="7683" max="7684" width="8.85546875" style="410"/>
    <col min="7685" max="7685" width="11.42578125" style="410" customWidth="1"/>
    <col min="7686" max="7694" width="10.7109375" style="410" customWidth="1"/>
    <col min="7695" max="7695" width="11.42578125" style="410" customWidth="1"/>
    <col min="7696" max="7704" width="10.7109375" style="410" customWidth="1"/>
    <col min="7705" max="7937" width="8.85546875" style="410"/>
    <col min="7938" max="7938" width="31.7109375" style="410" bestFit="1" customWidth="1"/>
    <col min="7939" max="7940" width="8.85546875" style="410"/>
    <col min="7941" max="7941" width="11.42578125" style="410" customWidth="1"/>
    <col min="7942" max="7950" width="10.7109375" style="410" customWidth="1"/>
    <col min="7951" max="7951" width="11.42578125" style="410" customWidth="1"/>
    <col min="7952" max="7960" width="10.7109375" style="410" customWidth="1"/>
    <col min="7961" max="8193" width="8.85546875" style="410"/>
    <col min="8194" max="8194" width="31.7109375" style="410" bestFit="1" customWidth="1"/>
    <col min="8195" max="8196" width="8.85546875" style="410"/>
    <col min="8197" max="8197" width="11.42578125" style="410" customWidth="1"/>
    <col min="8198" max="8206" width="10.7109375" style="410" customWidth="1"/>
    <col min="8207" max="8207" width="11.42578125" style="410" customWidth="1"/>
    <col min="8208" max="8216" width="10.7109375" style="410" customWidth="1"/>
    <col min="8217" max="8449" width="8.85546875" style="410"/>
    <col min="8450" max="8450" width="31.7109375" style="410" bestFit="1" customWidth="1"/>
    <col min="8451" max="8452" width="8.85546875" style="410"/>
    <col min="8453" max="8453" width="11.42578125" style="410" customWidth="1"/>
    <col min="8454" max="8462" width="10.7109375" style="410" customWidth="1"/>
    <col min="8463" max="8463" width="11.42578125" style="410" customWidth="1"/>
    <col min="8464" max="8472" width="10.7109375" style="410" customWidth="1"/>
    <col min="8473" max="8705" width="8.85546875" style="410"/>
    <col min="8706" max="8706" width="31.7109375" style="410" bestFit="1" customWidth="1"/>
    <col min="8707" max="8708" width="8.85546875" style="410"/>
    <col min="8709" max="8709" width="11.42578125" style="410" customWidth="1"/>
    <col min="8710" max="8718" width="10.7109375" style="410" customWidth="1"/>
    <col min="8719" max="8719" width="11.42578125" style="410" customWidth="1"/>
    <col min="8720" max="8728" width="10.7109375" style="410" customWidth="1"/>
    <col min="8729" max="8961" width="8.85546875" style="410"/>
    <col min="8962" max="8962" width="31.7109375" style="410" bestFit="1" customWidth="1"/>
    <col min="8963" max="8964" width="8.85546875" style="410"/>
    <col min="8965" max="8965" width="11.42578125" style="410" customWidth="1"/>
    <col min="8966" max="8974" width="10.7109375" style="410" customWidth="1"/>
    <col min="8975" max="8975" width="11.42578125" style="410" customWidth="1"/>
    <col min="8976" max="8984" width="10.7109375" style="410" customWidth="1"/>
    <col min="8985" max="9217" width="8.85546875" style="410"/>
    <col min="9218" max="9218" width="31.7109375" style="410" bestFit="1" customWidth="1"/>
    <col min="9219" max="9220" width="8.85546875" style="410"/>
    <col min="9221" max="9221" width="11.42578125" style="410" customWidth="1"/>
    <col min="9222" max="9230" width="10.7109375" style="410" customWidth="1"/>
    <col min="9231" max="9231" width="11.42578125" style="410" customWidth="1"/>
    <col min="9232" max="9240" width="10.7109375" style="410" customWidth="1"/>
    <col min="9241" max="9473" width="8.85546875" style="410"/>
    <col min="9474" max="9474" width="31.7109375" style="410" bestFit="1" customWidth="1"/>
    <col min="9475" max="9476" width="8.85546875" style="410"/>
    <col min="9477" max="9477" width="11.42578125" style="410" customWidth="1"/>
    <col min="9478" max="9486" width="10.7109375" style="410" customWidth="1"/>
    <col min="9487" max="9487" width="11.42578125" style="410" customWidth="1"/>
    <col min="9488" max="9496" width="10.7109375" style="410" customWidth="1"/>
    <col min="9497" max="9729" width="8.85546875" style="410"/>
    <col min="9730" max="9730" width="31.7109375" style="410" bestFit="1" customWidth="1"/>
    <col min="9731" max="9732" width="8.85546875" style="410"/>
    <col min="9733" max="9733" width="11.42578125" style="410" customWidth="1"/>
    <col min="9734" max="9742" width="10.7109375" style="410" customWidth="1"/>
    <col min="9743" max="9743" width="11.42578125" style="410" customWidth="1"/>
    <col min="9744" max="9752" width="10.7109375" style="410" customWidth="1"/>
    <col min="9753" max="9985" width="8.85546875" style="410"/>
    <col min="9986" max="9986" width="31.7109375" style="410" bestFit="1" customWidth="1"/>
    <col min="9987" max="9988" width="8.85546875" style="410"/>
    <col min="9989" max="9989" width="11.42578125" style="410" customWidth="1"/>
    <col min="9990" max="9998" width="10.7109375" style="410" customWidth="1"/>
    <col min="9999" max="9999" width="11.42578125" style="410" customWidth="1"/>
    <col min="10000" max="10008" width="10.7109375" style="410" customWidth="1"/>
    <col min="10009" max="10241" width="8.85546875" style="410"/>
    <col min="10242" max="10242" width="31.7109375" style="410" bestFit="1" customWidth="1"/>
    <col min="10243" max="10244" width="8.85546875" style="410"/>
    <col min="10245" max="10245" width="11.42578125" style="410" customWidth="1"/>
    <col min="10246" max="10254" width="10.7109375" style="410" customWidth="1"/>
    <col min="10255" max="10255" width="11.42578125" style="410" customWidth="1"/>
    <col min="10256" max="10264" width="10.7109375" style="410" customWidth="1"/>
    <col min="10265" max="10497" width="8.85546875" style="410"/>
    <col min="10498" max="10498" width="31.7109375" style="410" bestFit="1" customWidth="1"/>
    <col min="10499" max="10500" width="8.85546875" style="410"/>
    <col min="10501" max="10501" width="11.42578125" style="410" customWidth="1"/>
    <col min="10502" max="10510" width="10.7109375" style="410" customWidth="1"/>
    <col min="10511" max="10511" width="11.42578125" style="410" customWidth="1"/>
    <col min="10512" max="10520" width="10.7109375" style="410" customWidth="1"/>
    <col min="10521" max="10753" width="8.85546875" style="410"/>
    <col min="10754" max="10754" width="31.7109375" style="410" bestFit="1" customWidth="1"/>
    <col min="10755" max="10756" width="8.85546875" style="410"/>
    <col min="10757" max="10757" width="11.42578125" style="410" customWidth="1"/>
    <col min="10758" max="10766" width="10.7109375" style="410" customWidth="1"/>
    <col min="10767" max="10767" width="11.42578125" style="410" customWidth="1"/>
    <col min="10768" max="10776" width="10.7109375" style="410" customWidth="1"/>
    <col min="10777" max="11009" width="8.85546875" style="410"/>
    <col min="11010" max="11010" width="31.7109375" style="410" bestFit="1" customWidth="1"/>
    <col min="11011" max="11012" width="8.85546875" style="410"/>
    <col min="11013" max="11013" width="11.42578125" style="410" customWidth="1"/>
    <col min="11014" max="11022" width="10.7109375" style="410" customWidth="1"/>
    <col min="11023" max="11023" width="11.42578125" style="410" customWidth="1"/>
    <col min="11024" max="11032" width="10.7109375" style="410" customWidth="1"/>
    <col min="11033" max="11265" width="8.85546875" style="410"/>
    <col min="11266" max="11266" width="31.7109375" style="410" bestFit="1" customWidth="1"/>
    <col min="11267" max="11268" width="8.85546875" style="410"/>
    <col min="11269" max="11269" width="11.42578125" style="410" customWidth="1"/>
    <col min="11270" max="11278" width="10.7109375" style="410" customWidth="1"/>
    <col min="11279" max="11279" width="11.42578125" style="410" customWidth="1"/>
    <col min="11280" max="11288" width="10.7109375" style="410" customWidth="1"/>
    <col min="11289" max="11521" width="8.85546875" style="410"/>
    <col min="11522" max="11522" width="31.7109375" style="410" bestFit="1" customWidth="1"/>
    <col min="11523" max="11524" width="8.85546875" style="410"/>
    <col min="11525" max="11525" width="11.42578125" style="410" customWidth="1"/>
    <col min="11526" max="11534" width="10.7109375" style="410" customWidth="1"/>
    <col min="11535" max="11535" width="11.42578125" style="410" customWidth="1"/>
    <col min="11536" max="11544" width="10.7109375" style="410" customWidth="1"/>
    <col min="11545" max="11777" width="8.85546875" style="410"/>
    <col min="11778" max="11778" width="31.7109375" style="410" bestFit="1" customWidth="1"/>
    <col min="11779" max="11780" width="8.85546875" style="410"/>
    <col min="11781" max="11781" width="11.42578125" style="410" customWidth="1"/>
    <col min="11782" max="11790" width="10.7109375" style="410" customWidth="1"/>
    <col min="11791" max="11791" width="11.42578125" style="410" customWidth="1"/>
    <col min="11792" max="11800" width="10.7109375" style="410" customWidth="1"/>
    <col min="11801" max="12033" width="8.85546875" style="410"/>
    <col min="12034" max="12034" width="31.7109375" style="410" bestFit="1" customWidth="1"/>
    <col min="12035" max="12036" width="8.85546875" style="410"/>
    <col min="12037" max="12037" width="11.42578125" style="410" customWidth="1"/>
    <col min="12038" max="12046" width="10.7109375" style="410" customWidth="1"/>
    <col min="12047" max="12047" width="11.42578125" style="410" customWidth="1"/>
    <col min="12048" max="12056" width="10.7109375" style="410" customWidth="1"/>
    <col min="12057" max="12289" width="8.85546875" style="410"/>
    <col min="12290" max="12290" width="31.7109375" style="410" bestFit="1" customWidth="1"/>
    <col min="12291" max="12292" width="8.85546875" style="410"/>
    <col min="12293" max="12293" width="11.42578125" style="410" customWidth="1"/>
    <col min="12294" max="12302" width="10.7109375" style="410" customWidth="1"/>
    <col min="12303" max="12303" width="11.42578125" style="410" customWidth="1"/>
    <col min="12304" max="12312" width="10.7109375" style="410" customWidth="1"/>
    <col min="12313" max="12545" width="8.85546875" style="410"/>
    <col min="12546" max="12546" width="31.7109375" style="410" bestFit="1" customWidth="1"/>
    <col min="12547" max="12548" width="8.85546875" style="410"/>
    <col min="12549" max="12549" width="11.42578125" style="410" customWidth="1"/>
    <col min="12550" max="12558" width="10.7109375" style="410" customWidth="1"/>
    <col min="12559" max="12559" width="11.42578125" style="410" customWidth="1"/>
    <col min="12560" max="12568" width="10.7109375" style="410" customWidth="1"/>
    <col min="12569" max="12801" width="8.85546875" style="410"/>
    <col min="12802" max="12802" width="31.7109375" style="410" bestFit="1" customWidth="1"/>
    <col min="12803" max="12804" width="8.85546875" style="410"/>
    <col min="12805" max="12805" width="11.42578125" style="410" customWidth="1"/>
    <col min="12806" max="12814" width="10.7109375" style="410" customWidth="1"/>
    <col min="12815" max="12815" width="11.42578125" style="410" customWidth="1"/>
    <col min="12816" max="12824" width="10.7109375" style="410" customWidth="1"/>
    <col min="12825" max="13057" width="8.85546875" style="410"/>
    <col min="13058" max="13058" width="31.7109375" style="410" bestFit="1" customWidth="1"/>
    <col min="13059" max="13060" width="8.85546875" style="410"/>
    <col min="13061" max="13061" width="11.42578125" style="410" customWidth="1"/>
    <col min="13062" max="13070" width="10.7109375" style="410" customWidth="1"/>
    <col min="13071" max="13071" width="11.42578125" style="410" customWidth="1"/>
    <col min="13072" max="13080" width="10.7109375" style="410" customWidth="1"/>
    <col min="13081" max="13313" width="8.85546875" style="410"/>
    <col min="13314" max="13314" width="31.7109375" style="410" bestFit="1" customWidth="1"/>
    <col min="13315" max="13316" width="8.85546875" style="410"/>
    <col min="13317" max="13317" width="11.42578125" style="410" customWidth="1"/>
    <col min="13318" max="13326" width="10.7109375" style="410" customWidth="1"/>
    <col min="13327" max="13327" width="11.42578125" style="410" customWidth="1"/>
    <col min="13328" max="13336" width="10.7109375" style="410" customWidth="1"/>
    <col min="13337" max="13569" width="8.85546875" style="410"/>
    <col min="13570" max="13570" width="31.7109375" style="410" bestFit="1" customWidth="1"/>
    <col min="13571" max="13572" width="8.85546875" style="410"/>
    <col min="13573" max="13573" width="11.42578125" style="410" customWidth="1"/>
    <col min="13574" max="13582" width="10.7109375" style="410" customWidth="1"/>
    <col min="13583" max="13583" width="11.42578125" style="410" customWidth="1"/>
    <col min="13584" max="13592" width="10.7109375" style="410" customWidth="1"/>
    <col min="13593" max="13825" width="8.85546875" style="410"/>
    <col min="13826" max="13826" width="31.7109375" style="410" bestFit="1" customWidth="1"/>
    <col min="13827" max="13828" width="8.85546875" style="410"/>
    <col min="13829" max="13829" width="11.42578125" style="410" customWidth="1"/>
    <col min="13830" max="13838" width="10.7109375" style="410" customWidth="1"/>
    <col min="13839" max="13839" width="11.42578125" style="410" customWidth="1"/>
    <col min="13840" max="13848" width="10.7109375" style="410" customWidth="1"/>
    <col min="13849" max="14081" width="8.85546875" style="410"/>
    <col min="14082" max="14082" width="31.7109375" style="410" bestFit="1" customWidth="1"/>
    <col min="14083" max="14084" width="8.85546875" style="410"/>
    <col min="14085" max="14085" width="11.42578125" style="410" customWidth="1"/>
    <col min="14086" max="14094" width="10.7109375" style="410" customWidth="1"/>
    <col min="14095" max="14095" width="11.42578125" style="410" customWidth="1"/>
    <col min="14096" max="14104" width="10.7109375" style="410" customWidth="1"/>
    <col min="14105" max="14337" width="8.85546875" style="410"/>
    <col min="14338" max="14338" width="31.7109375" style="410" bestFit="1" customWidth="1"/>
    <col min="14339" max="14340" width="8.85546875" style="410"/>
    <col min="14341" max="14341" width="11.42578125" style="410" customWidth="1"/>
    <col min="14342" max="14350" width="10.7109375" style="410" customWidth="1"/>
    <col min="14351" max="14351" width="11.42578125" style="410" customWidth="1"/>
    <col min="14352" max="14360" width="10.7109375" style="410" customWidth="1"/>
    <col min="14361" max="14593" width="8.85546875" style="410"/>
    <col min="14594" max="14594" width="31.7109375" style="410" bestFit="1" customWidth="1"/>
    <col min="14595" max="14596" width="8.85546875" style="410"/>
    <col min="14597" max="14597" width="11.42578125" style="410" customWidth="1"/>
    <col min="14598" max="14606" width="10.7109375" style="410" customWidth="1"/>
    <col min="14607" max="14607" width="11.42578125" style="410" customWidth="1"/>
    <col min="14608" max="14616" width="10.7109375" style="410" customWidth="1"/>
    <col min="14617" max="14849" width="8.85546875" style="410"/>
    <col min="14850" max="14850" width="31.7109375" style="410" bestFit="1" customWidth="1"/>
    <col min="14851" max="14852" width="8.85546875" style="410"/>
    <col min="14853" max="14853" width="11.42578125" style="410" customWidth="1"/>
    <col min="14854" max="14862" width="10.7109375" style="410" customWidth="1"/>
    <col min="14863" max="14863" width="11.42578125" style="410" customWidth="1"/>
    <col min="14864" max="14872" width="10.7109375" style="410" customWidth="1"/>
    <col min="14873" max="15105" width="8.85546875" style="410"/>
    <col min="15106" max="15106" width="31.7109375" style="410" bestFit="1" customWidth="1"/>
    <col min="15107" max="15108" width="8.85546875" style="410"/>
    <col min="15109" max="15109" width="11.42578125" style="410" customWidth="1"/>
    <col min="15110" max="15118" width="10.7109375" style="410" customWidth="1"/>
    <col min="15119" max="15119" width="11.42578125" style="410" customWidth="1"/>
    <col min="15120" max="15128" width="10.7109375" style="410" customWidth="1"/>
    <col min="15129" max="15361" width="8.85546875" style="410"/>
    <col min="15362" max="15362" width="31.7109375" style="410" bestFit="1" customWidth="1"/>
    <col min="15363" max="15364" width="8.85546875" style="410"/>
    <col min="15365" max="15365" width="11.42578125" style="410" customWidth="1"/>
    <col min="15366" max="15374" width="10.7109375" style="410" customWidth="1"/>
    <col min="15375" max="15375" width="11.42578125" style="410" customWidth="1"/>
    <col min="15376" max="15384" width="10.7109375" style="410" customWidth="1"/>
    <col min="15385" max="15617" width="8.85546875" style="410"/>
    <col min="15618" max="15618" width="31.7109375" style="410" bestFit="1" customWidth="1"/>
    <col min="15619" max="15620" width="8.85546875" style="410"/>
    <col min="15621" max="15621" width="11.42578125" style="410" customWidth="1"/>
    <col min="15622" max="15630" width="10.7109375" style="410" customWidth="1"/>
    <col min="15631" max="15631" width="11.42578125" style="410" customWidth="1"/>
    <col min="15632" max="15640" width="10.7109375" style="410" customWidth="1"/>
    <col min="15641" max="15873" width="8.85546875" style="410"/>
    <col min="15874" max="15874" width="31.7109375" style="410" bestFit="1" customWidth="1"/>
    <col min="15875" max="15876" width="8.85546875" style="410"/>
    <col min="15877" max="15877" width="11.42578125" style="410" customWidth="1"/>
    <col min="15878" max="15886" width="10.7109375" style="410" customWidth="1"/>
    <col min="15887" max="15887" width="11.42578125" style="410" customWidth="1"/>
    <col min="15888" max="15896" width="10.7109375" style="410" customWidth="1"/>
    <col min="15897" max="16129" width="8.85546875" style="410"/>
    <col min="16130" max="16130" width="31.7109375" style="410" bestFit="1" customWidth="1"/>
    <col min="16131" max="16132" width="8.85546875" style="410"/>
    <col min="16133" max="16133" width="11.42578125" style="410" customWidth="1"/>
    <col min="16134" max="16142" width="10.7109375" style="410" customWidth="1"/>
    <col min="16143" max="16143" width="11.42578125" style="410" customWidth="1"/>
    <col min="16144" max="16152" width="10.7109375" style="410" customWidth="1"/>
    <col min="16153" max="16384" width="8.85546875" style="410"/>
  </cols>
  <sheetData>
    <row r="1" spans="1:74" ht="26.25" customHeight="1" x14ac:dyDescent="0.25">
      <c r="A1" s="772" t="s">
        <v>707</v>
      </c>
      <c r="B1" s="755" t="s">
        <v>887</v>
      </c>
      <c r="C1" s="464"/>
      <c r="D1" s="465"/>
      <c r="E1" s="465" t="s">
        <v>891</v>
      </c>
      <c r="F1" s="465" t="s">
        <v>891</v>
      </c>
      <c r="G1" s="465" t="s">
        <v>891</v>
      </c>
      <c r="H1" s="465" t="s">
        <v>891</v>
      </c>
      <c r="I1" s="465" t="s">
        <v>891</v>
      </c>
      <c r="J1" s="465" t="s">
        <v>891</v>
      </c>
      <c r="K1" s="465" t="s">
        <v>891</v>
      </c>
      <c r="L1" s="465" t="s">
        <v>891</v>
      </c>
      <c r="M1" s="465" t="s">
        <v>891</v>
      </c>
      <c r="N1" s="465" t="s">
        <v>891</v>
      </c>
      <c r="O1" s="466" t="s">
        <v>891</v>
      </c>
      <c r="P1" s="465" t="s">
        <v>891</v>
      </c>
      <c r="Q1" s="465" t="s">
        <v>891</v>
      </c>
      <c r="R1" s="465" t="s">
        <v>891</v>
      </c>
      <c r="S1" s="465" t="s">
        <v>891</v>
      </c>
      <c r="T1" s="465" t="s">
        <v>891</v>
      </c>
      <c r="U1" s="465" t="s">
        <v>891</v>
      </c>
      <c r="V1" s="465" t="s">
        <v>891</v>
      </c>
      <c r="W1" s="465" t="s">
        <v>891</v>
      </c>
      <c r="X1" s="467" t="s">
        <v>891</v>
      </c>
      <c r="Y1" s="466" t="s">
        <v>891</v>
      </c>
      <c r="Z1" s="465" t="s">
        <v>891</v>
      </c>
      <c r="AA1" s="465" t="s">
        <v>891</v>
      </c>
      <c r="AB1" s="465" t="s">
        <v>891</v>
      </c>
      <c r="AC1" s="465" t="s">
        <v>891</v>
      </c>
      <c r="AD1" s="465" t="s">
        <v>891</v>
      </c>
      <c r="AE1" s="465" t="s">
        <v>891</v>
      </c>
      <c r="AF1" s="465" t="s">
        <v>891</v>
      </c>
      <c r="AG1" s="465" t="s">
        <v>891</v>
      </c>
      <c r="AH1" s="467" t="s">
        <v>563</v>
      </c>
      <c r="AI1" s="466" t="s">
        <v>892</v>
      </c>
      <c r="AJ1" s="465" t="s">
        <v>892</v>
      </c>
      <c r="AK1" s="465" t="s">
        <v>892</v>
      </c>
      <c r="AL1" s="465" t="s">
        <v>892</v>
      </c>
      <c r="AM1" s="465" t="s">
        <v>892</v>
      </c>
      <c r="AN1" s="465" t="s">
        <v>892</v>
      </c>
      <c r="AO1" s="465" t="s">
        <v>892</v>
      </c>
      <c r="AP1" s="465" t="s">
        <v>892</v>
      </c>
      <c r="AQ1" s="465" t="s">
        <v>892</v>
      </c>
      <c r="AR1" s="467" t="s">
        <v>563</v>
      </c>
      <c r="AS1" s="466" t="s">
        <v>892</v>
      </c>
      <c r="AT1" s="465" t="s">
        <v>892</v>
      </c>
      <c r="AU1" s="465" t="s">
        <v>892</v>
      </c>
      <c r="AV1" s="465" t="s">
        <v>892</v>
      </c>
      <c r="AW1" s="465" t="s">
        <v>892</v>
      </c>
      <c r="AX1" s="465" t="s">
        <v>892</v>
      </c>
      <c r="AY1" s="465" t="s">
        <v>892</v>
      </c>
      <c r="AZ1" s="465" t="s">
        <v>892</v>
      </c>
      <c r="BA1" s="465" t="s">
        <v>892</v>
      </c>
      <c r="BB1" s="467" t="s">
        <v>563</v>
      </c>
    </row>
    <row r="2" spans="1:74" ht="27" thickBot="1" x14ac:dyDescent="0.3">
      <c r="A2" s="773"/>
      <c r="B2" s="775"/>
      <c r="C2" s="469"/>
      <c r="D2" s="470"/>
      <c r="E2" s="470" t="s">
        <v>278</v>
      </c>
      <c r="F2" s="470" t="s">
        <v>279</v>
      </c>
      <c r="G2" s="470" t="s">
        <v>622</v>
      </c>
      <c r="H2" s="470" t="s">
        <v>280</v>
      </c>
      <c r="I2" s="470" t="s">
        <v>281</v>
      </c>
      <c r="J2" s="470" t="s">
        <v>562</v>
      </c>
      <c r="K2" s="470" t="s">
        <v>608</v>
      </c>
      <c r="L2" s="470" t="s">
        <v>609</v>
      </c>
      <c r="M2" s="470" t="s">
        <v>610</v>
      </c>
      <c r="N2" s="470" t="s">
        <v>611</v>
      </c>
      <c r="O2" s="471" t="s">
        <v>278</v>
      </c>
      <c r="P2" s="470" t="s">
        <v>279</v>
      </c>
      <c r="Q2" s="470" t="s">
        <v>622</v>
      </c>
      <c r="R2" s="470" t="s">
        <v>280</v>
      </c>
      <c r="S2" s="470" t="s">
        <v>281</v>
      </c>
      <c r="T2" s="470" t="s">
        <v>562</v>
      </c>
      <c r="U2" s="470" t="s">
        <v>608</v>
      </c>
      <c r="V2" s="470" t="s">
        <v>609</v>
      </c>
      <c r="W2" s="470" t="s">
        <v>610</v>
      </c>
      <c r="X2" s="472" t="s">
        <v>611</v>
      </c>
      <c r="Y2" s="471" t="s">
        <v>278</v>
      </c>
      <c r="Z2" s="470" t="s">
        <v>279</v>
      </c>
      <c r="AA2" s="470" t="s">
        <v>622</v>
      </c>
      <c r="AB2" s="470" t="s">
        <v>280</v>
      </c>
      <c r="AC2" s="470" t="s">
        <v>281</v>
      </c>
      <c r="AD2" s="470" t="s">
        <v>562</v>
      </c>
      <c r="AE2" s="470" t="s">
        <v>608</v>
      </c>
      <c r="AF2" s="470" t="s">
        <v>609</v>
      </c>
      <c r="AG2" s="470" t="s">
        <v>610</v>
      </c>
      <c r="AH2" s="472" t="s">
        <v>611</v>
      </c>
      <c r="AI2" s="473" t="s">
        <v>278</v>
      </c>
      <c r="AJ2" s="474" t="s">
        <v>279</v>
      </c>
      <c r="AK2" s="474" t="s">
        <v>622</v>
      </c>
      <c r="AL2" s="474" t="s">
        <v>280</v>
      </c>
      <c r="AM2" s="474" t="s">
        <v>281</v>
      </c>
      <c r="AN2" s="474" t="s">
        <v>562</v>
      </c>
      <c r="AO2" s="474" t="s">
        <v>608</v>
      </c>
      <c r="AP2" s="474" t="s">
        <v>609</v>
      </c>
      <c r="AQ2" s="474" t="s">
        <v>610</v>
      </c>
      <c r="AR2" s="475" t="s">
        <v>611</v>
      </c>
      <c r="AS2" s="473" t="s">
        <v>278</v>
      </c>
      <c r="AT2" s="474" t="s">
        <v>279</v>
      </c>
      <c r="AU2" s="474" t="s">
        <v>622</v>
      </c>
      <c r="AV2" s="474" t="s">
        <v>280</v>
      </c>
      <c r="AW2" s="474" t="s">
        <v>281</v>
      </c>
      <c r="AX2" s="474" t="s">
        <v>562</v>
      </c>
      <c r="AY2" s="474" t="s">
        <v>608</v>
      </c>
      <c r="AZ2" s="474" t="s">
        <v>609</v>
      </c>
      <c r="BA2" s="474" t="s">
        <v>610</v>
      </c>
      <c r="BB2" s="475" t="s">
        <v>611</v>
      </c>
    </row>
    <row r="3" spans="1:74" ht="15.75" customHeight="1" outlineLevel="1" thickBot="1" x14ac:dyDescent="0.3">
      <c r="A3" s="773"/>
      <c r="B3" s="476" t="s">
        <v>506</v>
      </c>
      <c r="C3" s="476" t="s">
        <v>579</v>
      </c>
      <c r="D3" s="476"/>
      <c r="E3" s="477">
        <v>34.741858353108228</v>
      </c>
      <c r="F3" s="477">
        <v>34.741858353108228</v>
      </c>
      <c r="G3" s="477">
        <v>34.741858353108228</v>
      </c>
      <c r="H3" s="477">
        <v>34.741858353108228</v>
      </c>
      <c r="I3" s="477">
        <v>34.741858353108228</v>
      </c>
      <c r="J3" s="477">
        <v>34.741858353108228</v>
      </c>
      <c r="K3" s="477">
        <v>34.741858353108228</v>
      </c>
      <c r="L3" s="477">
        <v>34.741858353108228</v>
      </c>
      <c r="M3" s="477">
        <v>34.741858353108228</v>
      </c>
      <c r="N3" s="477">
        <v>34.741858353108228</v>
      </c>
      <c r="O3" s="477">
        <v>34.741858353108228</v>
      </c>
      <c r="P3" s="477">
        <v>34.741858353108228</v>
      </c>
      <c r="Q3" s="477">
        <v>34.741858353108228</v>
      </c>
      <c r="R3" s="477">
        <v>34.741858353108228</v>
      </c>
      <c r="S3" s="477">
        <v>34.741858353108228</v>
      </c>
      <c r="T3" s="477">
        <v>34.741858353108228</v>
      </c>
      <c r="U3" s="477">
        <v>34.741858353108228</v>
      </c>
      <c r="V3" s="477">
        <v>34.741858353108228</v>
      </c>
      <c r="W3" s="477">
        <v>34.741858353108228</v>
      </c>
      <c r="X3" s="477">
        <v>34.741858353108228</v>
      </c>
      <c r="Y3" s="477">
        <v>34.741858353108228</v>
      </c>
      <c r="Z3" s="477">
        <v>34.741858353108228</v>
      </c>
      <c r="AA3" s="477">
        <v>34.741858353108228</v>
      </c>
      <c r="AB3" s="477">
        <v>34.741858353108228</v>
      </c>
      <c r="AC3" s="477">
        <v>34.741858353108228</v>
      </c>
      <c r="AD3" s="477">
        <v>34.741858353108228</v>
      </c>
      <c r="AE3" s="477">
        <v>34.741858353108228</v>
      </c>
      <c r="AF3" s="477">
        <v>34.741858353108228</v>
      </c>
      <c r="AG3" s="477">
        <v>34.741858353108228</v>
      </c>
      <c r="AH3" s="477" t="s">
        <v>563</v>
      </c>
      <c r="AI3" s="477">
        <v>21.735502172271911</v>
      </c>
      <c r="AJ3" s="477">
        <v>21.735502172271911</v>
      </c>
      <c r="AK3" s="477">
        <v>21.735502172271911</v>
      </c>
      <c r="AL3" s="477">
        <v>21.735502172271911</v>
      </c>
      <c r="AM3" s="477">
        <v>21.735502172271911</v>
      </c>
      <c r="AN3" s="477">
        <v>21.735502172271911</v>
      </c>
      <c r="AO3" s="477">
        <v>21.735502172271911</v>
      </c>
      <c r="AP3" s="477">
        <v>21.735502172271911</v>
      </c>
      <c r="AQ3" s="477">
        <v>21.735502172271911</v>
      </c>
      <c r="AR3" s="477" t="s">
        <v>563</v>
      </c>
      <c r="AS3" s="477">
        <v>21.735502172271911</v>
      </c>
      <c r="AT3" s="477">
        <v>21.735502172271911</v>
      </c>
      <c r="AU3" s="477">
        <v>21.735502172271911</v>
      </c>
      <c r="AV3" s="477">
        <v>21.735502172271911</v>
      </c>
      <c r="AW3" s="477">
        <v>21.735502172271911</v>
      </c>
      <c r="AX3" s="477">
        <v>21.735502172271911</v>
      </c>
      <c r="AY3" s="477">
        <v>21.735502172271911</v>
      </c>
      <c r="AZ3" s="477">
        <v>21.735502172271911</v>
      </c>
      <c r="BA3" s="477">
        <v>21.735502172271911</v>
      </c>
      <c r="BB3" s="477" t="s">
        <v>563</v>
      </c>
    </row>
    <row r="4" spans="1:74" ht="15.75" customHeight="1" outlineLevel="1" x14ac:dyDescent="0.25">
      <c r="A4" s="773"/>
      <c r="B4" s="478"/>
      <c r="C4" s="375"/>
      <c r="D4" s="479"/>
      <c r="E4" s="479"/>
      <c r="F4" s="479"/>
      <c r="G4" s="479"/>
      <c r="H4" s="479"/>
      <c r="I4" s="479"/>
      <c r="J4" s="479"/>
      <c r="K4" s="479"/>
      <c r="L4" s="479"/>
      <c r="M4" s="479"/>
      <c r="N4" s="479"/>
      <c r="O4" s="480"/>
      <c r="P4" s="479"/>
      <c r="Q4" s="479"/>
      <c r="R4" s="479"/>
      <c r="S4" s="479"/>
      <c r="T4" s="479"/>
      <c r="U4" s="479"/>
      <c r="V4" s="479"/>
      <c r="W4" s="479"/>
      <c r="X4" s="481"/>
      <c r="Y4" s="480"/>
      <c r="Z4" s="479"/>
      <c r="AA4" s="479"/>
      <c r="AB4" s="479"/>
      <c r="AC4" s="479"/>
      <c r="AD4" s="479"/>
      <c r="AE4" s="479"/>
      <c r="AF4" s="479"/>
      <c r="AG4" s="479"/>
      <c r="AH4" s="481"/>
      <c r="AI4" s="480"/>
      <c r="AJ4" s="479"/>
      <c r="AK4" s="479"/>
      <c r="AL4" s="479"/>
      <c r="AM4" s="479"/>
      <c r="AN4" s="479"/>
      <c r="AO4" s="479"/>
      <c r="AP4" s="479"/>
      <c r="AQ4" s="479"/>
      <c r="AR4" s="481"/>
      <c r="AS4" s="480"/>
      <c r="AT4" s="479"/>
      <c r="AU4" s="479"/>
      <c r="AV4" s="479"/>
      <c r="AW4" s="479"/>
      <c r="AX4" s="479"/>
      <c r="AY4" s="479"/>
      <c r="AZ4" s="479"/>
      <c r="BA4" s="479"/>
      <c r="BB4" s="481"/>
    </row>
    <row r="5" spans="1:74" ht="15.75" customHeight="1" outlineLevel="1" x14ac:dyDescent="0.25">
      <c r="A5" s="773"/>
      <c r="B5" s="478" t="s">
        <v>284</v>
      </c>
      <c r="C5" s="375" t="s">
        <v>520</v>
      </c>
      <c r="D5" s="479" t="s">
        <v>171</v>
      </c>
      <c r="E5" s="482">
        <v>9223.5</v>
      </c>
      <c r="F5" s="482">
        <v>9223.5</v>
      </c>
      <c r="G5" s="482">
        <v>9223.5</v>
      </c>
      <c r="H5" s="482">
        <v>9223.5</v>
      </c>
      <c r="I5" s="482">
        <v>9223.5</v>
      </c>
      <c r="J5" s="482">
        <v>9223.5</v>
      </c>
      <c r="K5" s="482">
        <v>9223.5</v>
      </c>
      <c r="L5" s="482">
        <v>9223.5</v>
      </c>
      <c r="M5" s="482">
        <v>9223.5</v>
      </c>
      <c r="N5" s="482" t="s">
        <v>277</v>
      </c>
      <c r="O5" s="483">
        <v>10000</v>
      </c>
      <c r="P5" s="482">
        <v>10000</v>
      </c>
      <c r="Q5" s="482">
        <v>10000</v>
      </c>
      <c r="R5" s="482">
        <v>10000</v>
      </c>
      <c r="S5" s="482">
        <v>10000</v>
      </c>
      <c r="T5" s="482">
        <v>10000</v>
      </c>
      <c r="U5" s="482">
        <v>10000</v>
      </c>
      <c r="V5" s="482">
        <v>10000</v>
      </c>
      <c r="W5" s="482">
        <v>10000</v>
      </c>
      <c r="X5" s="484" t="s">
        <v>277</v>
      </c>
      <c r="Y5" s="483">
        <v>12771</v>
      </c>
      <c r="Z5" s="482">
        <v>12771</v>
      </c>
      <c r="AA5" s="482">
        <v>12771</v>
      </c>
      <c r="AB5" s="482">
        <v>12771</v>
      </c>
      <c r="AC5" s="482">
        <v>12771</v>
      </c>
      <c r="AD5" s="482">
        <v>12771</v>
      </c>
      <c r="AE5" s="482">
        <v>12771</v>
      </c>
      <c r="AF5" s="482">
        <v>12771</v>
      </c>
      <c r="AG5" s="482">
        <v>12771</v>
      </c>
      <c r="AH5" s="484" t="s">
        <v>277</v>
      </c>
      <c r="AI5" s="483">
        <v>14900</v>
      </c>
      <c r="AJ5" s="482">
        <v>14900</v>
      </c>
      <c r="AK5" s="482">
        <v>14900</v>
      </c>
      <c r="AL5" s="482">
        <v>14900</v>
      </c>
      <c r="AM5" s="482">
        <v>14900</v>
      </c>
      <c r="AN5" s="482">
        <v>14900</v>
      </c>
      <c r="AO5" s="482">
        <v>14900</v>
      </c>
      <c r="AP5" s="482">
        <v>14900</v>
      </c>
      <c r="AQ5" s="482">
        <v>14900</v>
      </c>
      <c r="AR5" s="484" t="s">
        <v>277</v>
      </c>
      <c r="AS5" s="483">
        <v>14900</v>
      </c>
      <c r="AT5" s="482">
        <v>14900</v>
      </c>
      <c r="AU5" s="482">
        <v>14900</v>
      </c>
      <c r="AV5" s="482">
        <v>14900</v>
      </c>
      <c r="AW5" s="482">
        <v>14900</v>
      </c>
      <c r="AX5" s="482">
        <v>14900</v>
      </c>
      <c r="AY5" s="482">
        <v>14900</v>
      </c>
      <c r="AZ5" s="482">
        <v>14900</v>
      </c>
      <c r="BA5" s="482">
        <v>14900</v>
      </c>
      <c r="BB5" s="484" t="s">
        <v>277</v>
      </c>
    </row>
    <row r="6" spans="1:74" s="488" customFormat="1" ht="15" customHeight="1" outlineLevel="1" x14ac:dyDescent="0.25">
      <c r="A6" s="773"/>
      <c r="B6" s="485" t="s">
        <v>671</v>
      </c>
      <c r="C6" s="486" t="s">
        <v>95</v>
      </c>
      <c r="D6" s="487" t="s">
        <v>544</v>
      </c>
      <c r="E6" s="487">
        <v>365</v>
      </c>
      <c r="F6" s="487">
        <v>365</v>
      </c>
      <c r="G6" s="487">
        <v>365</v>
      </c>
      <c r="H6" s="487">
        <v>365</v>
      </c>
      <c r="I6" s="487">
        <v>340</v>
      </c>
      <c r="J6" s="487">
        <v>340</v>
      </c>
      <c r="K6" s="487">
        <v>340</v>
      </c>
      <c r="L6" s="487" t="s">
        <v>277</v>
      </c>
      <c r="M6" s="487" t="s">
        <v>277</v>
      </c>
      <c r="N6" s="487" t="s">
        <v>277</v>
      </c>
      <c r="O6" s="487">
        <v>365</v>
      </c>
      <c r="P6" s="487">
        <v>365</v>
      </c>
      <c r="Q6" s="487">
        <v>365</v>
      </c>
      <c r="R6" s="487">
        <v>365</v>
      </c>
      <c r="S6" s="487">
        <v>340</v>
      </c>
      <c r="T6" s="487">
        <v>340</v>
      </c>
      <c r="U6" s="487">
        <v>340</v>
      </c>
      <c r="V6" s="487" t="s">
        <v>277</v>
      </c>
      <c r="W6" s="487" t="s">
        <v>277</v>
      </c>
      <c r="X6" s="487" t="s">
        <v>277</v>
      </c>
      <c r="Y6" s="487">
        <v>365</v>
      </c>
      <c r="Z6" s="487">
        <v>365</v>
      </c>
      <c r="AA6" s="487">
        <v>365</v>
      </c>
      <c r="AB6" s="487">
        <v>365</v>
      </c>
      <c r="AC6" s="487">
        <v>340</v>
      </c>
      <c r="AD6" s="487">
        <v>340</v>
      </c>
      <c r="AE6" s="487">
        <v>340</v>
      </c>
      <c r="AF6" s="487" t="s">
        <v>277</v>
      </c>
      <c r="AG6" s="487" t="s">
        <v>277</v>
      </c>
      <c r="AH6" s="487" t="s">
        <v>277</v>
      </c>
      <c r="AI6" s="487">
        <v>365</v>
      </c>
      <c r="AJ6" s="487">
        <v>365</v>
      </c>
      <c r="AK6" s="487">
        <v>365</v>
      </c>
      <c r="AL6" s="487">
        <v>365</v>
      </c>
      <c r="AM6" s="487">
        <v>340</v>
      </c>
      <c r="AN6" s="487">
        <v>340</v>
      </c>
      <c r="AO6" s="487">
        <v>340</v>
      </c>
      <c r="AP6" s="487" t="s">
        <v>277</v>
      </c>
      <c r="AQ6" s="487" t="s">
        <v>277</v>
      </c>
      <c r="AR6" s="487" t="s">
        <v>277</v>
      </c>
      <c r="AS6" s="487">
        <v>365</v>
      </c>
      <c r="AT6" s="487">
        <v>365</v>
      </c>
      <c r="AU6" s="487">
        <v>365</v>
      </c>
      <c r="AV6" s="487">
        <v>365</v>
      </c>
      <c r="AW6" s="487">
        <v>340</v>
      </c>
      <c r="AX6" s="487">
        <v>340</v>
      </c>
      <c r="AY6" s="487">
        <v>340</v>
      </c>
      <c r="AZ6" s="487" t="s">
        <v>277</v>
      </c>
      <c r="BA6" s="487" t="s">
        <v>277</v>
      </c>
      <c r="BB6" s="487" t="s">
        <v>277</v>
      </c>
      <c r="BC6" s="468"/>
      <c r="BD6" s="468"/>
      <c r="BE6" s="468"/>
      <c r="BF6" s="468"/>
      <c r="BG6" s="468"/>
      <c r="BH6" s="468"/>
      <c r="BI6" s="468"/>
      <c r="BJ6" s="468"/>
      <c r="BK6" s="468"/>
      <c r="BL6" s="468"/>
      <c r="BM6" s="468"/>
      <c r="BN6" s="468"/>
      <c r="BO6" s="468"/>
      <c r="BP6" s="468"/>
      <c r="BQ6" s="468"/>
      <c r="BR6" s="468"/>
      <c r="BS6" s="468"/>
      <c r="BT6" s="468"/>
      <c r="BU6" s="468"/>
      <c r="BV6" s="468"/>
    </row>
    <row r="7" spans="1:74" ht="15.75" customHeight="1" outlineLevel="1" x14ac:dyDescent="0.25">
      <c r="A7" s="773"/>
      <c r="B7" s="478" t="s">
        <v>672</v>
      </c>
      <c r="C7" s="375" t="s">
        <v>673</v>
      </c>
      <c r="D7" s="479" t="s">
        <v>544</v>
      </c>
      <c r="E7" s="479">
        <v>28.5</v>
      </c>
      <c r="F7" s="479"/>
      <c r="G7" s="479"/>
      <c r="H7" s="479"/>
      <c r="I7" s="479"/>
      <c r="J7" s="479"/>
      <c r="K7" s="479"/>
      <c r="L7" s="479"/>
      <c r="M7" s="479"/>
      <c r="N7" s="479"/>
      <c r="O7" s="479">
        <v>28.5</v>
      </c>
      <c r="P7" s="479"/>
      <c r="Q7" s="479"/>
      <c r="R7" s="479"/>
      <c r="S7" s="479"/>
      <c r="T7" s="479"/>
      <c r="U7" s="479"/>
      <c r="V7" s="479"/>
      <c r="W7" s="479"/>
      <c r="X7" s="479"/>
      <c r="Y7" s="479">
        <v>28.5</v>
      </c>
      <c r="Z7" s="479"/>
      <c r="AA7" s="479"/>
      <c r="AB7" s="479"/>
      <c r="AC7" s="479"/>
      <c r="AD7" s="479"/>
      <c r="AE7" s="479"/>
      <c r="AF7" s="479"/>
      <c r="AG7" s="479"/>
      <c r="AH7" s="479"/>
      <c r="AI7" s="479">
        <v>28.5</v>
      </c>
      <c r="AJ7" s="479"/>
      <c r="AK7" s="479"/>
      <c r="AL7" s="479"/>
      <c r="AM7" s="479"/>
      <c r="AN7" s="479"/>
      <c r="AO7" s="479"/>
      <c r="AP7" s="479"/>
      <c r="AQ7" s="479"/>
      <c r="AR7" s="479"/>
      <c r="AS7" s="479">
        <v>28.5</v>
      </c>
      <c r="AT7" s="479"/>
      <c r="AU7" s="479"/>
      <c r="AV7" s="479"/>
      <c r="AW7" s="479"/>
      <c r="AX7" s="479"/>
      <c r="AY7" s="479"/>
      <c r="AZ7" s="479"/>
      <c r="BA7" s="479"/>
      <c r="BB7" s="479"/>
    </row>
    <row r="8" spans="1:74" s="488" customFormat="1" ht="15.75" customHeight="1" outlineLevel="1" thickBot="1" x14ac:dyDescent="0.3">
      <c r="A8" s="773"/>
      <c r="B8" s="485" t="s">
        <v>573</v>
      </c>
      <c r="C8" s="489" t="s">
        <v>674</v>
      </c>
      <c r="D8" s="490" t="s">
        <v>893</v>
      </c>
      <c r="E8" s="487">
        <v>0.87</v>
      </c>
      <c r="F8" s="487"/>
      <c r="G8" s="487"/>
      <c r="H8" s="487"/>
      <c r="I8" s="487"/>
      <c r="J8" s="487"/>
      <c r="K8" s="487"/>
      <c r="L8" s="487"/>
      <c r="M8" s="487"/>
      <c r="N8" s="487"/>
      <c r="O8" s="487">
        <v>0.87</v>
      </c>
      <c r="P8" s="487"/>
      <c r="Q8" s="487"/>
      <c r="R8" s="487"/>
      <c r="S8" s="487"/>
      <c r="T8" s="487"/>
      <c r="U8" s="487"/>
      <c r="V8" s="487"/>
      <c r="W8" s="487"/>
      <c r="X8" s="487"/>
      <c r="Y8" s="487">
        <v>0.87</v>
      </c>
      <c r="Z8" s="487"/>
      <c r="AA8" s="487"/>
      <c r="AB8" s="487"/>
      <c r="AC8" s="487"/>
      <c r="AD8" s="487"/>
      <c r="AE8" s="487"/>
      <c r="AF8" s="487"/>
      <c r="AG8" s="487"/>
      <c r="AH8" s="487"/>
      <c r="AI8" s="487">
        <v>0.87</v>
      </c>
      <c r="AJ8" s="487"/>
      <c r="AK8" s="487"/>
      <c r="AL8" s="487"/>
      <c r="AM8" s="487"/>
      <c r="AN8" s="487"/>
      <c r="AO8" s="487"/>
      <c r="AP8" s="487"/>
      <c r="AQ8" s="487"/>
      <c r="AR8" s="487"/>
      <c r="AS8" s="487">
        <v>0.87</v>
      </c>
      <c r="AT8" s="487"/>
      <c r="AU8" s="487"/>
      <c r="AV8" s="487"/>
      <c r="AW8" s="487"/>
      <c r="AX8" s="487"/>
      <c r="AY8" s="487"/>
      <c r="AZ8" s="487"/>
      <c r="BA8" s="487"/>
      <c r="BB8" s="487"/>
      <c r="BC8" s="468"/>
      <c r="BD8" s="468"/>
      <c r="BE8" s="468"/>
      <c r="BF8" s="468"/>
      <c r="BG8" s="468"/>
      <c r="BH8" s="468"/>
      <c r="BI8" s="468"/>
      <c r="BJ8" s="468"/>
      <c r="BK8" s="468"/>
      <c r="BL8" s="468"/>
      <c r="BM8" s="468"/>
      <c r="BN8" s="468"/>
      <c r="BO8" s="468"/>
      <c r="BP8" s="468"/>
      <c r="BQ8" s="468"/>
      <c r="BR8" s="468"/>
      <c r="BS8" s="468"/>
      <c r="BT8" s="468"/>
      <c r="BU8" s="468"/>
      <c r="BV8" s="468"/>
    </row>
    <row r="9" spans="1:74" s="488" customFormat="1" ht="15.75" customHeight="1" outlineLevel="1" x14ac:dyDescent="0.25">
      <c r="A9" s="773"/>
      <c r="B9" s="761" t="s">
        <v>708</v>
      </c>
      <c r="C9" s="762"/>
      <c r="D9" s="762"/>
      <c r="E9" s="762"/>
      <c r="F9" s="762"/>
      <c r="G9" s="762"/>
      <c r="H9" s="762"/>
      <c r="I9" s="762"/>
      <c r="J9" s="762"/>
      <c r="K9" s="762"/>
      <c r="L9" s="762"/>
      <c r="M9" s="762"/>
      <c r="N9" s="762"/>
      <c r="O9" s="761"/>
      <c r="P9" s="762"/>
      <c r="Q9" s="762"/>
      <c r="R9" s="762"/>
      <c r="S9" s="762"/>
      <c r="T9" s="762"/>
      <c r="U9" s="762"/>
      <c r="V9" s="762"/>
      <c r="W9" s="762"/>
      <c r="X9" s="763"/>
      <c r="Y9" s="761"/>
      <c r="Z9" s="762"/>
      <c r="AA9" s="762"/>
      <c r="AB9" s="762"/>
      <c r="AC9" s="762"/>
      <c r="AD9" s="762"/>
      <c r="AE9" s="762"/>
      <c r="AF9" s="762"/>
      <c r="AG9" s="762"/>
      <c r="AH9" s="763"/>
      <c r="AI9" s="761"/>
      <c r="AJ9" s="762"/>
      <c r="AK9" s="762"/>
      <c r="AL9" s="762"/>
      <c r="AM9" s="762"/>
      <c r="AN9" s="762"/>
      <c r="AO9" s="762"/>
      <c r="AP9" s="762"/>
      <c r="AQ9" s="762"/>
      <c r="AR9" s="763"/>
      <c r="AS9" s="761"/>
      <c r="AT9" s="762"/>
      <c r="AU9" s="762"/>
      <c r="AV9" s="762"/>
      <c r="AW9" s="762"/>
      <c r="AX9" s="762"/>
      <c r="AY9" s="762"/>
      <c r="AZ9" s="762"/>
      <c r="BA9" s="762"/>
      <c r="BB9" s="763"/>
      <c r="BC9" s="468"/>
      <c r="BD9" s="468"/>
      <c r="BE9" s="468"/>
      <c r="BF9" s="468"/>
      <c r="BG9" s="468"/>
      <c r="BH9" s="468"/>
      <c r="BI9" s="468"/>
      <c r="BJ9" s="468"/>
      <c r="BK9" s="468"/>
      <c r="BL9" s="468"/>
      <c r="BM9" s="468"/>
      <c r="BN9" s="468"/>
      <c r="BO9" s="468"/>
      <c r="BP9" s="468"/>
      <c r="BQ9" s="468"/>
      <c r="BR9" s="468"/>
      <c r="BS9" s="468"/>
      <c r="BT9" s="468"/>
      <c r="BU9" s="468"/>
      <c r="BV9" s="468"/>
    </row>
    <row r="10" spans="1:74" s="488" customFormat="1" ht="15.75" customHeight="1" outlineLevel="1" thickBot="1" x14ac:dyDescent="0.3">
      <c r="A10" s="773"/>
      <c r="B10" s="587"/>
      <c r="C10" s="586"/>
      <c r="D10" s="586"/>
      <c r="E10" s="492" t="s">
        <v>890</v>
      </c>
      <c r="F10" s="492" t="s">
        <v>890</v>
      </c>
      <c r="G10" s="492" t="s">
        <v>890</v>
      </c>
      <c r="H10" s="492" t="s">
        <v>890</v>
      </c>
      <c r="I10" s="492" t="s">
        <v>890</v>
      </c>
      <c r="J10" s="492" t="s">
        <v>890</v>
      </c>
      <c r="K10" s="492" t="s">
        <v>890</v>
      </c>
      <c r="L10" s="492" t="s">
        <v>890</v>
      </c>
      <c r="M10" s="492" t="s">
        <v>890</v>
      </c>
      <c r="N10" s="492" t="s">
        <v>890</v>
      </c>
      <c r="O10" s="493" t="s">
        <v>890</v>
      </c>
      <c r="P10" s="492" t="s">
        <v>890</v>
      </c>
      <c r="Q10" s="492" t="s">
        <v>890</v>
      </c>
      <c r="R10" s="492" t="s">
        <v>890</v>
      </c>
      <c r="S10" s="492" t="s">
        <v>890</v>
      </c>
      <c r="T10" s="492" t="s">
        <v>890</v>
      </c>
      <c r="U10" s="492" t="s">
        <v>890</v>
      </c>
      <c r="V10" s="492" t="s">
        <v>890</v>
      </c>
      <c r="W10" s="492" t="s">
        <v>890</v>
      </c>
      <c r="X10" s="494" t="s">
        <v>890</v>
      </c>
      <c r="Y10" s="493" t="s">
        <v>890</v>
      </c>
      <c r="Z10" s="492" t="s">
        <v>890</v>
      </c>
      <c r="AA10" s="492" t="s">
        <v>890</v>
      </c>
      <c r="AB10" s="492" t="s">
        <v>890</v>
      </c>
      <c r="AC10" s="492" t="s">
        <v>890</v>
      </c>
      <c r="AD10" s="492" t="s">
        <v>890</v>
      </c>
      <c r="AE10" s="492" t="s">
        <v>890</v>
      </c>
      <c r="AF10" s="492" t="s">
        <v>890</v>
      </c>
      <c r="AG10" s="492" t="s">
        <v>890</v>
      </c>
      <c r="AH10" s="494" t="s">
        <v>563</v>
      </c>
      <c r="AI10" s="493" t="s">
        <v>894</v>
      </c>
      <c r="AJ10" s="492" t="s">
        <v>894</v>
      </c>
      <c r="AK10" s="492" t="s">
        <v>894</v>
      </c>
      <c r="AL10" s="492" t="s">
        <v>894</v>
      </c>
      <c r="AM10" s="492" t="s">
        <v>894</v>
      </c>
      <c r="AN10" s="492" t="s">
        <v>894</v>
      </c>
      <c r="AO10" s="492" t="s">
        <v>894</v>
      </c>
      <c r="AP10" s="492" t="s">
        <v>894</v>
      </c>
      <c r="AQ10" s="492" t="s">
        <v>894</v>
      </c>
      <c r="AR10" s="494" t="s">
        <v>563</v>
      </c>
      <c r="AS10" s="493" t="s">
        <v>894</v>
      </c>
      <c r="AT10" s="492" t="s">
        <v>894</v>
      </c>
      <c r="AU10" s="492" t="s">
        <v>894</v>
      </c>
      <c r="AV10" s="492" t="s">
        <v>894</v>
      </c>
      <c r="AW10" s="492" t="s">
        <v>894</v>
      </c>
      <c r="AX10" s="492" t="s">
        <v>894</v>
      </c>
      <c r="AY10" s="492" t="s">
        <v>894</v>
      </c>
      <c r="AZ10" s="492" t="s">
        <v>894</v>
      </c>
      <c r="BA10" s="492" t="s">
        <v>894</v>
      </c>
      <c r="BB10" s="494" t="s">
        <v>563</v>
      </c>
      <c r="BC10" s="468"/>
      <c r="BD10" s="468"/>
      <c r="BE10" s="468"/>
      <c r="BF10" s="468"/>
      <c r="BG10" s="468"/>
      <c r="BH10" s="468"/>
      <c r="BI10" s="468"/>
      <c r="BJ10" s="468"/>
      <c r="BK10" s="468"/>
      <c r="BL10" s="468"/>
      <c r="BM10" s="468"/>
      <c r="BN10" s="468"/>
      <c r="BO10" s="468"/>
      <c r="BP10" s="468"/>
      <c r="BQ10" s="468"/>
      <c r="BR10" s="468"/>
      <c r="BS10" s="468"/>
      <c r="BT10" s="468"/>
      <c r="BU10" s="468"/>
      <c r="BV10" s="468"/>
    </row>
    <row r="11" spans="1:74" s="488" customFormat="1" ht="15.75" customHeight="1" outlineLevel="1" x14ac:dyDescent="0.25">
      <c r="A11" s="773"/>
      <c r="B11" s="495"/>
      <c r="C11" s="496"/>
      <c r="D11" s="402" t="s">
        <v>97</v>
      </c>
      <c r="E11" s="402" t="s">
        <v>669</v>
      </c>
      <c r="F11" s="402" t="s">
        <v>669</v>
      </c>
      <c r="G11" s="402" t="s">
        <v>669</v>
      </c>
      <c r="H11" s="402" t="s">
        <v>669</v>
      </c>
      <c r="I11" s="402" t="s">
        <v>669</v>
      </c>
      <c r="J11" s="402" t="s">
        <v>669</v>
      </c>
      <c r="K11" s="402" t="s">
        <v>669</v>
      </c>
      <c r="L11" s="402" t="s">
        <v>669</v>
      </c>
      <c r="M11" s="402" t="s">
        <v>669</v>
      </c>
      <c r="N11" s="402" t="s">
        <v>669</v>
      </c>
      <c r="O11" s="497" t="s">
        <v>669</v>
      </c>
      <c r="P11" s="402" t="s">
        <v>669</v>
      </c>
      <c r="Q11" s="402" t="s">
        <v>669</v>
      </c>
      <c r="R11" s="402" t="s">
        <v>669</v>
      </c>
      <c r="S11" s="402" t="s">
        <v>669</v>
      </c>
      <c r="T11" s="402" t="s">
        <v>669</v>
      </c>
      <c r="U11" s="402" t="s">
        <v>669</v>
      </c>
      <c r="V11" s="402" t="s">
        <v>669</v>
      </c>
      <c r="W11" s="402" t="s">
        <v>669</v>
      </c>
      <c r="X11" s="403" t="s">
        <v>669</v>
      </c>
      <c r="Y11" s="497" t="s">
        <v>669</v>
      </c>
      <c r="Z11" s="402" t="s">
        <v>669</v>
      </c>
      <c r="AA11" s="402" t="s">
        <v>669</v>
      </c>
      <c r="AB11" s="402" t="s">
        <v>669</v>
      </c>
      <c r="AC11" s="402" t="s">
        <v>669</v>
      </c>
      <c r="AD11" s="402" t="s">
        <v>669</v>
      </c>
      <c r="AE11" s="402" t="s">
        <v>669</v>
      </c>
      <c r="AF11" s="402" t="s">
        <v>669</v>
      </c>
      <c r="AG11" s="402" t="s">
        <v>669</v>
      </c>
      <c r="AH11" s="403" t="s">
        <v>669</v>
      </c>
      <c r="AI11" s="402" t="s">
        <v>669</v>
      </c>
      <c r="AJ11" s="402" t="s">
        <v>669</v>
      </c>
      <c r="AK11" s="402" t="s">
        <v>669</v>
      </c>
      <c r="AL11" s="402" t="s">
        <v>669</v>
      </c>
      <c r="AM11" s="402" t="s">
        <v>669</v>
      </c>
      <c r="AN11" s="402" t="s">
        <v>669</v>
      </c>
      <c r="AO11" s="402" t="s">
        <v>669</v>
      </c>
      <c r="AP11" s="402" t="s">
        <v>669</v>
      </c>
      <c r="AQ11" s="402" t="s">
        <v>669</v>
      </c>
      <c r="AR11" s="402" t="s">
        <v>669</v>
      </c>
      <c r="AS11" s="497" t="s">
        <v>669</v>
      </c>
      <c r="AT11" s="402" t="s">
        <v>669</v>
      </c>
      <c r="AU11" s="402" t="s">
        <v>669</v>
      </c>
      <c r="AV11" s="402" t="s">
        <v>669</v>
      </c>
      <c r="AW11" s="402" t="s">
        <v>669</v>
      </c>
      <c r="AX11" s="402" t="s">
        <v>669</v>
      </c>
      <c r="AY11" s="402" t="s">
        <v>669</v>
      </c>
      <c r="AZ11" s="402" t="s">
        <v>669</v>
      </c>
      <c r="BA11" s="402" t="s">
        <v>669</v>
      </c>
      <c r="BB11" s="403" t="s">
        <v>669</v>
      </c>
      <c r="BC11" s="468"/>
      <c r="BD11" s="468"/>
      <c r="BE11" s="468"/>
      <c r="BF11" s="468"/>
      <c r="BG11" s="468"/>
      <c r="BH11" s="468"/>
      <c r="BI11" s="468"/>
      <c r="BJ11" s="468"/>
      <c r="BK11" s="468"/>
      <c r="BL11" s="468"/>
      <c r="BM11" s="468"/>
      <c r="BN11" s="468"/>
      <c r="BO11" s="468"/>
      <c r="BP11" s="468"/>
      <c r="BQ11" s="468"/>
      <c r="BR11" s="468"/>
      <c r="BS11" s="468"/>
      <c r="BT11" s="468"/>
      <c r="BU11" s="468"/>
      <c r="BV11" s="468"/>
    </row>
    <row r="12" spans="1:74" s="488" customFormat="1" ht="15.75" customHeight="1" outlineLevel="1" x14ac:dyDescent="0.25">
      <c r="A12" s="773"/>
      <c r="B12" s="495" t="s">
        <v>356</v>
      </c>
      <c r="C12" s="498"/>
      <c r="D12" s="404">
        <v>28.013480000000001</v>
      </c>
      <c r="E12" s="404">
        <v>0.26</v>
      </c>
      <c r="F12" s="404">
        <v>0.26</v>
      </c>
      <c r="G12" s="404">
        <v>0.26</v>
      </c>
      <c r="H12" s="404">
        <v>0.26</v>
      </c>
      <c r="I12" s="404">
        <v>0.26</v>
      </c>
      <c r="J12" s="404">
        <v>0.26</v>
      </c>
      <c r="K12" s="404">
        <v>0.26</v>
      </c>
      <c r="L12" s="404">
        <v>0.26</v>
      </c>
      <c r="M12" s="404">
        <v>0.26</v>
      </c>
      <c r="N12" s="404">
        <v>0.26</v>
      </c>
      <c r="O12" s="495">
        <v>0.26</v>
      </c>
      <c r="P12" s="404">
        <v>0.26</v>
      </c>
      <c r="Q12" s="404">
        <v>0.26</v>
      </c>
      <c r="R12" s="404">
        <v>0.26</v>
      </c>
      <c r="S12" s="404">
        <v>0.26</v>
      </c>
      <c r="T12" s="404">
        <v>0.26</v>
      </c>
      <c r="U12" s="404">
        <v>0.26</v>
      </c>
      <c r="V12" s="404">
        <v>0.26</v>
      </c>
      <c r="W12" s="404">
        <v>0.26</v>
      </c>
      <c r="X12" s="461">
        <v>0.26</v>
      </c>
      <c r="Y12" s="495">
        <v>0.26</v>
      </c>
      <c r="Z12" s="404">
        <v>0.26</v>
      </c>
      <c r="AA12" s="404">
        <v>0.26</v>
      </c>
      <c r="AB12" s="404">
        <v>0.26</v>
      </c>
      <c r="AC12" s="404">
        <v>0.26</v>
      </c>
      <c r="AD12" s="404">
        <v>0.26</v>
      </c>
      <c r="AE12" s="404">
        <v>0.26</v>
      </c>
      <c r="AF12" s="404">
        <v>0.26</v>
      </c>
      <c r="AG12" s="404">
        <v>0.26</v>
      </c>
      <c r="AH12" s="461"/>
      <c r="AI12" s="404">
        <v>4.7999999999999996E-3</v>
      </c>
      <c r="AJ12" s="404">
        <v>4.7999999999999996E-3</v>
      </c>
      <c r="AK12" s="404">
        <v>4.7999999999999996E-3</v>
      </c>
      <c r="AL12" s="404">
        <v>4.7999999999999996E-3</v>
      </c>
      <c r="AM12" s="404">
        <v>4.7999999999999996E-3</v>
      </c>
      <c r="AN12" s="404">
        <v>4.7999999999999996E-3</v>
      </c>
      <c r="AO12" s="404">
        <v>4.7999999999999996E-3</v>
      </c>
      <c r="AP12" s="404">
        <v>4.7999999999999996E-3</v>
      </c>
      <c r="AQ12" s="404">
        <v>4.7999999999999996E-3</v>
      </c>
      <c r="AR12" s="404"/>
      <c r="AS12" s="495">
        <v>4.7999999999999996E-3</v>
      </c>
      <c r="AT12" s="404">
        <v>4.7999999999999996E-3</v>
      </c>
      <c r="AU12" s="404">
        <v>4.7999999999999996E-3</v>
      </c>
      <c r="AV12" s="404">
        <v>4.7999999999999996E-3</v>
      </c>
      <c r="AW12" s="404">
        <v>4.7999999999999996E-3</v>
      </c>
      <c r="AX12" s="404">
        <v>4.7999999999999996E-3</v>
      </c>
      <c r="AY12" s="404">
        <v>4.7999999999999996E-3</v>
      </c>
      <c r="AZ12" s="404">
        <v>4.7999999999999996E-3</v>
      </c>
      <c r="BA12" s="404">
        <v>4.7999999999999996E-3</v>
      </c>
      <c r="BB12" s="461"/>
      <c r="BC12" s="468"/>
      <c r="BD12" s="468"/>
      <c r="BE12" s="468"/>
      <c r="BF12" s="468"/>
      <c r="BG12" s="468"/>
      <c r="BH12" s="468"/>
      <c r="BI12" s="468"/>
      <c r="BJ12" s="468"/>
      <c r="BK12" s="468"/>
      <c r="BL12" s="468"/>
      <c r="BM12" s="468"/>
      <c r="BN12" s="468"/>
      <c r="BO12" s="468"/>
      <c r="BP12" s="468"/>
      <c r="BQ12" s="468"/>
      <c r="BR12" s="468"/>
      <c r="BS12" s="468"/>
      <c r="BT12" s="468"/>
      <c r="BU12" s="468"/>
      <c r="BV12" s="468"/>
    </row>
    <row r="13" spans="1:74" s="488" customFormat="1" ht="15.75" customHeight="1" outlineLevel="1" x14ac:dyDescent="0.25">
      <c r="A13" s="773"/>
      <c r="B13" s="495" t="s">
        <v>419</v>
      </c>
      <c r="C13" s="498"/>
      <c r="D13" s="404">
        <v>18.015267999999999</v>
      </c>
      <c r="E13" s="404">
        <v>0</v>
      </c>
      <c r="F13" s="404">
        <v>0</v>
      </c>
      <c r="G13" s="404">
        <v>0</v>
      </c>
      <c r="H13" s="404">
        <v>0</v>
      </c>
      <c r="I13" s="404">
        <v>0</v>
      </c>
      <c r="J13" s="404">
        <v>0</v>
      </c>
      <c r="K13" s="404">
        <v>0</v>
      </c>
      <c r="L13" s="404">
        <v>0</v>
      </c>
      <c r="M13" s="404">
        <v>0</v>
      </c>
      <c r="N13" s="404">
        <v>0</v>
      </c>
      <c r="O13" s="495">
        <v>0</v>
      </c>
      <c r="P13" s="404">
        <v>0</v>
      </c>
      <c r="Q13" s="404">
        <v>0</v>
      </c>
      <c r="R13" s="404">
        <v>0</v>
      </c>
      <c r="S13" s="404">
        <v>0</v>
      </c>
      <c r="T13" s="404">
        <v>0</v>
      </c>
      <c r="U13" s="404">
        <v>0</v>
      </c>
      <c r="V13" s="404">
        <v>0</v>
      </c>
      <c r="W13" s="404">
        <v>0</v>
      </c>
      <c r="X13" s="461">
        <v>0</v>
      </c>
      <c r="Y13" s="495">
        <v>0</v>
      </c>
      <c r="Z13" s="404">
        <v>0</v>
      </c>
      <c r="AA13" s="404">
        <v>0</v>
      </c>
      <c r="AB13" s="404">
        <v>0</v>
      </c>
      <c r="AC13" s="404">
        <v>0</v>
      </c>
      <c r="AD13" s="404">
        <v>0</v>
      </c>
      <c r="AE13" s="404">
        <v>0</v>
      </c>
      <c r="AF13" s="404">
        <v>0</v>
      </c>
      <c r="AG13" s="404">
        <v>0</v>
      </c>
      <c r="AH13" s="461"/>
      <c r="AI13" s="404">
        <v>2.7000000000000001E-3</v>
      </c>
      <c r="AJ13" s="404">
        <v>2.7000000000000001E-3</v>
      </c>
      <c r="AK13" s="404">
        <v>2.7000000000000001E-3</v>
      </c>
      <c r="AL13" s="404">
        <v>2.7000000000000001E-3</v>
      </c>
      <c r="AM13" s="404">
        <v>2.7000000000000001E-3</v>
      </c>
      <c r="AN13" s="404">
        <v>2.7000000000000001E-3</v>
      </c>
      <c r="AO13" s="404">
        <v>2.7000000000000001E-3</v>
      </c>
      <c r="AP13" s="404">
        <v>2.7000000000000001E-3</v>
      </c>
      <c r="AQ13" s="404">
        <v>2.7000000000000001E-3</v>
      </c>
      <c r="AR13" s="404"/>
      <c r="AS13" s="495">
        <v>2.7000000000000001E-3</v>
      </c>
      <c r="AT13" s="404">
        <v>2.7000000000000001E-3</v>
      </c>
      <c r="AU13" s="404">
        <v>2.7000000000000001E-3</v>
      </c>
      <c r="AV13" s="404">
        <v>2.7000000000000001E-3</v>
      </c>
      <c r="AW13" s="404">
        <v>2.7000000000000001E-3</v>
      </c>
      <c r="AX13" s="404">
        <v>2.7000000000000001E-3</v>
      </c>
      <c r="AY13" s="404">
        <v>2.7000000000000001E-3</v>
      </c>
      <c r="AZ13" s="404">
        <v>2.7000000000000001E-3</v>
      </c>
      <c r="BA13" s="404">
        <v>2.7000000000000001E-3</v>
      </c>
      <c r="BB13" s="461"/>
      <c r="BC13" s="468"/>
      <c r="BD13" s="468"/>
      <c r="BE13" s="468"/>
      <c r="BF13" s="468"/>
      <c r="BG13" s="468"/>
      <c r="BH13" s="468"/>
      <c r="BI13" s="468"/>
      <c r="BJ13" s="468"/>
      <c r="BK13" s="468"/>
      <c r="BL13" s="468"/>
      <c r="BM13" s="468"/>
      <c r="BN13" s="468"/>
      <c r="BO13" s="468"/>
      <c r="BP13" s="468"/>
      <c r="BQ13" s="468"/>
      <c r="BR13" s="468"/>
      <c r="BS13" s="468"/>
      <c r="BT13" s="468"/>
      <c r="BU13" s="468"/>
      <c r="BV13" s="468"/>
    </row>
    <row r="14" spans="1:74" s="488" customFormat="1" ht="15.75" customHeight="1" outlineLevel="1" x14ac:dyDescent="0.25">
      <c r="A14" s="773"/>
      <c r="B14" s="495" t="s">
        <v>306</v>
      </c>
      <c r="C14" s="498"/>
      <c r="D14" s="404">
        <v>44.009799999999998</v>
      </c>
      <c r="E14" s="404">
        <v>60.25</v>
      </c>
      <c r="F14" s="404">
        <v>60.25</v>
      </c>
      <c r="G14" s="404">
        <v>60.25</v>
      </c>
      <c r="H14" s="404">
        <v>60.25</v>
      </c>
      <c r="I14" s="404">
        <v>60.25</v>
      </c>
      <c r="J14" s="404">
        <v>60.25</v>
      </c>
      <c r="K14" s="404">
        <v>60.25</v>
      </c>
      <c r="L14" s="404">
        <v>60.25</v>
      </c>
      <c r="M14" s="404">
        <v>60.25</v>
      </c>
      <c r="N14" s="404">
        <v>60.25</v>
      </c>
      <c r="O14" s="495">
        <v>60.25</v>
      </c>
      <c r="P14" s="404">
        <v>60.25</v>
      </c>
      <c r="Q14" s="404">
        <v>60.25</v>
      </c>
      <c r="R14" s="404">
        <v>60.25</v>
      </c>
      <c r="S14" s="404">
        <v>60.25</v>
      </c>
      <c r="T14" s="404">
        <v>60.25</v>
      </c>
      <c r="U14" s="404">
        <v>60.25</v>
      </c>
      <c r="V14" s="404">
        <v>60.25</v>
      </c>
      <c r="W14" s="404">
        <v>60.25</v>
      </c>
      <c r="X14" s="461">
        <v>60.25</v>
      </c>
      <c r="Y14" s="495">
        <v>60.25</v>
      </c>
      <c r="Z14" s="404">
        <v>60.25</v>
      </c>
      <c r="AA14" s="404">
        <v>60.25</v>
      </c>
      <c r="AB14" s="404">
        <v>60.25</v>
      </c>
      <c r="AC14" s="404">
        <v>60.25</v>
      </c>
      <c r="AD14" s="404">
        <v>60.25</v>
      </c>
      <c r="AE14" s="404">
        <v>60.25</v>
      </c>
      <c r="AF14" s="404">
        <v>60.25</v>
      </c>
      <c r="AG14" s="404">
        <v>60.25</v>
      </c>
      <c r="AH14" s="461"/>
      <c r="AI14" s="404">
        <v>0.03</v>
      </c>
      <c r="AJ14" s="404">
        <v>0.03</v>
      </c>
      <c r="AK14" s="404">
        <v>0.03</v>
      </c>
      <c r="AL14" s="404">
        <v>0.03</v>
      </c>
      <c r="AM14" s="404">
        <v>0.03</v>
      </c>
      <c r="AN14" s="404">
        <v>0.03</v>
      </c>
      <c r="AO14" s="404">
        <v>0.03</v>
      </c>
      <c r="AP14" s="404">
        <v>0.03</v>
      </c>
      <c r="AQ14" s="404">
        <v>0.03</v>
      </c>
      <c r="AR14" s="404"/>
      <c r="AS14" s="495">
        <v>0.03</v>
      </c>
      <c r="AT14" s="404">
        <v>0.03</v>
      </c>
      <c r="AU14" s="404">
        <v>0.03</v>
      </c>
      <c r="AV14" s="404">
        <v>0.03</v>
      </c>
      <c r="AW14" s="404">
        <v>0.03</v>
      </c>
      <c r="AX14" s="404">
        <v>0.03</v>
      </c>
      <c r="AY14" s="404">
        <v>0.03</v>
      </c>
      <c r="AZ14" s="404">
        <v>0.03</v>
      </c>
      <c r="BA14" s="404">
        <v>0.03</v>
      </c>
      <c r="BB14" s="461"/>
      <c r="BC14" s="468"/>
      <c r="BD14" s="468"/>
      <c r="BE14" s="468"/>
      <c r="BF14" s="468"/>
      <c r="BG14" s="468"/>
      <c r="BH14" s="468"/>
      <c r="BI14" s="468"/>
      <c r="BJ14" s="468"/>
      <c r="BK14" s="468"/>
      <c r="BL14" s="468"/>
      <c r="BM14" s="468"/>
      <c r="BN14" s="468"/>
      <c r="BO14" s="468"/>
      <c r="BP14" s="468"/>
      <c r="BQ14" s="468"/>
      <c r="BR14" s="468"/>
      <c r="BS14" s="468"/>
      <c r="BT14" s="468"/>
      <c r="BU14" s="468"/>
      <c r="BV14" s="468"/>
    </row>
    <row r="15" spans="1:74" s="488" customFormat="1" ht="15.75" customHeight="1" outlineLevel="1" x14ac:dyDescent="0.25">
      <c r="A15" s="773"/>
      <c r="B15" s="495" t="s">
        <v>333</v>
      </c>
      <c r="C15" s="498"/>
      <c r="D15" s="404">
        <v>34.080880000000001</v>
      </c>
      <c r="E15" s="404">
        <v>5.0000000000000001E-4</v>
      </c>
      <c r="F15" s="404">
        <v>5.0000000000000001E-4</v>
      </c>
      <c r="G15" s="404">
        <v>5.0000000000000001E-4</v>
      </c>
      <c r="H15" s="404">
        <v>5.0000000000000001E-4</v>
      </c>
      <c r="I15" s="404">
        <v>5.0000000000000001E-4</v>
      </c>
      <c r="J15" s="404">
        <v>5.0000000000000001E-4</v>
      </c>
      <c r="K15" s="404">
        <v>5.0000000000000001E-4</v>
      </c>
      <c r="L15" s="404">
        <v>5.0000000000000001E-4</v>
      </c>
      <c r="M15" s="404">
        <v>5.0000000000000001E-4</v>
      </c>
      <c r="N15" s="404">
        <v>5.0000000000000001E-4</v>
      </c>
      <c r="O15" s="495">
        <v>5.0000000000000001E-4</v>
      </c>
      <c r="P15" s="404">
        <v>5.0000000000000001E-4</v>
      </c>
      <c r="Q15" s="404">
        <v>5.0000000000000001E-4</v>
      </c>
      <c r="R15" s="404">
        <v>5.0000000000000001E-4</v>
      </c>
      <c r="S15" s="404">
        <v>5.0000000000000001E-4</v>
      </c>
      <c r="T15" s="404">
        <v>5.0000000000000001E-4</v>
      </c>
      <c r="U15" s="404">
        <v>5.0000000000000001E-4</v>
      </c>
      <c r="V15" s="404">
        <v>5.0000000000000001E-4</v>
      </c>
      <c r="W15" s="404">
        <v>5.0000000000000001E-4</v>
      </c>
      <c r="X15" s="461">
        <v>5.0000000000000001E-4</v>
      </c>
      <c r="Y15" s="495">
        <v>5.0000000000000001E-4</v>
      </c>
      <c r="Z15" s="404">
        <v>5.0000000000000001E-4</v>
      </c>
      <c r="AA15" s="404">
        <v>5.0000000000000001E-4</v>
      </c>
      <c r="AB15" s="404">
        <v>5.0000000000000001E-4</v>
      </c>
      <c r="AC15" s="404">
        <v>5.0000000000000001E-4</v>
      </c>
      <c r="AD15" s="404">
        <v>5.0000000000000001E-4</v>
      </c>
      <c r="AE15" s="404">
        <v>5.0000000000000001E-4</v>
      </c>
      <c r="AF15" s="404">
        <v>5.0000000000000001E-4</v>
      </c>
      <c r="AG15" s="404">
        <v>5.0000000000000001E-4</v>
      </c>
      <c r="AH15" s="461"/>
      <c r="AI15" s="404">
        <v>5.0000000000000004E-6</v>
      </c>
      <c r="AJ15" s="404">
        <v>5.0000000000000004E-6</v>
      </c>
      <c r="AK15" s="404">
        <v>5.0000000000000004E-6</v>
      </c>
      <c r="AL15" s="404">
        <v>5.0000000000000004E-6</v>
      </c>
      <c r="AM15" s="404">
        <v>5.0000000000000004E-6</v>
      </c>
      <c r="AN15" s="404">
        <v>5.0000000000000004E-6</v>
      </c>
      <c r="AO15" s="404">
        <v>5.0000000000000004E-6</v>
      </c>
      <c r="AP15" s="404">
        <v>5.0000000000000004E-6</v>
      </c>
      <c r="AQ15" s="404">
        <v>5.0000000000000004E-6</v>
      </c>
      <c r="AR15" s="404"/>
      <c r="AS15" s="495">
        <v>5.0000000000000004E-6</v>
      </c>
      <c r="AT15" s="404">
        <v>5.0000000000000004E-6</v>
      </c>
      <c r="AU15" s="404">
        <v>5.0000000000000004E-6</v>
      </c>
      <c r="AV15" s="404">
        <v>5.0000000000000004E-6</v>
      </c>
      <c r="AW15" s="404">
        <v>5.0000000000000004E-6</v>
      </c>
      <c r="AX15" s="404">
        <v>5.0000000000000004E-6</v>
      </c>
      <c r="AY15" s="404">
        <v>5.0000000000000004E-6</v>
      </c>
      <c r="AZ15" s="404">
        <v>5.0000000000000004E-6</v>
      </c>
      <c r="BA15" s="404">
        <v>5.0000000000000004E-6</v>
      </c>
      <c r="BB15" s="461"/>
      <c r="BC15" s="468"/>
      <c r="BD15" s="468"/>
      <c r="BE15" s="468"/>
      <c r="BF15" s="468"/>
      <c r="BG15" s="468"/>
      <c r="BH15" s="468"/>
      <c r="BI15" s="468"/>
      <c r="BJ15" s="468"/>
      <c r="BK15" s="468"/>
      <c r="BL15" s="468"/>
      <c r="BM15" s="468"/>
      <c r="BN15" s="468"/>
      <c r="BO15" s="468"/>
      <c r="BP15" s="468"/>
      <c r="BQ15" s="468"/>
      <c r="BR15" s="468"/>
      <c r="BS15" s="468"/>
      <c r="BT15" s="468"/>
      <c r="BU15" s="468"/>
      <c r="BV15" s="468"/>
    </row>
    <row r="16" spans="1:74" s="488" customFormat="1" ht="15.75" customHeight="1" outlineLevel="1" x14ac:dyDescent="0.25">
      <c r="A16" s="773"/>
      <c r="B16" s="495" t="s">
        <v>344</v>
      </c>
      <c r="C16" s="498"/>
      <c r="D16" s="404">
        <v>16.0428</v>
      </c>
      <c r="E16" s="404">
        <v>32.32</v>
      </c>
      <c r="F16" s="404">
        <v>32.32</v>
      </c>
      <c r="G16" s="404">
        <v>32.32</v>
      </c>
      <c r="H16" s="404">
        <v>32.32</v>
      </c>
      <c r="I16" s="404">
        <v>32.32</v>
      </c>
      <c r="J16" s="404">
        <v>32.32</v>
      </c>
      <c r="K16" s="404">
        <v>32.32</v>
      </c>
      <c r="L16" s="404">
        <v>32.32</v>
      </c>
      <c r="M16" s="404">
        <v>32.32</v>
      </c>
      <c r="N16" s="404">
        <v>32.32</v>
      </c>
      <c r="O16" s="495">
        <v>32.32</v>
      </c>
      <c r="P16" s="404">
        <v>32.32</v>
      </c>
      <c r="Q16" s="404">
        <v>32.32</v>
      </c>
      <c r="R16" s="404">
        <v>32.32</v>
      </c>
      <c r="S16" s="404">
        <v>32.32</v>
      </c>
      <c r="T16" s="404">
        <v>32.32</v>
      </c>
      <c r="U16" s="404">
        <v>32.32</v>
      </c>
      <c r="V16" s="404">
        <v>32.32</v>
      </c>
      <c r="W16" s="404">
        <v>32.32</v>
      </c>
      <c r="X16" s="461">
        <v>32.32</v>
      </c>
      <c r="Y16" s="495">
        <v>32.32</v>
      </c>
      <c r="Z16" s="404">
        <v>32.32</v>
      </c>
      <c r="AA16" s="404">
        <v>32.32</v>
      </c>
      <c r="AB16" s="404">
        <v>32.32</v>
      </c>
      <c r="AC16" s="404">
        <v>32.32</v>
      </c>
      <c r="AD16" s="404">
        <v>32.32</v>
      </c>
      <c r="AE16" s="404">
        <v>32.32</v>
      </c>
      <c r="AF16" s="404">
        <v>32.32</v>
      </c>
      <c r="AG16" s="404">
        <v>32.32</v>
      </c>
      <c r="AH16" s="461"/>
      <c r="AI16" s="404">
        <v>0.77159999999999995</v>
      </c>
      <c r="AJ16" s="404">
        <v>0.77159999999999995</v>
      </c>
      <c r="AK16" s="404">
        <v>0.77159999999999995</v>
      </c>
      <c r="AL16" s="404">
        <v>0.77159999999999995</v>
      </c>
      <c r="AM16" s="404">
        <v>0.77159999999999995</v>
      </c>
      <c r="AN16" s="404">
        <v>0.77159999999999995</v>
      </c>
      <c r="AO16" s="404">
        <v>0.77159999999999995</v>
      </c>
      <c r="AP16" s="404">
        <v>0.77159999999999995</v>
      </c>
      <c r="AQ16" s="404">
        <v>0.77159999999999995</v>
      </c>
      <c r="AR16" s="404"/>
      <c r="AS16" s="495">
        <v>0.77159999999999995</v>
      </c>
      <c r="AT16" s="404">
        <v>0.77159999999999995</v>
      </c>
      <c r="AU16" s="404">
        <v>0.77159999999999995</v>
      </c>
      <c r="AV16" s="404">
        <v>0.77159999999999995</v>
      </c>
      <c r="AW16" s="404">
        <v>0.77159999999999995</v>
      </c>
      <c r="AX16" s="404">
        <v>0.77159999999999995</v>
      </c>
      <c r="AY16" s="404">
        <v>0.77159999999999995</v>
      </c>
      <c r="AZ16" s="404">
        <v>0.77159999999999995</v>
      </c>
      <c r="BA16" s="404">
        <v>0.77159999999999995</v>
      </c>
      <c r="BB16" s="461"/>
      <c r="BC16" s="468"/>
      <c r="BD16" s="468"/>
      <c r="BE16" s="468"/>
      <c r="BF16" s="468"/>
      <c r="BG16" s="468"/>
      <c r="BH16" s="468"/>
      <c r="BI16" s="468"/>
      <c r="BJ16" s="468"/>
      <c r="BK16" s="468"/>
      <c r="BL16" s="468"/>
      <c r="BM16" s="468"/>
      <c r="BN16" s="468"/>
      <c r="BO16" s="468"/>
      <c r="BP16" s="468"/>
      <c r="BQ16" s="468"/>
      <c r="BR16" s="468"/>
      <c r="BS16" s="468"/>
      <c r="BT16" s="468"/>
      <c r="BU16" s="468"/>
      <c r="BV16" s="468"/>
    </row>
    <row r="17" spans="1:74" s="488" customFormat="1" ht="15.75" customHeight="1" outlineLevel="1" x14ac:dyDescent="0.25">
      <c r="A17" s="773"/>
      <c r="B17" s="495" t="s">
        <v>323</v>
      </c>
      <c r="C17" s="498"/>
      <c r="D17" s="404">
        <v>30.069040000000001</v>
      </c>
      <c r="E17" s="404">
        <v>3.63</v>
      </c>
      <c r="F17" s="404">
        <v>3.63</v>
      </c>
      <c r="G17" s="404">
        <v>3.63</v>
      </c>
      <c r="H17" s="404">
        <v>3.63</v>
      </c>
      <c r="I17" s="404">
        <v>3.63</v>
      </c>
      <c r="J17" s="404">
        <v>3.63</v>
      </c>
      <c r="K17" s="404">
        <v>3.63</v>
      </c>
      <c r="L17" s="404">
        <v>3.63</v>
      </c>
      <c r="M17" s="404">
        <v>3.63</v>
      </c>
      <c r="N17" s="404">
        <v>3.63</v>
      </c>
      <c r="O17" s="495">
        <v>3.63</v>
      </c>
      <c r="P17" s="404">
        <v>3.63</v>
      </c>
      <c r="Q17" s="404">
        <v>3.63</v>
      </c>
      <c r="R17" s="404">
        <v>3.63</v>
      </c>
      <c r="S17" s="404">
        <v>3.63</v>
      </c>
      <c r="T17" s="404">
        <v>3.63</v>
      </c>
      <c r="U17" s="404">
        <v>3.63</v>
      </c>
      <c r="V17" s="404">
        <v>3.63</v>
      </c>
      <c r="W17" s="404">
        <v>3.63</v>
      </c>
      <c r="X17" s="461">
        <v>3.63</v>
      </c>
      <c r="Y17" s="495">
        <v>3.63</v>
      </c>
      <c r="Z17" s="404">
        <v>3.63</v>
      </c>
      <c r="AA17" s="404">
        <v>3.63</v>
      </c>
      <c r="AB17" s="404">
        <v>3.63</v>
      </c>
      <c r="AC17" s="404">
        <v>3.63</v>
      </c>
      <c r="AD17" s="404">
        <v>3.63</v>
      </c>
      <c r="AE17" s="404">
        <v>3.63</v>
      </c>
      <c r="AF17" s="404">
        <v>3.63</v>
      </c>
      <c r="AG17" s="404">
        <v>3.63</v>
      </c>
      <c r="AH17" s="461"/>
      <c r="AI17" s="404">
        <v>9.2399999999999996E-2</v>
      </c>
      <c r="AJ17" s="404">
        <v>9.2399999999999996E-2</v>
      </c>
      <c r="AK17" s="404">
        <v>9.2399999999999996E-2</v>
      </c>
      <c r="AL17" s="404">
        <v>9.2399999999999996E-2</v>
      </c>
      <c r="AM17" s="404">
        <v>9.2399999999999996E-2</v>
      </c>
      <c r="AN17" s="404">
        <v>9.2399999999999996E-2</v>
      </c>
      <c r="AO17" s="404">
        <v>9.2399999999999996E-2</v>
      </c>
      <c r="AP17" s="404">
        <v>9.2399999999999996E-2</v>
      </c>
      <c r="AQ17" s="404">
        <v>9.2399999999999996E-2</v>
      </c>
      <c r="AR17" s="404"/>
      <c r="AS17" s="495">
        <v>9.2399999999999996E-2</v>
      </c>
      <c r="AT17" s="404">
        <v>9.2399999999999996E-2</v>
      </c>
      <c r="AU17" s="404">
        <v>9.2399999999999996E-2</v>
      </c>
      <c r="AV17" s="404">
        <v>9.2399999999999996E-2</v>
      </c>
      <c r="AW17" s="404">
        <v>9.2399999999999996E-2</v>
      </c>
      <c r="AX17" s="404">
        <v>9.2399999999999996E-2</v>
      </c>
      <c r="AY17" s="404">
        <v>9.2399999999999996E-2</v>
      </c>
      <c r="AZ17" s="404">
        <v>9.2399999999999996E-2</v>
      </c>
      <c r="BA17" s="404">
        <v>9.2399999999999996E-2</v>
      </c>
      <c r="BB17" s="461"/>
      <c r="BC17" s="468"/>
      <c r="BD17" s="468"/>
      <c r="BE17" s="468"/>
      <c r="BF17" s="468"/>
      <c r="BG17" s="468"/>
      <c r="BH17" s="468"/>
      <c r="BI17" s="468"/>
      <c r="BJ17" s="468"/>
      <c r="BK17" s="468"/>
      <c r="BL17" s="468"/>
      <c r="BM17" s="468"/>
      <c r="BN17" s="468"/>
      <c r="BO17" s="468"/>
      <c r="BP17" s="468"/>
      <c r="BQ17" s="468"/>
      <c r="BR17" s="468"/>
      <c r="BS17" s="468"/>
      <c r="BT17" s="468"/>
      <c r="BU17" s="468"/>
      <c r="BV17" s="468"/>
    </row>
    <row r="18" spans="1:74" s="488" customFormat="1" ht="15.75" customHeight="1" outlineLevel="1" x14ac:dyDescent="0.25">
      <c r="A18" s="773"/>
      <c r="B18" s="495" t="s">
        <v>369</v>
      </c>
      <c r="C18" s="498"/>
      <c r="D18" s="404">
        <v>44.095619999999997</v>
      </c>
      <c r="E18" s="404">
        <v>2.04</v>
      </c>
      <c r="F18" s="404">
        <v>2.04</v>
      </c>
      <c r="G18" s="404">
        <v>2.04</v>
      </c>
      <c r="H18" s="404">
        <v>2.04</v>
      </c>
      <c r="I18" s="404">
        <v>2.04</v>
      </c>
      <c r="J18" s="404">
        <v>2.04</v>
      </c>
      <c r="K18" s="404">
        <v>2.04</v>
      </c>
      <c r="L18" s="404">
        <v>2.04</v>
      </c>
      <c r="M18" s="404">
        <v>2.04</v>
      </c>
      <c r="N18" s="404">
        <v>2.04</v>
      </c>
      <c r="O18" s="495">
        <v>2.04</v>
      </c>
      <c r="P18" s="404">
        <v>2.04</v>
      </c>
      <c r="Q18" s="404">
        <v>2.04</v>
      </c>
      <c r="R18" s="404">
        <v>2.04</v>
      </c>
      <c r="S18" s="404">
        <v>2.04</v>
      </c>
      <c r="T18" s="404">
        <v>2.04</v>
      </c>
      <c r="U18" s="404">
        <v>2.04</v>
      </c>
      <c r="V18" s="404">
        <v>2.04</v>
      </c>
      <c r="W18" s="404">
        <v>2.04</v>
      </c>
      <c r="X18" s="461">
        <v>2.04</v>
      </c>
      <c r="Y18" s="495">
        <v>2.04</v>
      </c>
      <c r="Z18" s="404">
        <v>2.04</v>
      </c>
      <c r="AA18" s="404">
        <v>2.04</v>
      </c>
      <c r="AB18" s="404">
        <v>2.04</v>
      </c>
      <c r="AC18" s="404">
        <v>2.04</v>
      </c>
      <c r="AD18" s="404">
        <v>2.04</v>
      </c>
      <c r="AE18" s="404">
        <v>2.04</v>
      </c>
      <c r="AF18" s="404">
        <v>2.04</v>
      </c>
      <c r="AG18" s="404">
        <v>2.04</v>
      </c>
      <c r="AH18" s="461"/>
      <c r="AI18" s="404">
        <v>0.06</v>
      </c>
      <c r="AJ18" s="404">
        <v>0.06</v>
      </c>
      <c r="AK18" s="404">
        <v>0.06</v>
      </c>
      <c r="AL18" s="404">
        <v>0.06</v>
      </c>
      <c r="AM18" s="404">
        <v>0.06</v>
      </c>
      <c r="AN18" s="404">
        <v>0.06</v>
      </c>
      <c r="AO18" s="404">
        <v>0.06</v>
      </c>
      <c r="AP18" s="404">
        <v>0.06</v>
      </c>
      <c r="AQ18" s="404">
        <v>0.06</v>
      </c>
      <c r="AR18" s="404"/>
      <c r="AS18" s="495">
        <v>0.06</v>
      </c>
      <c r="AT18" s="404">
        <v>0.06</v>
      </c>
      <c r="AU18" s="404">
        <v>0.06</v>
      </c>
      <c r="AV18" s="404">
        <v>0.06</v>
      </c>
      <c r="AW18" s="404">
        <v>0.06</v>
      </c>
      <c r="AX18" s="404">
        <v>0.06</v>
      </c>
      <c r="AY18" s="404">
        <v>0.06</v>
      </c>
      <c r="AZ18" s="404">
        <v>0.06</v>
      </c>
      <c r="BA18" s="404">
        <v>0.06</v>
      </c>
      <c r="BB18" s="461"/>
      <c r="BC18" s="468"/>
      <c r="BD18" s="468"/>
      <c r="BE18" s="468"/>
      <c r="BF18" s="468"/>
      <c r="BG18" s="468"/>
      <c r="BH18" s="468"/>
      <c r="BI18" s="468"/>
      <c r="BJ18" s="468"/>
      <c r="BK18" s="468"/>
      <c r="BL18" s="468"/>
      <c r="BM18" s="468"/>
      <c r="BN18" s="468"/>
      <c r="BO18" s="468"/>
      <c r="BP18" s="468"/>
      <c r="BQ18" s="468"/>
      <c r="BR18" s="468"/>
      <c r="BS18" s="468"/>
      <c r="BT18" s="468"/>
      <c r="BU18" s="468"/>
      <c r="BV18" s="468"/>
    </row>
    <row r="19" spans="1:74" s="488" customFormat="1" ht="15.75" customHeight="1" outlineLevel="1" x14ac:dyDescent="0.25">
      <c r="A19" s="773"/>
      <c r="B19" s="495" t="s">
        <v>335</v>
      </c>
      <c r="C19" s="498"/>
      <c r="D19" s="404">
        <v>58.122199999999999</v>
      </c>
      <c r="E19" s="404">
        <v>0.28000000000000003</v>
      </c>
      <c r="F19" s="404">
        <v>0.28000000000000003</v>
      </c>
      <c r="G19" s="404">
        <v>0.28000000000000003</v>
      </c>
      <c r="H19" s="404">
        <v>0.28000000000000003</v>
      </c>
      <c r="I19" s="404">
        <v>0.28000000000000003</v>
      </c>
      <c r="J19" s="404">
        <v>0.28000000000000003</v>
      </c>
      <c r="K19" s="404">
        <v>0.28000000000000003</v>
      </c>
      <c r="L19" s="404">
        <v>0.28000000000000003</v>
      </c>
      <c r="M19" s="404">
        <v>0.28000000000000003</v>
      </c>
      <c r="N19" s="404">
        <v>0.28000000000000003</v>
      </c>
      <c r="O19" s="495">
        <v>0.28000000000000003</v>
      </c>
      <c r="P19" s="404">
        <v>0.28000000000000003</v>
      </c>
      <c r="Q19" s="404">
        <v>0.28000000000000003</v>
      </c>
      <c r="R19" s="404">
        <v>0.28000000000000003</v>
      </c>
      <c r="S19" s="404">
        <v>0.28000000000000003</v>
      </c>
      <c r="T19" s="404">
        <v>0.28000000000000003</v>
      </c>
      <c r="U19" s="404">
        <v>0.28000000000000003</v>
      </c>
      <c r="V19" s="404">
        <v>0.28000000000000003</v>
      </c>
      <c r="W19" s="404">
        <v>0.28000000000000003</v>
      </c>
      <c r="X19" s="461">
        <v>0.28000000000000003</v>
      </c>
      <c r="Y19" s="495">
        <v>0.28000000000000003</v>
      </c>
      <c r="Z19" s="404">
        <v>0.28000000000000003</v>
      </c>
      <c r="AA19" s="404">
        <v>0.28000000000000003</v>
      </c>
      <c r="AB19" s="404">
        <v>0.28000000000000003</v>
      </c>
      <c r="AC19" s="404">
        <v>0.28000000000000003</v>
      </c>
      <c r="AD19" s="404">
        <v>0.28000000000000003</v>
      </c>
      <c r="AE19" s="404">
        <v>0.28000000000000003</v>
      </c>
      <c r="AF19" s="404">
        <v>0.28000000000000003</v>
      </c>
      <c r="AG19" s="404">
        <v>0.28000000000000003</v>
      </c>
      <c r="AH19" s="461"/>
      <c r="AI19" s="404">
        <v>1.01E-2</v>
      </c>
      <c r="AJ19" s="404">
        <v>1.01E-2</v>
      </c>
      <c r="AK19" s="404">
        <v>1.01E-2</v>
      </c>
      <c r="AL19" s="404">
        <v>1.01E-2</v>
      </c>
      <c r="AM19" s="404">
        <v>1.01E-2</v>
      </c>
      <c r="AN19" s="404">
        <v>1.01E-2</v>
      </c>
      <c r="AO19" s="404">
        <v>1.01E-2</v>
      </c>
      <c r="AP19" s="404">
        <v>1.01E-2</v>
      </c>
      <c r="AQ19" s="404">
        <v>1.01E-2</v>
      </c>
      <c r="AR19" s="404"/>
      <c r="AS19" s="495">
        <v>1.01E-2</v>
      </c>
      <c r="AT19" s="404">
        <v>1.01E-2</v>
      </c>
      <c r="AU19" s="404">
        <v>1.01E-2</v>
      </c>
      <c r="AV19" s="404">
        <v>1.01E-2</v>
      </c>
      <c r="AW19" s="404">
        <v>1.01E-2</v>
      </c>
      <c r="AX19" s="404">
        <v>1.01E-2</v>
      </c>
      <c r="AY19" s="404">
        <v>1.01E-2</v>
      </c>
      <c r="AZ19" s="404">
        <v>1.01E-2</v>
      </c>
      <c r="BA19" s="404">
        <v>1.01E-2</v>
      </c>
      <c r="BB19" s="461"/>
      <c r="BC19" s="468"/>
      <c r="BD19" s="468"/>
      <c r="BE19" s="468"/>
      <c r="BF19" s="468"/>
      <c r="BG19" s="468"/>
      <c r="BH19" s="468"/>
      <c r="BI19" s="468"/>
      <c r="BJ19" s="468"/>
      <c r="BK19" s="468"/>
      <c r="BL19" s="468"/>
      <c r="BM19" s="468"/>
      <c r="BN19" s="468"/>
      <c r="BO19" s="468"/>
      <c r="BP19" s="468"/>
      <c r="BQ19" s="468"/>
      <c r="BR19" s="468"/>
      <c r="BS19" s="468"/>
      <c r="BT19" s="468"/>
      <c r="BU19" s="468"/>
      <c r="BV19" s="468"/>
    </row>
    <row r="20" spans="1:74" s="488" customFormat="1" ht="15.75" customHeight="1" outlineLevel="1" x14ac:dyDescent="0.25">
      <c r="A20" s="773"/>
      <c r="B20" s="495" t="s">
        <v>304</v>
      </c>
      <c r="C20" s="498"/>
      <c r="D20" s="404">
        <v>58.122199999999999</v>
      </c>
      <c r="E20" s="404">
        <v>0.63</v>
      </c>
      <c r="F20" s="404">
        <v>0.63</v>
      </c>
      <c r="G20" s="404">
        <v>0.63</v>
      </c>
      <c r="H20" s="404">
        <v>0.63</v>
      </c>
      <c r="I20" s="404">
        <v>0.63</v>
      </c>
      <c r="J20" s="404">
        <v>0.63</v>
      </c>
      <c r="K20" s="404">
        <v>0.63</v>
      </c>
      <c r="L20" s="404">
        <v>0.63</v>
      </c>
      <c r="M20" s="404">
        <v>0.63</v>
      </c>
      <c r="N20" s="404">
        <v>0.63</v>
      </c>
      <c r="O20" s="495">
        <v>0.63</v>
      </c>
      <c r="P20" s="404">
        <v>0.63</v>
      </c>
      <c r="Q20" s="404">
        <v>0.63</v>
      </c>
      <c r="R20" s="404">
        <v>0.63</v>
      </c>
      <c r="S20" s="404">
        <v>0.63</v>
      </c>
      <c r="T20" s="404">
        <v>0.63</v>
      </c>
      <c r="U20" s="404">
        <v>0.63</v>
      </c>
      <c r="V20" s="404">
        <v>0.63</v>
      </c>
      <c r="W20" s="404">
        <v>0.63</v>
      </c>
      <c r="X20" s="461">
        <v>0.63</v>
      </c>
      <c r="Y20" s="495">
        <v>0.63</v>
      </c>
      <c r="Z20" s="404">
        <v>0.63</v>
      </c>
      <c r="AA20" s="404">
        <v>0.63</v>
      </c>
      <c r="AB20" s="404">
        <v>0.63</v>
      </c>
      <c r="AC20" s="404">
        <v>0.63</v>
      </c>
      <c r="AD20" s="404">
        <v>0.63</v>
      </c>
      <c r="AE20" s="404">
        <v>0.63</v>
      </c>
      <c r="AF20" s="404">
        <v>0.63</v>
      </c>
      <c r="AG20" s="404">
        <v>0.63</v>
      </c>
      <c r="AH20" s="461"/>
      <c r="AI20" s="404">
        <v>1.7899999999999999E-2</v>
      </c>
      <c r="AJ20" s="404">
        <v>1.7899999999999999E-2</v>
      </c>
      <c r="AK20" s="404">
        <v>1.7899999999999999E-2</v>
      </c>
      <c r="AL20" s="404">
        <v>1.7899999999999999E-2</v>
      </c>
      <c r="AM20" s="404">
        <v>1.7899999999999999E-2</v>
      </c>
      <c r="AN20" s="404">
        <v>1.7899999999999999E-2</v>
      </c>
      <c r="AO20" s="404">
        <v>1.7899999999999999E-2</v>
      </c>
      <c r="AP20" s="404">
        <v>1.7899999999999999E-2</v>
      </c>
      <c r="AQ20" s="404">
        <v>1.7899999999999999E-2</v>
      </c>
      <c r="AR20" s="404"/>
      <c r="AS20" s="495">
        <v>1.7899999999999999E-2</v>
      </c>
      <c r="AT20" s="404">
        <v>1.7899999999999999E-2</v>
      </c>
      <c r="AU20" s="404">
        <v>1.7899999999999999E-2</v>
      </c>
      <c r="AV20" s="404">
        <v>1.7899999999999999E-2</v>
      </c>
      <c r="AW20" s="404">
        <v>1.7899999999999999E-2</v>
      </c>
      <c r="AX20" s="404">
        <v>1.7899999999999999E-2</v>
      </c>
      <c r="AY20" s="404">
        <v>1.7899999999999999E-2</v>
      </c>
      <c r="AZ20" s="404">
        <v>1.7899999999999999E-2</v>
      </c>
      <c r="BA20" s="404">
        <v>1.7899999999999999E-2</v>
      </c>
      <c r="BB20" s="461"/>
      <c r="BC20" s="468"/>
      <c r="BD20" s="468"/>
      <c r="BE20" s="468"/>
      <c r="BF20" s="468"/>
      <c r="BG20" s="468"/>
      <c r="BH20" s="468"/>
      <c r="BI20" s="468"/>
      <c r="BJ20" s="468"/>
      <c r="BK20" s="468"/>
      <c r="BL20" s="468"/>
      <c r="BM20" s="468"/>
      <c r="BN20" s="468"/>
      <c r="BO20" s="468"/>
      <c r="BP20" s="468"/>
      <c r="BQ20" s="468"/>
      <c r="BR20" s="468"/>
      <c r="BS20" s="468"/>
      <c r="BT20" s="468"/>
      <c r="BU20" s="468"/>
      <c r="BV20" s="468"/>
    </row>
    <row r="21" spans="1:74" s="488" customFormat="1" ht="15.75" customHeight="1" outlineLevel="1" x14ac:dyDescent="0.25">
      <c r="A21" s="773"/>
      <c r="B21" s="495" t="s">
        <v>338</v>
      </c>
      <c r="C21" s="498"/>
      <c r="D21" s="404">
        <v>72.148780000000002</v>
      </c>
      <c r="E21" s="404">
        <v>0.12</v>
      </c>
      <c r="F21" s="404">
        <v>0.12</v>
      </c>
      <c r="G21" s="404">
        <v>0.12</v>
      </c>
      <c r="H21" s="404">
        <v>0.12</v>
      </c>
      <c r="I21" s="404">
        <v>0.12</v>
      </c>
      <c r="J21" s="404">
        <v>0.12</v>
      </c>
      <c r="K21" s="404">
        <v>0.12</v>
      </c>
      <c r="L21" s="404">
        <v>0.12</v>
      </c>
      <c r="M21" s="404">
        <v>0.12</v>
      </c>
      <c r="N21" s="404">
        <v>0.12</v>
      </c>
      <c r="O21" s="495">
        <v>0.12</v>
      </c>
      <c r="P21" s="404">
        <v>0.12</v>
      </c>
      <c r="Q21" s="404">
        <v>0.12</v>
      </c>
      <c r="R21" s="404">
        <v>0.12</v>
      </c>
      <c r="S21" s="404">
        <v>0.12</v>
      </c>
      <c r="T21" s="404">
        <v>0.12</v>
      </c>
      <c r="U21" s="404">
        <v>0.12</v>
      </c>
      <c r="V21" s="404">
        <v>0.12</v>
      </c>
      <c r="W21" s="404">
        <v>0.12</v>
      </c>
      <c r="X21" s="461">
        <v>0.12</v>
      </c>
      <c r="Y21" s="495">
        <v>0.12</v>
      </c>
      <c r="Z21" s="404">
        <v>0.12</v>
      </c>
      <c r="AA21" s="404">
        <v>0.12</v>
      </c>
      <c r="AB21" s="404">
        <v>0.12</v>
      </c>
      <c r="AC21" s="404">
        <v>0.12</v>
      </c>
      <c r="AD21" s="404">
        <v>0.12</v>
      </c>
      <c r="AE21" s="404">
        <v>0.12</v>
      </c>
      <c r="AF21" s="404">
        <v>0.12</v>
      </c>
      <c r="AG21" s="404">
        <v>0.12</v>
      </c>
      <c r="AH21" s="461"/>
      <c r="AI21" s="404">
        <v>3.3999999999999998E-3</v>
      </c>
      <c r="AJ21" s="404">
        <v>3.3999999999999998E-3</v>
      </c>
      <c r="AK21" s="404">
        <v>3.3999999999999998E-3</v>
      </c>
      <c r="AL21" s="404">
        <v>3.3999999999999998E-3</v>
      </c>
      <c r="AM21" s="404">
        <v>3.3999999999999998E-3</v>
      </c>
      <c r="AN21" s="404">
        <v>3.3999999999999998E-3</v>
      </c>
      <c r="AO21" s="404">
        <v>3.3999999999999998E-3</v>
      </c>
      <c r="AP21" s="404">
        <v>3.3999999999999998E-3</v>
      </c>
      <c r="AQ21" s="404">
        <v>3.3999999999999998E-3</v>
      </c>
      <c r="AR21" s="404"/>
      <c r="AS21" s="495">
        <v>3.3999999999999998E-3</v>
      </c>
      <c r="AT21" s="404">
        <v>3.3999999999999998E-3</v>
      </c>
      <c r="AU21" s="404">
        <v>3.3999999999999998E-3</v>
      </c>
      <c r="AV21" s="404">
        <v>3.3999999999999998E-3</v>
      </c>
      <c r="AW21" s="404">
        <v>3.3999999999999998E-3</v>
      </c>
      <c r="AX21" s="404">
        <v>3.3999999999999998E-3</v>
      </c>
      <c r="AY21" s="404">
        <v>3.3999999999999998E-3</v>
      </c>
      <c r="AZ21" s="404">
        <v>3.3999999999999998E-3</v>
      </c>
      <c r="BA21" s="404">
        <v>3.3999999999999998E-3</v>
      </c>
      <c r="BB21" s="461"/>
      <c r="BC21" s="468"/>
      <c r="BD21" s="468"/>
      <c r="BE21" s="468"/>
      <c r="BF21" s="468"/>
      <c r="BG21" s="468"/>
      <c r="BH21" s="468"/>
      <c r="BI21" s="468"/>
      <c r="BJ21" s="468"/>
      <c r="BK21" s="468"/>
      <c r="BL21" s="468"/>
      <c r="BM21" s="468"/>
      <c r="BN21" s="468"/>
      <c r="BO21" s="468"/>
      <c r="BP21" s="468"/>
      <c r="BQ21" s="468"/>
      <c r="BR21" s="468"/>
      <c r="BS21" s="468"/>
      <c r="BT21" s="468"/>
      <c r="BU21" s="468"/>
      <c r="BV21" s="468"/>
    </row>
    <row r="22" spans="1:74" s="488" customFormat="1" ht="15.75" customHeight="1" outlineLevel="1" x14ac:dyDescent="0.25">
      <c r="A22" s="773"/>
      <c r="B22" s="495" t="s">
        <v>366</v>
      </c>
      <c r="C22" s="498"/>
      <c r="D22" s="404">
        <v>72.148780000000002</v>
      </c>
      <c r="E22" s="404">
        <v>0.31</v>
      </c>
      <c r="F22" s="404">
        <v>0.31</v>
      </c>
      <c r="G22" s="404">
        <v>0.31</v>
      </c>
      <c r="H22" s="404">
        <v>0.31</v>
      </c>
      <c r="I22" s="404">
        <v>0.31</v>
      </c>
      <c r="J22" s="404">
        <v>0.31</v>
      </c>
      <c r="K22" s="404">
        <v>0.31</v>
      </c>
      <c r="L22" s="404">
        <v>0.31</v>
      </c>
      <c r="M22" s="404">
        <v>0.31</v>
      </c>
      <c r="N22" s="404">
        <v>0.31</v>
      </c>
      <c r="O22" s="495">
        <v>0.31</v>
      </c>
      <c r="P22" s="404">
        <v>0.31</v>
      </c>
      <c r="Q22" s="404">
        <v>0.31</v>
      </c>
      <c r="R22" s="404">
        <v>0.31</v>
      </c>
      <c r="S22" s="404">
        <v>0.31</v>
      </c>
      <c r="T22" s="404">
        <v>0.31</v>
      </c>
      <c r="U22" s="404">
        <v>0.31</v>
      </c>
      <c r="V22" s="404">
        <v>0.31</v>
      </c>
      <c r="W22" s="404">
        <v>0.31</v>
      </c>
      <c r="X22" s="461">
        <v>0.31</v>
      </c>
      <c r="Y22" s="495">
        <v>0.31</v>
      </c>
      <c r="Z22" s="404">
        <v>0.31</v>
      </c>
      <c r="AA22" s="404">
        <v>0.31</v>
      </c>
      <c r="AB22" s="404">
        <v>0.31</v>
      </c>
      <c r="AC22" s="404">
        <v>0.31</v>
      </c>
      <c r="AD22" s="404">
        <v>0.31</v>
      </c>
      <c r="AE22" s="404">
        <v>0.31</v>
      </c>
      <c r="AF22" s="404">
        <v>0.31</v>
      </c>
      <c r="AG22" s="404">
        <v>0.31</v>
      </c>
      <c r="AH22" s="461"/>
      <c r="AI22" s="404">
        <v>4.4000000000000003E-3</v>
      </c>
      <c r="AJ22" s="404">
        <v>4.4000000000000003E-3</v>
      </c>
      <c r="AK22" s="404">
        <v>4.4000000000000003E-3</v>
      </c>
      <c r="AL22" s="404">
        <v>4.4000000000000003E-3</v>
      </c>
      <c r="AM22" s="404">
        <v>4.4000000000000003E-3</v>
      </c>
      <c r="AN22" s="404">
        <v>4.4000000000000003E-3</v>
      </c>
      <c r="AO22" s="404">
        <v>4.4000000000000003E-3</v>
      </c>
      <c r="AP22" s="404">
        <v>4.4000000000000003E-3</v>
      </c>
      <c r="AQ22" s="404">
        <v>4.4000000000000003E-3</v>
      </c>
      <c r="AR22" s="404"/>
      <c r="AS22" s="495">
        <v>4.4000000000000003E-3</v>
      </c>
      <c r="AT22" s="404">
        <v>4.4000000000000003E-3</v>
      </c>
      <c r="AU22" s="404">
        <v>4.4000000000000003E-3</v>
      </c>
      <c r="AV22" s="404">
        <v>4.4000000000000003E-3</v>
      </c>
      <c r="AW22" s="404">
        <v>4.4000000000000003E-3</v>
      </c>
      <c r="AX22" s="404">
        <v>4.4000000000000003E-3</v>
      </c>
      <c r="AY22" s="404">
        <v>4.4000000000000003E-3</v>
      </c>
      <c r="AZ22" s="404">
        <v>4.4000000000000003E-3</v>
      </c>
      <c r="BA22" s="404">
        <v>4.4000000000000003E-3</v>
      </c>
      <c r="BB22" s="461"/>
      <c r="BC22" s="468"/>
      <c r="BD22" s="468"/>
      <c r="BE22" s="468"/>
      <c r="BF22" s="468"/>
      <c r="BG22" s="468"/>
      <c r="BH22" s="468"/>
      <c r="BI22" s="468"/>
      <c r="BJ22" s="468"/>
      <c r="BK22" s="468"/>
      <c r="BL22" s="468"/>
      <c r="BM22" s="468"/>
      <c r="BN22" s="468"/>
      <c r="BO22" s="468"/>
      <c r="BP22" s="468"/>
      <c r="BQ22" s="468"/>
      <c r="BR22" s="468"/>
      <c r="BS22" s="468"/>
      <c r="BT22" s="468"/>
      <c r="BU22" s="468"/>
      <c r="BV22" s="468"/>
    </row>
    <row r="23" spans="1:74" s="488" customFormat="1" ht="15.75" customHeight="1" outlineLevel="1" x14ac:dyDescent="0.25">
      <c r="A23" s="773"/>
      <c r="B23" s="495" t="s">
        <v>331</v>
      </c>
      <c r="C23" s="498"/>
      <c r="D23" s="404">
        <v>86.175359999999998</v>
      </c>
      <c r="E23" s="404">
        <v>0.16</v>
      </c>
      <c r="F23" s="404">
        <v>0.16</v>
      </c>
      <c r="G23" s="404">
        <v>0.16</v>
      </c>
      <c r="H23" s="404">
        <v>0.16</v>
      </c>
      <c r="I23" s="404">
        <v>0.16</v>
      </c>
      <c r="J23" s="404">
        <v>0.16</v>
      </c>
      <c r="K23" s="404">
        <v>0.16</v>
      </c>
      <c r="L23" s="404">
        <v>0.16</v>
      </c>
      <c r="M23" s="404">
        <v>0.16</v>
      </c>
      <c r="N23" s="404">
        <v>0.16</v>
      </c>
      <c r="O23" s="495">
        <v>0.16</v>
      </c>
      <c r="P23" s="404">
        <v>0.16</v>
      </c>
      <c r="Q23" s="404">
        <v>0.16</v>
      </c>
      <c r="R23" s="404">
        <v>0.16</v>
      </c>
      <c r="S23" s="404">
        <v>0.16</v>
      </c>
      <c r="T23" s="404">
        <v>0.16</v>
      </c>
      <c r="U23" s="404">
        <v>0.16</v>
      </c>
      <c r="V23" s="404">
        <v>0.16</v>
      </c>
      <c r="W23" s="404">
        <v>0.16</v>
      </c>
      <c r="X23" s="461">
        <v>0.16</v>
      </c>
      <c r="Y23" s="495">
        <v>0.16</v>
      </c>
      <c r="Z23" s="404">
        <v>0.16</v>
      </c>
      <c r="AA23" s="404">
        <v>0.16</v>
      </c>
      <c r="AB23" s="404">
        <v>0.16</v>
      </c>
      <c r="AC23" s="404">
        <v>0.16</v>
      </c>
      <c r="AD23" s="404">
        <v>0.16</v>
      </c>
      <c r="AE23" s="404">
        <v>0.16</v>
      </c>
      <c r="AF23" s="404">
        <v>0.16</v>
      </c>
      <c r="AG23" s="404">
        <v>0.16</v>
      </c>
      <c r="AH23" s="461"/>
      <c r="AI23" s="404">
        <v>2.8E-3</v>
      </c>
      <c r="AJ23" s="404">
        <v>2.8E-3</v>
      </c>
      <c r="AK23" s="404">
        <v>2.8E-3</v>
      </c>
      <c r="AL23" s="404">
        <v>2.8E-3</v>
      </c>
      <c r="AM23" s="404">
        <v>2.8E-3</v>
      </c>
      <c r="AN23" s="404">
        <v>2.8E-3</v>
      </c>
      <c r="AO23" s="404">
        <v>2.8E-3</v>
      </c>
      <c r="AP23" s="404">
        <v>2.8E-3</v>
      </c>
      <c r="AQ23" s="404">
        <v>2.8E-3</v>
      </c>
      <c r="AR23" s="404"/>
      <c r="AS23" s="495">
        <v>2.8E-3</v>
      </c>
      <c r="AT23" s="404">
        <v>2.8E-3</v>
      </c>
      <c r="AU23" s="404">
        <v>2.8E-3</v>
      </c>
      <c r="AV23" s="404">
        <v>2.8E-3</v>
      </c>
      <c r="AW23" s="404">
        <v>2.8E-3</v>
      </c>
      <c r="AX23" s="404">
        <v>2.8E-3</v>
      </c>
      <c r="AY23" s="404">
        <v>2.8E-3</v>
      </c>
      <c r="AZ23" s="404">
        <v>2.8E-3</v>
      </c>
      <c r="BA23" s="404">
        <v>2.8E-3</v>
      </c>
      <c r="BB23" s="461"/>
      <c r="BC23" s="468"/>
      <c r="BD23" s="468"/>
      <c r="BE23" s="468"/>
      <c r="BF23" s="468"/>
      <c r="BG23" s="468"/>
      <c r="BH23" s="468"/>
      <c r="BI23" s="468"/>
      <c r="BJ23" s="468"/>
      <c r="BK23" s="468"/>
      <c r="BL23" s="468"/>
      <c r="BM23" s="468"/>
      <c r="BN23" s="468"/>
      <c r="BO23" s="468"/>
      <c r="BP23" s="468"/>
      <c r="BQ23" s="468"/>
      <c r="BR23" s="468"/>
      <c r="BS23" s="468"/>
      <c r="BT23" s="468"/>
      <c r="BU23" s="468"/>
      <c r="BV23" s="468"/>
    </row>
    <row r="24" spans="1:74" s="488" customFormat="1" ht="15.75" customHeight="1" outlineLevel="1" x14ac:dyDescent="0.25">
      <c r="A24" s="773"/>
      <c r="B24" s="495" t="s">
        <v>356</v>
      </c>
      <c r="C24" s="498"/>
      <c r="D24" s="404">
        <v>28.013480000000001</v>
      </c>
      <c r="E24" s="404"/>
      <c r="F24" s="404"/>
      <c r="G24" s="404"/>
      <c r="H24" s="404"/>
      <c r="I24" s="404"/>
      <c r="J24" s="404"/>
      <c r="K24" s="404"/>
      <c r="L24" s="404"/>
      <c r="M24" s="404"/>
      <c r="N24" s="404"/>
      <c r="O24" s="495"/>
      <c r="P24" s="404"/>
      <c r="Q24" s="404"/>
      <c r="R24" s="404"/>
      <c r="S24" s="404"/>
      <c r="T24" s="404"/>
      <c r="U24" s="404"/>
      <c r="V24" s="404"/>
      <c r="W24" s="404"/>
      <c r="X24" s="461"/>
      <c r="Y24" s="495"/>
      <c r="Z24" s="404"/>
      <c r="AA24" s="404"/>
      <c r="AB24" s="404"/>
      <c r="AC24" s="404"/>
      <c r="AD24" s="404"/>
      <c r="AE24" s="404"/>
      <c r="AF24" s="404"/>
      <c r="AG24" s="404"/>
      <c r="AH24" s="461"/>
      <c r="AI24" s="404"/>
      <c r="AJ24" s="404"/>
      <c r="AK24" s="404"/>
      <c r="AL24" s="404"/>
      <c r="AM24" s="404"/>
      <c r="AN24" s="404"/>
      <c r="AO24" s="404"/>
      <c r="AP24" s="404"/>
      <c r="AQ24" s="404"/>
      <c r="AR24" s="404"/>
      <c r="AS24" s="495"/>
      <c r="AT24" s="404"/>
      <c r="AU24" s="404"/>
      <c r="AV24" s="404"/>
      <c r="AW24" s="404"/>
      <c r="AX24" s="404"/>
      <c r="AY24" s="404"/>
      <c r="AZ24" s="404"/>
      <c r="BA24" s="404"/>
      <c r="BB24" s="461"/>
      <c r="BC24" s="468"/>
      <c r="BD24" s="468"/>
      <c r="BE24" s="468"/>
      <c r="BF24" s="468"/>
      <c r="BG24" s="468"/>
      <c r="BH24" s="468"/>
      <c r="BI24" s="468"/>
      <c r="BJ24" s="468"/>
      <c r="BK24" s="468"/>
      <c r="BL24" s="468"/>
      <c r="BM24" s="468"/>
      <c r="BN24" s="468"/>
      <c r="BO24" s="468"/>
      <c r="BP24" s="468"/>
      <c r="BQ24" s="468"/>
      <c r="BR24" s="468"/>
      <c r="BS24" s="468"/>
      <c r="BT24" s="468"/>
      <c r="BU24" s="468"/>
      <c r="BV24" s="468"/>
    </row>
    <row r="25" spans="1:74" s="488" customFormat="1" ht="15.75" customHeight="1" outlineLevel="1" x14ac:dyDescent="0.25">
      <c r="A25" s="773"/>
      <c r="B25" s="495" t="s">
        <v>329</v>
      </c>
      <c r="C25" s="498"/>
      <c r="D25" s="404">
        <v>4.0026020000000004</v>
      </c>
      <c r="E25" s="404"/>
      <c r="F25" s="404"/>
      <c r="G25" s="404"/>
      <c r="H25" s="404"/>
      <c r="I25" s="404"/>
      <c r="J25" s="404"/>
      <c r="K25" s="404"/>
      <c r="L25" s="404"/>
      <c r="M25" s="404"/>
      <c r="N25" s="404"/>
      <c r="O25" s="495"/>
      <c r="P25" s="404"/>
      <c r="Q25" s="404"/>
      <c r="R25" s="404"/>
      <c r="S25" s="404"/>
      <c r="T25" s="404"/>
      <c r="U25" s="404"/>
      <c r="V25" s="404"/>
      <c r="W25" s="404"/>
      <c r="X25" s="461"/>
      <c r="Y25" s="495"/>
      <c r="Z25" s="404"/>
      <c r="AA25" s="404"/>
      <c r="AB25" s="404"/>
      <c r="AC25" s="404"/>
      <c r="AD25" s="404"/>
      <c r="AE25" s="404"/>
      <c r="AF25" s="404"/>
      <c r="AG25" s="404"/>
      <c r="AH25" s="461"/>
      <c r="AI25" s="404"/>
      <c r="AJ25" s="404"/>
      <c r="AK25" s="404"/>
      <c r="AL25" s="404"/>
      <c r="AM25" s="404"/>
      <c r="AN25" s="404"/>
      <c r="AO25" s="404"/>
      <c r="AP25" s="404"/>
      <c r="AQ25" s="404"/>
      <c r="AR25" s="404"/>
      <c r="AS25" s="495"/>
      <c r="AT25" s="404"/>
      <c r="AU25" s="404"/>
      <c r="AV25" s="404"/>
      <c r="AW25" s="404"/>
      <c r="AX25" s="404"/>
      <c r="AY25" s="404"/>
      <c r="AZ25" s="404"/>
      <c r="BA25" s="404"/>
      <c r="BB25" s="461"/>
      <c r="BC25" s="468"/>
      <c r="BD25" s="468"/>
      <c r="BE25" s="468"/>
      <c r="BF25" s="468"/>
      <c r="BG25" s="468"/>
      <c r="BH25" s="468"/>
      <c r="BI25" s="468"/>
      <c r="BJ25" s="468"/>
      <c r="BK25" s="468"/>
      <c r="BL25" s="468"/>
      <c r="BM25" s="468"/>
      <c r="BN25" s="468"/>
      <c r="BO25" s="468"/>
      <c r="BP25" s="468"/>
      <c r="BQ25" s="468"/>
      <c r="BR25" s="468"/>
      <c r="BS25" s="468"/>
      <c r="BT25" s="468"/>
      <c r="BU25" s="468"/>
      <c r="BV25" s="468"/>
    </row>
    <row r="26" spans="1:74" s="488" customFormat="1" ht="15.75" customHeight="1" outlineLevel="1" x14ac:dyDescent="0.25">
      <c r="A26" s="773"/>
      <c r="B26" s="495" t="s">
        <v>306</v>
      </c>
      <c r="C26" s="498"/>
      <c r="D26" s="404">
        <v>44.009799999999998</v>
      </c>
      <c r="E26" s="404"/>
      <c r="F26" s="404"/>
      <c r="G26" s="404"/>
      <c r="H26" s="404"/>
      <c r="I26" s="404"/>
      <c r="J26" s="404"/>
      <c r="K26" s="404"/>
      <c r="L26" s="404"/>
      <c r="M26" s="404"/>
      <c r="N26" s="404"/>
      <c r="O26" s="495"/>
      <c r="P26" s="404"/>
      <c r="Q26" s="404"/>
      <c r="R26" s="404"/>
      <c r="S26" s="404"/>
      <c r="T26" s="404"/>
      <c r="U26" s="404"/>
      <c r="V26" s="404"/>
      <c r="W26" s="404"/>
      <c r="X26" s="461"/>
      <c r="Y26" s="495"/>
      <c r="Z26" s="404"/>
      <c r="AA26" s="404"/>
      <c r="AB26" s="404"/>
      <c r="AC26" s="404"/>
      <c r="AD26" s="404"/>
      <c r="AE26" s="404"/>
      <c r="AF26" s="404"/>
      <c r="AG26" s="404"/>
      <c r="AH26" s="461"/>
      <c r="AI26" s="404"/>
      <c r="AJ26" s="404"/>
      <c r="AK26" s="404"/>
      <c r="AL26" s="404"/>
      <c r="AM26" s="404"/>
      <c r="AN26" s="404"/>
      <c r="AO26" s="404"/>
      <c r="AP26" s="404"/>
      <c r="AQ26" s="404"/>
      <c r="AR26" s="404"/>
      <c r="AS26" s="495"/>
      <c r="AT26" s="404"/>
      <c r="AU26" s="404"/>
      <c r="AV26" s="404"/>
      <c r="AW26" s="404"/>
      <c r="AX26" s="404"/>
      <c r="AY26" s="404"/>
      <c r="AZ26" s="404"/>
      <c r="BA26" s="404"/>
      <c r="BB26" s="461"/>
      <c r="BC26" s="468"/>
      <c r="BD26" s="468"/>
      <c r="BE26" s="468"/>
      <c r="BF26" s="468"/>
      <c r="BG26" s="468"/>
      <c r="BH26" s="468"/>
      <c r="BI26" s="468"/>
      <c r="BJ26" s="468"/>
      <c r="BK26" s="468"/>
      <c r="BL26" s="468"/>
      <c r="BM26" s="468"/>
      <c r="BN26" s="468"/>
      <c r="BO26" s="468"/>
      <c r="BP26" s="468"/>
      <c r="BQ26" s="468"/>
      <c r="BR26" s="468"/>
      <c r="BS26" s="468"/>
      <c r="BT26" s="468"/>
      <c r="BU26" s="468"/>
      <c r="BV26" s="468"/>
    </row>
    <row r="27" spans="1:74" s="488" customFormat="1" ht="15.75" customHeight="1" outlineLevel="1" x14ac:dyDescent="0.25">
      <c r="A27" s="773"/>
      <c r="B27" s="495" t="s">
        <v>331</v>
      </c>
      <c r="C27" s="498"/>
      <c r="D27" s="404">
        <v>86.175359999999998</v>
      </c>
      <c r="E27" s="404"/>
      <c r="F27" s="404"/>
      <c r="G27" s="404"/>
      <c r="H27" s="404"/>
      <c r="I27" s="404"/>
      <c r="J27" s="404"/>
      <c r="K27" s="404"/>
      <c r="L27" s="404"/>
      <c r="M27" s="404"/>
      <c r="N27" s="404"/>
      <c r="O27" s="495"/>
      <c r="P27" s="404"/>
      <c r="Q27" s="404"/>
      <c r="R27" s="404"/>
      <c r="S27" s="404"/>
      <c r="T27" s="404"/>
      <c r="U27" s="404"/>
      <c r="V27" s="404"/>
      <c r="W27" s="404"/>
      <c r="X27" s="461"/>
      <c r="Y27" s="495"/>
      <c r="Z27" s="404"/>
      <c r="AA27" s="404"/>
      <c r="AB27" s="404"/>
      <c r="AC27" s="404"/>
      <c r="AD27" s="404"/>
      <c r="AE27" s="404"/>
      <c r="AF27" s="404"/>
      <c r="AG27" s="404"/>
      <c r="AH27" s="461"/>
      <c r="AI27" s="404"/>
      <c r="AJ27" s="404"/>
      <c r="AK27" s="404"/>
      <c r="AL27" s="404"/>
      <c r="AM27" s="404"/>
      <c r="AN27" s="404"/>
      <c r="AO27" s="404"/>
      <c r="AP27" s="404"/>
      <c r="AQ27" s="404"/>
      <c r="AR27" s="404"/>
      <c r="AS27" s="495"/>
      <c r="AT27" s="404"/>
      <c r="AU27" s="404"/>
      <c r="AV27" s="404"/>
      <c r="AW27" s="404"/>
      <c r="AX27" s="404"/>
      <c r="AY27" s="404"/>
      <c r="AZ27" s="404"/>
      <c r="BA27" s="404"/>
      <c r="BB27" s="461"/>
      <c r="BC27" s="468"/>
      <c r="BD27" s="468"/>
      <c r="BE27" s="468"/>
      <c r="BF27" s="468"/>
      <c r="BG27" s="468"/>
      <c r="BH27" s="468"/>
      <c r="BI27" s="468"/>
      <c r="BJ27" s="468"/>
      <c r="BK27" s="468"/>
      <c r="BL27" s="468"/>
      <c r="BM27" s="468"/>
      <c r="BN27" s="468"/>
      <c r="BO27" s="468"/>
      <c r="BP27" s="468"/>
      <c r="BQ27" s="468"/>
      <c r="BR27" s="468"/>
      <c r="BS27" s="468"/>
      <c r="BT27" s="468"/>
      <c r="BU27" s="468"/>
      <c r="BV27" s="468"/>
    </row>
    <row r="28" spans="1:74" s="488" customFormat="1" ht="15.75" customHeight="1" outlineLevel="1" x14ac:dyDescent="0.25">
      <c r="A28" s="773"/>
      <c r="B28" s="495" t="s">
        <v>337</v>
      </c>
      <c r="C28" s="498"/>
      <c r="D28" s="404">
        <v>86.175359999999998</v>
      </c>
      <c r="E28" s="404"/>
      <c r="F28" s="404"/>
      <c r="G28" s="404"/>
      <c r="H28" s="404"/>
      <c r="I28" s="404"/>
      <c r="J28" s="404"/>
      <c r="K28" s="404"/>
      <c r="L28" s="404"/>
      <c r="M28" s="404"/>
      <c r="N28" s="404"/>
      <c r="O28" s="495"/>
      <c r="P28" s="404"/>
      <c r="Q28" s="404"/>
      <c r="R28" s="404"/>
      <c r="S28" s="404"/>
      <c r="T28" s="404"/>
      <c r="U28" s="404"/>
      <c r="V28" s="404"/>
      <c r="W28" s="404"/>
      <c r="X28" s="461"/>
      <c r="Y28" s="495"/>
      <c r="Z28" s="404"/>
      <c r="AA28" s="404"/>
      <c r="AB28" s="404"/>
      <c r="AC28" s="404"/>
      <c r="AD28" s="404"/>
      <c r="AE28" s="404"/>
      <c r="AF28" s="404"/>
      <c r="AG28" s="404"/>
      <c r="AH28" s="461"/>
      <c r="AI28" s="404"/>
      <c r="AJ28" s="404"/>
      <c r="AK28" s="404"/>
      <c r="AL28" s="404"/>
      <c r="AM28" s="404"/>
      <c r="AN28" s="404"/>
      <c r="AO28" s="404"/>
      <c r="AP28" s="404"/>
      <c r="AQ28" s="404"/>
      <c r="AR28" s="404"/>
      <c r="AS28" s="495"/>
      <c r="AT28" s="404"/>
      <c r="AU28" s="404"/>
      <c r="AV28" s="404"/>
      <c r="AW28" s="404"/>
      <c r="AX28" s="404"/>
      <c r="AY28" s="404"/>
      <c r="AZ28" s="404"/>
      <c r="BA28" s="404"/>
      <c r="BB28" s="461"/>
      <c r="BC28" s="468"/>
      <c r="BD28" s="468"/>
      <c r="BE28" s="468"/>
      <c r="BF28" s="468"/>
      <c r="BG28" s="468"/>
      <c r="BH28" s="468"/>
      <c r="BI28" s="468"/>
      <c r="BJ28" s="468"/>
      <c r="BK28" s="468"/>
      <c r="BL28" s="468"/>
      <c r="BM28" s="468"/>
      <c r="BN28" s="468"/>
      <c r="BO28" s="468"/>
      <c r="BP28" s="468"/>
      <c r="BQ28" s="468"/>
      <c r="BR28" s="468"/>
      <c r="BS28" s="468"/>
      <c r="BT28" s="468"/>
      <c r="BU28" s="468"/>
      <c r="BV28" s="468"/>
    </row>
    <row r="29" spans="1:74" s="488" customFormat="1" ht="15.75" customHeight="1" outlineLevel="1" x14ac:dyDescent="0.25">
      <c r="A29" s="773"/>
      <c r="B29" s="495" t="s">
        <v>330</v>
      </c>
      <c r="C29" s="498"/>
      <c r="D29" s="404">
        <v>100.202</v>
      </c>
      <c r="E29" s="404"/>
      <c r="F29" s="404"/>
      <c r="G29" s="404"/>
      <c r="H29" s="404"/>
      <c r="I29" s="404"/>
      <c r="J29" s="404"/>
      <c r="K29" s="404"/>
      <c r="L29" s="404"/>
      <c r="M29" s="404"/>
      <c r="N29" s="404"/>
      <c r="O29" s="495"/>
      <c r="P29" s="404"/>
      <c r="Q29" s="404"/>
      <c r="R29" s="404"/>
      <c r="S29" s="404"/>
      <c r="T29" s="404"/>
      <c r="U29" s="404"/>
      <c r="V29" s="404"/>
      <c r="W29" s="404"/>
      <c r="X29" s="461"/>
      <c r="Y29" s="495"/>
      <c r="Z29" s="404"/>
      <c r="AA29" s="404"/>
      <c r="AB29" s="404"/>
      <c r="AC29" s="404"/>
      <c r="AD29" s="404"/>
      <c r="AE29" s="404"/>
      <c r="AF29" s="404"/>
      <c r="AG29" s="404"/>
      <c r="AH29" s="461"/>
      <c r="AI29" s="404"/>
      <c r="AJ29" s="404"/>
      <c r="AK29" s="404"/>
      <c r="AL29" s="404"/>
      <c r="AM29" s="404"/>
      <c r="AN29" s="404"/>
      <c r="AO29" s="404"/>
      <c r="AP29" s="404"/>
      <c r="AQ29" s="404"/>
      <c r="AR29" s="404"/>
      <c r="AS29" s="495"/>
      <c r="AT29" s="404"/>
      <c r="AU29" s="404"/>
      <c r="AV29" s="404"/>
      <c r="AW29" s="404"/>
      <c r="AX29" s="404"/>
      <c r="AY29" s="404"/>
      <c r="AZ29" s="404"/>
      <c r="BA29" s="404"/>
      <c r="BB29" s="461"/>
      <c r="BC29" s="468"/>
      <c r="BD29" s="468"/>
      <c r="BE29" s="468"/>
      <c r="BF29" s="468"/>
      <c r="BG29" s="468"/>
      <c r="BH29" s="468"/>
      <c r="BI29" s="468"/>
      <c r="BJ29" s="468"/>
      <c r="BK29" s="468"/>
      <c r="BL29" s="468"/>
      <c r="BM29" s="468"/>
      <c r="BN29" s="468"/>
      <c r="BO29" s="468"/>
      <c r="BP29" s="468"/>
      <c r="BQ29" s="468"/>
      <c r="BR29" s="468"/>
      <c r="BS29" s="468"/>
      <c r="BT29" s="468"/>
      <c r="BU29" s="468"/>
      <c r="BV29" s="468"/>
    </row>
    <row r="30" spans="1:74" s="488" customFormat="1" ht="15.75" customHeight="1" outlineLevel="1" thickBot="1" x14ac:dyDescent="0.3">
      <c r="A30" s="773"/>
      <c r="B30" s="495"/>
      <c r="C30" s="498"/>
      <c r="D30" s="404">
        <v>16.0428</v>
      </c>
      <c r="E30" s="404"/>
      <c r="F30" s="404"/>
      <c r="G30" s="404"/>
      <c r="H30" s="404"/>
      <c r="I30" s="404"/>
      <c r="J30" s="404"/>
      <c r="K30" s="404"/>
      <c r="L30" s="404"/>
      <c r="M30" s="404"/>
      <c r="N30" s="404"/>
      <c r="O30" s="499"/>
      <c r="P30" s="407"/>
      <c r="Q30" s="407"/>
      <c r="R30" s="407"/>
      <c r="S30" s="407"/>
      <c r="T30" s="407"/>
      <c r="U30" s="407"/>
      <c r="V30" s="407"/>
      <c r="W30" s="407"/>
      <c r="X30" s="462"/>
      <c r="Y30" s="499"/>
      <c r="Z30" s="407"/>
      <c r="AA30" s="407"/>
      <c r="AB30" s="407"/>
      <c r="AC30" s="407"/>
      <c r="AD30" s="407"/>
      <c r="AE30" s="407"/>
      <c r="AF30" s="407"/>
      <c r="AG30" s="407"/>
      <c r="AH30" s="462"/>
      <c r="AI30" s="404"/>
      <c r="AJ30" s="404"/>
      <c r="AK30" s="404"/>
      <c r="AL30" s="404"/>
      <c r="AM30" s="404"/>
      <c r="AN30" s="404"/>
      <c r="AO30" s="404"/>
      <c r="AP30" s="404"/>
      <c r="AQ30" s="404"/>
      <c r="AR30" s="404"/>
      <c r="AS30" s="499"/>
      <c r="AT30" s="407"/>
      <c r="AU30" s="407"/>
      <c r="AV30" s="407"/>
      <c r="AW30" s="407"/>
      <c r="AX30" s="407"/>
      <c r="AY30" s="407"/>
      <c r="AZ30" s="407"/>
      <c r="BA30" s="407"/>
      <c r="BB30" s="462"/>
      <c r="BC30" s="468"/>
      <c r="BD30" s="468"/>
      <c r="BE30" s="468"/>
      <c r="BF30" s="468"/>
      <c r="BG30" s="468"/>
      <c r="BH30" s="468"/>
      <c r="BI30" s="468"/>
      <c r="BJ30" s="468"/>
      <c r="BK30" s="468"/>
      <c r="BL30" s="468"/>
      <c r="BM30" s="468"/>
      <c r="BN30" s="468"/>
      <c r="BO30" s="468"/>
      <c r="BP30" s="468"/>
      <c r="BQ30" s="468"/>
      <c r="BR30" s="468"/>
      <c r="BS30" s="468"/>
      <c r="BT30" s="468"/>
      <c r="BU30" s="468"/>
      <c r="BV30" s="468"/>
    </row>
    <row r="31" spans="1:74" ht="15.75" customHeight="1" x14ac:dyDescent="0.25">
      <c r="A31" s="773"/>
      <c r="B31" s="761" t="s">
        <v>623</v>
      </c>
      <c r="C31" s="379"/>
      <c r="D31" s="584"/>
      <c r="E31" s="379"/>
      <c r="F31" s="379"/>
      <c r="G31" s="379"/>
      <c r="H31" s="379"/>
      <c r="I31" s="379"/>
      <c r="J31" s="379"/>
      <c r="K31" s="379"/>
      <c r="L31" s="379"/>
      <c r="M31" s="379"/>
      <c r="N31" s="379"/>
      <c r="O31" s="500"/>
      <c r="P31" s="379"/>
      <c r="Q31" s="379"/>
      <c r="R31" s="379"/>
      <c r="S31" s="379"/>
      <c r="T31" s="379"/>
      <c r="U31" s="379"/>
      <c r="V31" s="379"/>
      <c r="W31" s="379"/>
      <c r="X31" s="380"/>
      <c r="Y31" s="500"/>
      <c r="Z31" s="379"/>
      <c r="AA31" s="379"/>
      <c r="AB31" s="379"/>
      <c r="AC31" s="379"/>
      <c r="AD31" s="379"/>
      <c r="AE31" s="379"/>
      <c r="AF31" s="379"/>
      <c r="AG31" s="379"/>
      <c r="AH31" s="380"/>
      <c r="AI31" s="500"/>
      <c r="AJ31" s="379"/>
      <c r="AK31" s="379"/>
      <c r="AL31" s="379"/>
      <c r="AM31" s="379"/>
      <c r="AN31" s="379"/>
      <c r="AO31" s="379"/>
      <c r="AP31" s="379"/>
      <c r="AQ31" s="379"/>
      <c r="AR31" s="380"/>
      <c r="AS31" s="500"/>
      <c r="AT31" s="379"/>
      <c r="AU31" s="379"/>
      <c r="AV31" s="379"/>
      <c r="AW31" s="379"/>
      <c r="AX31" s="379"/>
      <c r="AY31" s="379"/>
      <c r="AZ31" s="379"/>
      <c r="BA31" s="379"/>
      <c r="BB31" s="380"/>
    </row>
    <row r="32" spans="1:74" ht="15.75" customHeight="1" thickBot="1" x14ac:dyDescent="0.3">
      <c r="A32" s="773"/>
      <c r="B32" s="771"/>
      <c r="C32" s="381"/>
      <c r="D32" s="586"/>
      <c r="E32" s="381"/>
      <c r="F32" s="381"/>
      <c r="G32" s="381"/>
      <c r="H32" s="381"/>
      <c r="I32" s="381"/>
      <c r="J32" s="381"/>
      <c r="K32" s="381"/>
      <c r="L32" s="381"/>
      <c r="M32" s="381"/>
      <c r="N32" s="381"/>
      <c r="O32" s="501"/>
      <c r="P32" s="381"/>
      <c r="Q32" s="381"/>
      <c r="R32" s="381"/>
      <c r="S32" s="381"/>
      <c r="T32" s="381"/>
      <c r="U32" s="381"/>
      <c r="V32" s="381"/>
      <c r="W32" s="381"/>
      <c r="X32" s="382"/>
      <c r="Y32" s="501"/>
      <c r="Z32" s="381"/>
      <c r="AA32" s="381"/>
      <c r="AB32" s="381"/>
      <c r="AC32" s="381"/>
      <c r="AD32" s="381"/>
      <c r="AE32" s="381"/>
      <c r="AF32" s="381"/>
      <c r="AG32" s="381"/>
      <c r="AH32" s="382"/>
      <c r="AI32" s="501"/>
      <c r="AJ32" s="381"/>
      <c r="AK32" s="381"/>
      <c r="AL32" s="381"/>
      <c r="AM32" s="381"/>
      <c r="AN32" s="381"/>
      <c r="AO32" s="381"/>
      <c r="AP32" s="381"/>
      <c r="AQ32" s="381"/>
      <c r="AR32" s="382"/>
      <c r="AS32" s="501"/>
      <c r="AT32" s="381"/>
      <c r="AU32" s="381"/>
      <c r="AV32" s="381"/>
      <c r="AW32" s="381"/>
      <c r="AX32" s="381"/>
      <c r="AY32" s="381"/>
      <c r="AZ32" s="381"/>
      <c r="BA32" s="381"/>
      <c r="BB32" s="382"/>
    </row>
    <row r="33" spans="1:74" ht="15.75" customHeight="1" x14ac:dyDescent="0.25">
      <c r="A33" s="773"/>
      <c r="B33" s="500" t="s">
        <v>624</v>
      </c>
      <c r="C33" s="379"/>
      <c r="D33" s="584"/>
      <c r="E33" s="379"/>
      <c r="F33" s="379"/>
      <c r="G33" s="379"/>
      <c r="H33" s="379"/>
      <c r="I33" s="379"/>
      <c r="J33" s="379"/>
      <c r="K33" s="379"/>
      <c r="L33" s="379"/>
      <c r="M33" s="379"/>
      <c r="N33" s="379"/>
      <c r="O33" s="500"/>
      <c r="P33" s="379"/>
      <c r="Q33" s="379"/>
      <c r="R33" s="379"/>
      <c r="S33" s="379"/>
      <c r="T33" s="379"/>
      <c r="U33" s="379"/>
      <c r="V33" s="379"/>
      <c r="W33" s="379"/>
      <c r="X33" s="380"/>
      <c r="Y33" s="500"/>
      <c r="Z33" s="379"/>
      <c r="AA33" s="379"/>
      <c r="AB33" s="379"/>
      <c r="AC33" s="379"/>
      <c r="AD33" s="379"/>
      <c r="AE33" s="379"/>
      <c r="AF33" s="379"/>
      <c r="AG33" s="379"/>
      <c r="AH33" s="380"/>
      <c r="AI33" s="500"/>
      <c r="AJ33" s="379"/>
      <c r="AK33" s="379"/>
      <c r="AL33" s="379"/>
      <c r="AM33" s="379"/>
      <c r="AN33" s="379"/>
      <c r="AO33" s="379"/>
      <c r="AP33" s="379"/>
      <c r="AQ33" s="379"/>
      <c r="AR33" s="380"/>
      <c r="AS33" s="500"/>
      <c r="AT33" s="379"/>
      <c r="AU33" s="379"/>
      <c r="AV33" s="379"/>
      <c r="AW33" s="379"/>
      <c r="AX33" s="379"/>
      <c r="AY33" s="379"/>
      <c r="AZ33" s="379"/>
      <c r="BA33" s="379"/>
      <c r="BB33" s="380"/>
    </row>
    <row r="34" spans="1:74" ht="15.75" customHeight="1" outlineLevel="1" x14ac:dyDescent="0.25">
      <c r="A34" s="773"/>
      <c r="B34" s="478" t="s">
        <v>282</v>
      </c>
      <c r="C34" s="375" t="s">
        <v>709</v>
      </c>
      <c r="D34" s="479" t="s">
        <v>283</v>
      </c>
      <c r="E34" s="479" t="s">
        <v>563</v>
      </c>
      <c r="F34" s="479" t="s">
        <v>563</v>
      </c>
      <c r="G34" s="479" t="s">
        <v>563</v>
      </c>
      <c r="H34" s="479" t="s">
        <v>563</v>
      </c>
      <c r="I34" s="479" t="s">
        <v>563</v>
      </c>
      <c r="J34" s="479" t="s">
        <v>563</v>
      </c>
      <c r="K34" s="479" t="s">
        <v>563</v>
      </c>
      <c r="L34" s="479" t="s">
        <v>563</v>
      </c>
      <c r="M34" s="479" t="s">
        <v>563</v>
      </c>
      <c r="N34" s="479" t="s">
        <v>563</v>
      </c>
      <c r="O34" s="480" t="e">
        <v>#VALUE!</v>
      </c>
      <c r="P34" s="479" t="e">
        <v>#VALUE!</v>
      </c>
      <c r="Q34" s="479" t="e">
        <v>#VALUE!</v>
      </c>
      <c r="R34" s="479" t="e">
        <v>#VALUE!</v>
      </c>
      <c r="S34" s="479" t="e">
        <v>#VALUE!</v>
      </c>
      <c r="T34" s="479"/>
      <c r="U34" s="479"/>
      <c r="V34" s="479"/>
      <c r="W34" s="479"/>
      <c r="X34" s="481"/>
      <c r="Y34" s="480" t="s">
        <v>563</v>
      </c>
      <c r="Z34" s="479" t="s">
        <v>563</v>
      </c>
      <c r="AA34" s="479" t="s">
        <v>563</v>
      </c>
      <c r="AB34" s="479" t="s">
        <v>563</v>
      </c>
      <c r="AC34" s="479" t="s">
        <v>563</v>
      </c>
      <c r="AD34" s="479" t="s">
        <v>563</v>
      </c>
      <c r="AE34" s="479" t="s">
        <v>563</v>
      </c>
      <c r="AF34" s="479" t="s">
        <v>563</v>
      </c>
      <c r="AG34" s="479" t="s">
        <v>563</v>
      </c>
      <c r="AH34" s="481" t="s">
        <v>563</v>
      </c>
      <c r="AI34" s="480" t="s">
        <v>563</v>
      </c>
      <c r="AJ34" s="479" t="s">
        <v>563</v>
      </c>
      <c r="AK34" s="479" t="s">
        <v>563</v>
      </c>
      <c r="AL34" s="479" t="s">
        <v>563</v>
      </c>
      <c r="AM34" s="479" t="s">
        <v>563</v>
      </c>
      <c r="AN34" s="479" t="s">
        <v>563</v>
      </c>
      <c r="AO34" s="479" t="s">
        <v>563</v>
      </c>
      <c r="AP34" s="479" t="s">
        <v>563</v>
      </c>
      <c r="AQ34" s="479" t="s">
        <v>563</v>
      </c>
      <c r="AR34" s="481" t="s">
        <v>563</v>
      </c>
      <c r="AS34" s="480" t="s">
        <v>563</v>
      </c>
      <c r="AT34" s="479" t="s">
        <v>563</v>
      </c>
      <c r="AU34" s="479" t="s">
        <v>563</v>
      </c>
      <c r="AV34" s="479" t="s">
        <v>563</v>
      </c>
      <c r="AW34" s="479" t="s">
        <v>563</v>
      </c>
      <c r="AX34" s="479" t="s">
        <v>563</v>
      </c>
      <c r="AY34" s="479" t="s">
        <v>563</v>
      </c>
      <c r="AZ34" s="479" t="s">
        <v>563</v>
      </c>
      <c r="BA34" s="479" t="s">
        <v>563</v>
      </c>
      <c r="BB34" s="481" t="s">
        <v>563</v>
      </c>
    </row>
    <row r="35" spans="1:74" ht="15.75" customHeight="1" outlineLevel="1" x14ac:dyDescent="0.25">
      <c r="A35" s="773"/>
      <c r="B35" s="478" t="s">
        <v>676</v>
      </c>
      <c r="C35" s="375" t="s">
        <v>710</v>
      </c>
      <c r="D35" s="479" t="s">
        <v>555</v>
      </c>
      <c r="E35" s="482"/>
      <c r="F35" s="482"/>
      <c r="G35" s="482"/>
      <c r="H35" s="482"/>
      <c r="I35" s="482"/>
      <c r="J35" s="482"/>
      <c r="K35" s="482"/>
      <c r="L35" s="482"/>
      <c r="M35" s="482"/>
      <c r="N35" s="482"/>
      <c r="O35" s="480">
        <v>0</v>
      </c>
      <c r="P35" s="479">
        <v>0</v>
      </c>
      <c r="Q35" s="479">
        <v>0</v>
      </c>
      <c r="R35" s="479">
        <v>0</v>
      </c>
      <c r="S35" s="479">
        <v>0</v>
      </c>
      <c r="T35" s="479"/>
      <c r="U35" s="479"/>
      <c r="V35" s="479"/>
      <c r="W35" s="479"/>
      <c r="X35" s="481"/>
      <c r="Y35" s="483"/>
      <c r="Z35" s="482"/>
      <c r="AA35" s="482"/>
      <c r="AB35" s="482"/>
      <c r="AC35" s="482"/>
      <c r="AD35" s="482"/>
      <c r="AE35" s="482"/>
      <c r="AF35" s="482"/>
      <c r="AG35" s="482"/>
      <c r="AH35" s="484"/>
      <c r="AI35" s="483"/>
      <c r="AJ35" s="482"/>
      <c r="AK35" s="482"/>
      <c r="AL35" s="482"/>
      <c r="AM35" s="482"/>
      <c r="AN35" s="482"/>
      <c r="AO35" s="482"/>
      <c r="AP35" s="482"/>
      <c r="AQ35" s="482"/>
      <c r="AR35" s="484"/>
      <c r="AS35" s="483"/>
      <c r="AT35" s="482"/>
      <c r="AU35" s="482"/>
      <c r="AV35" s="482"/>
      <c r="AW35" s="482"/>
      <c r="AX35" s="482"/>
      <c r="AY35" s="482"/>
      <c r="AZ35" s="482"/>
      <c r="BA35" s="482"/>
      <c r="BB35" s="484"/>
    </row>
    <row r="36" spans="1:74" s="488" customFormat="1" ht="15.75" customHeight="1" outlineLevel="1" x14ac:dyDescent="0.25">
      <c r="A36" s="773"/>
      <c r="B36" s="485" t="s">
        <v>509</v>
      </c>
      <c r="C36" s="486" t="s">
        <v>711</v>
      </c>
      <c r="D36" s="487" t="s">
        <v>290</v>
      </c>
      <c r="E36" s="482"/>
      <c r="F36" s="482"/>
      <c r="G36" s="482"/>
      <c r="H36" s="482"/>
      <c r="I36" s="482"/>
      <c r="J36" s="482"/>
      <c r="K36" s="482"/>
      <c r="L36" s="482"/>
      <c r="M36" s="482"/>
      <c r="N36" s="482"/>
      <c r="O36" s="502">
        <v>0</v>
      </c>
      <c r="P36" s="487">
        <v>0</v>
      </c>
      <c r="Q36" s="487">
        <v>0</v>
      </c>
      <c r="R36" s="487">
        <v>0</v>
      </c>
      <c r="S36" s="487">
        <v>0</v>
      </c>
      <c r="T36" s="487"/>
      <c r="U36" s="487"/>
      <c r="V36" s="487"/>
      <c r="W36" s="487"/>
      <c r="X36" s="503"/>
      <c r="Y36" s="482"/>
      <c r="Z36" s="482"/>
      <c r="AA36" s="482"/>
      <c r="AB36" s="482"/>
      <c r="AC36" s="482"/>
      <c r="AD36" s="482"/>
      <c r="AE36" s="482"/>
      <c r="AF36" s="482"/>
      <c r="AG36" s="482"/>
      <c r="AH36" s="484"/>
      <c r="AI36" s="483"/>
      <c r="AJ36" s="482"/>
      <c r="AK36" s="482"/>
      <c r="AL36" s="482"/>
      <c r="AM36" s="482"/>
      <c r="AN36" s="482"/>
      <c r="AO36" s="482"/>
      <c r="AP36" s="482"/>
      <c r="AQ36" s="482"/>
      <c r="AR36" s="484"/>
      <c r="AS36" s="483"/>
      <c r="AT36" s="482"/>
      <c r="AU36" s="482"/>
      <c r="AV36" s="482"/>
      <c r="AW36" s="482"/>
      <c r="AX36" s="482"/>
      <c r="AY36" s="482"/>
      <c r="AZ36" s="482"/>
      <c r="BA36" s="482"/>
      <c r="BB36" s="484"/>
      <c r="BC36" s="468"/>
      <c r="BD36" s="468"/>
      <c r="BE36" s="468"/>
      <c r="BF36" s="468"/>
      <c r="BG36" s="468"/>
      <c r="BH36" s="468"/>
      <c r="BI36" s="468"/>
      <c r="BJ36" s="468"/>
      <c r="BK36" s="468"/>
      <c r="BL36" s="468"/>
      <c r="BM36" s="468"/>
      <c r="BN36" s="468"/>
      <c r="BO36" s="468"/>
      <c r="BP36" s="468"/>
      <c r="BQ36" s="468"/>
      <c r="BR36" s="468"/>
      <c r="BS36" s="468"/>
      <c r="BT36" s="468"/>
      <c r="BU36" s="468"/>
      <c r="BV36" s="468"/>
    </row>
    <row r="37" spans="1:74" ht="15.75" customHeight="1" outlineLevel="1" x14ac:dyDescent="0.25">
      <c r="A37" s="773"/>
      <c r="B37" s="478" t="s">
        <v>510</v>
      </c>
      <c r="C37" s="375" t="s">
        <v>712</v>
      </c>
      <c r="D37" s="479" t="s">
        <v>505</v>
      </c>
      <c r="E37" s="482"/>
      <c r="F37" s="482"/>
      <c r="G37" s="482"/>
      <c r="H37" s="482"/>
      <c r="I37" s="482"/>
      <c r="J37" s="482"/>
      <c r="K37" s="482"/>
      <c r="L37" s="482"/>
      <c r="M37" s="482"/>
      <c r="N37" s="482"/>
      <c r="O37" s="480">
        <v>0</v>
      </c>
      <c r="P37" s="479">
        <v>0</v>
      </c>
      <c r="Q37" s="479">
        <v>0</v>
      </c>
      <c r="R37" s="479">
        <v>0</v>
      </c>
      <c r="S37" s="479">
        <v>0</v>
      </c>
      <c r="T37" s="479"/>
      <c r="U37" s="479"/>
      <c r="V37" s="479"/>
      <c r="W37" s="479"/>
      <c r="X37" s="481"/>
      <c r="Y37" s="482"/>
      <c r="Z37" s="482"/>
      <c r="AA37" s="482"/>
      <c r="AB37" s="482"/>
      <c r="AC37" s="482"/>
      <c r="AD37" s="482"/>
      <c r="AE37" s="482"/>
      <c r="AF37" s="482"/>
      <c r="AG37" s="482"/>
      <c r="AH37" s="484"/>
      <c r="AI37" s="483"/>
      <c r="AJ37" s="482"/>
      <c r="AK37" s="482"/>
      <c r="AL37" s="482"/>
      <c r="AM37" s="482"/>
      <c r="AN37" s="482"/>
      <c r="AO37" s="482"/>
      <c r="AP37" s="482"/>
      <c r="AQ37" s="482"/>
      <c r="AR37" s="484"/>
      <c r="AS37" s="483"/>
      <c r="AT37" s="482"/>
      <c r="AU37" s="482"/>
      <c r="AV37" s="482"/>
      <c r="AW37" s="482"/>
      <c r="AX37" s="482"/>
      <c r="AY37" s="482"/>
      <c r="AZ37" s="482"/>
      <c r="BA37" s="482"/>
      <c r="BB37" s="484"/>
    </row>
    <row r="38" spans="1:74" s="488" customFormat="1" ht="15.75" customHeight="1" outlineLevel="1" x14ac:dyDescent="0.25">
      <c r="A38" s="773"/>
      <c r="B38" s="485" t="s">
        <v>511</v>
      </c>
      <c r="C38" s="486" t="s">
        <v>713</v>
      </c>
      <c r="D38" s="487" t="s">
        <v>507</v>
      </c>
      <c r="E38" s="487" t="s">
        <v>563</v>
      </c>
      <c r="F38" s="487" t="s">
        <v>563</v>
      </c>
      <c r="G38" s="487" t="s">
        <v>563</v>
      </c>
      <c r="H38" s="487" t="s">
        <v>563</v>
      </c>
      <c r="I38" s="487" t="s">
        <v>563</v>
      </c>
      <c r="J38" s="487" t="s">
        <v>563</v>
      </c>
      <c r="K38" s="487" t="s">
        <v>563</v>
      </c>
      <c r="L38" s="487" t="s">
        <v>563</v>
      </c>
      <c r="M38" s="487" t="s">
        <v>563</v>
      </c>
      <c r="N38" s="487" t="s">
        <v>563</v>
      </c>
      <c r="O38" s="502" t="e">
        <v>#VALUE!</v>
      </c>
      <c r="P38" s="487" t="e">
        <v>#VALUE!</v>
      </c>
      <c r="Q38" s="487" t="e">
        <v>#VALUE!</v>
      </c>
      <c r="R38" s="487" t="e">
        <v>#VALUE!</v>
      </c>
      <c r="S38" s="487" t="e">
        <v>#VALUE!</v>
      </c>
      <c r="T38" s="487"/>
      <c r="U38" s="487"/>
      <c r="V38" s="487"/>
      <c r="W38" s="487"/>
      <c r="X38" s="503"/>
      <c r="Y38" s="502" t="s">
        <v>563</v>
      </c>
      <c r="Z38" s="487" t="s">
        <v>563</v>
      </c>
      <c r="AA38" s="487" t="s">
        <v>563</v>
      </c>
      <c r="AB38" s="487" t="s">
        <v>563</v>
      </c>
      <c r="AC38" s="487" t="s">
        <v>563</v>
      </c>
      <c r="AD38" s="487" t="s">
        <v>563</v>
      </c>
      <c r="AE38" s="487" t="s">
        <v>563</v>
      </c>
      <c r="AF38" s="487" t="s">
        <v>563</v>
      </c>
      <c r="AG38" s="487" t="s">
        <v>563</v>
      </c>
      <c r="AH38" s="503" t="s">
        <v>563</v>
      </c>
      <c r="AI38" s="502" t="s">
        <v>563</v>
      </c>
      <c r="AJ38" s="487" t="s">
        <v>563</v>
      </c>
      <c r="AK38" s="487" t="s">
        <v>563</v>
      </c>
      <c r="AL38" s="487" t="s">
        <v>563</v>
      </c>
      <c r="AM38" s="487" t="s">
        <v>563</v>
      </c>
      <c r="AN38" s="487" t="s">
        <v>563</v>
      </c>
      <c r="AO38" s="487" t="s">
        <v>563</v>
      </c>
      <c r="AP38" s="487" t="s">
        <v>563</v>
      </c>
      <c r="AQ38" s="487" t="s">
        <v>563</v>
      </c>
      <c r="AR38" s="503" t="s">
        <v>563</v>
      </c>
      <c r="AS38" s="502" t="s">
        <v>563</v>
      </c>
      <c r="AT38" s="487" t="s">
        <v>563</v>
      </c>
      <c r="AU38" s="487" t="s">
        <v>563</v>
      </c>
      <c r="AV38" s="487" t="s">
        <v>563</v>
      </c>
      <c r="AW38" s="487" t="s">
        <v>563</v>
      </c>
      <c r="AX38" s="487" t="s">
        <v>563</v>
      </c>
      <c r="AY38" s="487" t="s">
        <v>563</v>
      </c>
      <c r="AZ38" s="487" t="s">
        <v>563</v>
      </c>
      <c r="BA38" s="487" t="s">
        <v>563</v>
      </c>
      <c r="BB38" s="503" t="s">
        <v>563</v>
      </c>
      <c r="BC38" s="468"/>
      <c r="BD38" s="468"/>
      <c r="BE38" s="468"/>
      <c r="BF38" s="468"/>
      <c r="BG38" s="468"/>
      <c r="BH38" s="468"/>
      <c r="BI38" s="468"/>
      <c r="BJ38" s="468"/>
      <c r="BK38" s="468"/>
      <c r="BL38" s="468"/>
      <c r="BM38" s="468"/>
      <c r="BN38" s="468"/>
      <c r="BO38" s="468"/>
      <c r="BP38" s="468"/>
      <c r="BQ38" s="468"/>
      <c r="BR38" s="468"/>
      <c r="BS38" s="468"/>
      <c r="BT38" s="468"/>
      <c r="BU38" s="468"/>
      <c r="BV38" s="468"/>
    </row>
    <row r="39" spans="1:74" ht="15.75" customHeight="1" outlineLevel="1" x14ac:dyDescent="0.25">
      <c r="A39" s="773"/>
      <c r="B39" s="478" t="s">
        <v>515</v>
      </c>
      <c r="C39" s="375" t="s">
        <v>714</v>
      </c>
      <c r="D39" s="479" t="s">
        <v>277</v>
      </c>
      <c r="E39" s="504"/>
      <c r="F39" s="504"/>
      <c r="G39" s="504"/>
      <c r="H39" s="504"/>
      <c r="I39" s="504"/>
      <c r="J39" s="504"/>
      <c r="K39" s="504"/>
      <c r="L39" s="504"/>
      <c r="M39" s="504"/>
      <c r="N39" s="504"/>
      <c r="O39" s="480"/>
      <c r="P39" s="479"/>
      <c r="Q39" s="479"/>
      <c r="R39" s="479"/>
      <c r="S39" s="479"/>
      <c r="T39" s="479"/>
      <c r="U39" s="479"/>
      <c r="V39" s="479"/>
      <c r="W39" s="479"/>
      <c r="X39" s="481"/>
      <c r="Y39" s="505"/>
      <c r="Z39" s="504"/>
      <c r="AA39" s="504"/>
      <c r="AB39" s="504"/>
      <c r="AC39" s="504"/>
      <c r="AD39" s="504"/>
      <c r="AE39" s="504"/>
      <c r="AF39" s="504"/>
      <c r="AG39" s="504"/>
      <c r="AH39" s="506"/>
      <c r="AI39" s="505"/>
      <c r="AJ39" s="504"/>
      <c r="AK39" s="504"/>
      <c r="AL39" s="504"/>
      <c r="AM39" s="504"/>
      <c r="AN39" s="504"/>
      <c r="AO39" s="504"/>
      <c r="AP39" s="504"/>
      <c r="AQ39" s="504"/>
      <c r="AR39" s="506"/>
      <c r="AS39" s="505"/>
      <c r="AT39" s="504"/>
      <c r="AU39" s="504"/>
      <c r="AV39" s="504"/>
      <c r="AW39" s="504"/>
      <c r="AX39" s="504"/>
      <c r="AY39" s="504"/>
      <c r="AZ39" s="504"/>
      <c r="BA39" s="504"/>
      <c r="BB39" s="506"/>
    </row>
    <row r="40" spans="1:74" s="488" customFormat="1" ht="15.75" customHeight="1" outlineLevel="1" x14ac:dyDescent="0.25">
      <c r="A40" s="773"/>
      <c r="B40" s="485" t="s">
        <v>514</v>
      </c>
      <c r="C40" s="486" t="s">
        <v>715</v>
      </c>
      <c r="D40" s="487" t="s">
        <v>517</v>
      </c>
      <c r="E40" s="487"/>
      <c r="F40" s="487"/>
      <c r="G40" s="487"/>
      <c r="H40" s="487"/>
      <c r="I40" s="487"/>
      <c r="J40" s="487"/>
      <c r="K40" s="487"/>
      <c r="L40" s="487"/>
      <c r="M40" s="487"/>
      <c r="N40" s="487"/>
      <c r="O40" s="502"/>
      <c r="P40" s="487"/>
      <c r="Q40" s="487"/>
      <c r="R40" s="487"/>
      <c r="S40" s="487"/>
      <c r="T40" s="487"/>
      <c r="U40" s="487"/>
      <c r="V40" s="487"/>
      <c r="W40" s="487"/>
      <c r="X40" s="503"/>
      <c r="Y40" s="502"/>
      <c r="Z40" s="487"/>
      <c r="AA40" s="487"/>
      <c r="AB40" s="487"/>
      <c r="AC40" s="487"/>
      <c r="AD40" s="487"/>
      <c r="AE40" s="487"/>
      <c r="AF40" s="487"/>
      <c r="AG40" s="487"/>
      <c r="AH40" s="503"/>
      <c r="AI40" s="502"/>
      <c r="AJ40" s="487"/>
      <c r="AK40" s="487"/>
      <c r="AL40" s="487"/>
      <c r="AM40" s="487"/>
      <c r="AN40" s="487"/>
      <c r="AO40" s="487"/>
      <c r="AP40" s="487"/>
      <c r="AQ40" s="487"/>
      <c r="AR40" s="503"/>
      <c r="AS40" s="502"/>
      <c r="AT40" s="487"/>
      <c r="AU40" s="487"/>
      <c r="AV40" s="487"/>
      <c r="AW40" s="487"/>
      <c r="AX40" s="487"/>
      <c r="AY40" s="487"/>
      <c r="AZ40" s="487"/>
      <c r="BA40" s="487"/>
      <c r="BB40" s="503"/>
      <c r="BC40" s="468"/>
      <c r="BD40" s="468"/>
      <c r="BE40" s="468"/>
      <c r="BF40" s="468"/>
      <c r="BG40" s="468"/>
      <c r="BH40" s="468"/>
      <c r="BI40" s="468"/>
      <c r="BJ40" s="468"/>
      <c r="BK40" s="468"/>
      <c r="BL40" s="468"/>
      <c r="BM40" s="468"/>
      <c r="BN40" s="468"/>
      <c r="BO40" s="468"/>
      <c r="BP40" s="468"/>
      <c r="BQ40" s="468"/>
      <c r="BR40" s="468"/>
      <c r="BS40" s="468"/>
      <c r="BT40" s="468"/>
      <c r="BU40" s="468"/>
      <c r="BV40" s="468"/>
    </row>
    <row r="41" spans="1:74" ht="15.75" customHeight="1" outlineLevel="1" x14ac:dyDescent="0.25">
      <c r="A41" s="773"/>
      <c r="B41" s="478" t="s">
        <v>516</v>
      </c>
      <c r="C41" s="375" t="s">
        <v>716</v>
      </c>
      <c r="D41" s="479" t="s">
        <v>518</v>
      </c>
      <c r="E41" s="479"/>
      <c r="F41" s="479"/>
      <c r="G41" s="479"/>
      <c r="H41" s="479"/>
      <c r="I41" s="479"/>
      <c r="J41" s="479"/>
      <c r="K41" s="479"/>
      <c r="L41" s="479"/>
      <c r="M41" s="479"/>
      <c r="N41" s="479"/>
      <c r="O41" s="480"/>
      <c r="P41" s="479"/>
      <c r="Q41" s="479"/>
      <c r="R41" s="479"/>
      <c r="S41" s="479"/>
      <c r="T41" s="479"/>
      <c r="U41" s="479"/>
      <c r="V41" s="479"/>
      <c r="W41" s="479"/>
      <c r="X41" s="481"/>
      <c r="Y41" s="480"/>
      <c r="Z41" s="479"/>
      <c r="AA41" s="479"/>
      <c r="AB41" s="479"/>
      <c r="AC41" s="479"/>
      <c r="AD41" s="479"/>
      <c r="AE41" s="479"/>
      <c r="AF41" s="479"/>
      <c r="AG41" s="479"/>
      <c r="AH41" s="481"/>
      <c r="AI41" s="480"/>
      <c r="AJ41" s="479"/>
      <c r="AK41" s="479"/>
      <c r="AL41" s="479"/>
      <c r="AM41" s="479"/>
      <c r="AN41" s="479"/>
      <c r="AO41" s="479"/>
      <c r="AP41" s="479"/>
      <c r="AQ41" s="479"/>
      <c r="AR41" s="481"/>
      <c r="AS41" s="480"/>
      <c r="AT41" s="479"/>
      <c r="AU41" s="479"/>
      <c r="AV41" s="479"/>
      <c r="AW41" s="479"/>
      <c r="AX41" s="479"/>
      <c r="AY41" s="479"/>
      <c r="AZ41" s="479"/>
      <c r="BA41" s="479"/>
      <c r="BB41" s="481"/>
    </row>
    <row r="42" spans="1:74" s="488" customFormat="1" ht="15.75" customHeight="1" outlineLevel="1" x14ac:dyDescent="0.25">
      <c r="A42" s="773"/>
      <c r="B42" s="485" t="s">
        <v>540</v>
      </c>
      <c r="C42" s="486" t="s">
        <v>717</v>
      </c>
      <c r="D42" s="487" t="s">
        <v>542</v>
      </c>
      <c r="E42" s="486" t="s">
        <v>563</v>
      </c>
      <c r="F42" s="486" t="s">
        <v>563</v>
      </c>
      <c r="G42" s="486" t="s">
        <v>563</v>
      </c>
      <c r="H42" s="486" t="s">
        <v>563</v>
      </c>
      <c r="I42" s="486" t="s">
        <v>563</v>
      </c>
      <c r="J42" s="486" t="s">
        <v>563</v>
      </c>
      <c r="K42" s="486" t="s">
        <v>563</v>
      </c>
      <c r="L42" s="486" t="s">
        <v>563</v>
      </c>
      <c r="M42" s="486" t="s">
        <v>563</v>
      </c>
      <c r="N42" s="486" t="s">
        <v>563</v>
      </c>
      <c r="O42" s="502" t="e">
        <v>#VALUE!</v>
      </c>
      <c r="P42" s="487" t="e">
        <v>#VALUE!</v>
      </c>
      <c r="Q42" s="487" t="e">
        <v>#VALUE!</v>
      </c>
      <c r="R42" s="487" t="e">
        <v>#VALUE!</v>
      </c>
      <c r="S42" s="487" t="e">
        <v>#VALUE!</v>
      </c>
      <c r="T42" s="487"/>
      <c r="U42" s="487"/>
      <c r="V42" s="487"/>
      <c r="W42" s="487"/>
      <c r="X42" s="503"/>
      <c r="Y42" s="507" t="s">
        <v>563</v>
      </c>
      <c r="Z42" s="486" t="s">
        <v>563</v>
      </c>
      <c r="AA42" s="486" t="s">
        <v>563</v>
      </c>
      <c r="AB42" s="486" t="s">
        <v>563</v>
      </c>
      <c r="AC42" s="486" t="s">
        <v>563</v>
      </c>
      <c r="AD42" s="486" t="s">
        <v>563</v>
      </c>
      <c r="AE42" s="486" t="s">
        <v>563</v>
      </c>
      <c r="AF42" s="486" t="s">
        <v>563</v>
      </c>
      <c r="AG42" s="486" t="s">
        <v>563</v>
      </c>
      <c r="AH42" s="508" t="s">
        <v>563</v>
      </c>
      <c r="AI42" s="507" t="s">
        <v>563</v>
      </c>
      <c r="AJ42" s="486" t="s">
        <v>563</v>
      </c>
      <c r="AK42" s="486" t="s">
        <v>563</v>
      </c>
      <c r="AL42" s="486" t="s">
        <v>563</v>
      </c>
      <c r="AM42" s="486" t="s">
        <v>563</v>
      </c>
      <c r="AN42" s="486" t="s">
        <v>563</v>
      </c>
      <c r="AO42" s="486" t="s">
        <v>563</v>
      </c>
      <c r="AP42" s="486" t="s">
        <v>563</v>
      </c>
      <c r="AQ42" s="486" t="s">
        <v>563</v>
      </c>
      <c r="AR42" s="508" t="s">
        <v>563</v>
      </c>
      <c r="AS42" s="507" t="s">
        <v>563</v>
      </c>
      <c r="AT42" s="486" t="s">
        <v>563</v>
      </c>
      <c r="AU42" s="486" t="s">
        <v>563</v>
      </c>
      <c r="AV42" s="486" t="s">
        <v>563</v>
      </c>
      <c r="AW42" s="486" t="s">
        <v>563</v>
      </c>
      <c r="AX42" s="486" t="s">
        <v>563</v>
      </c>
      <c r="AY42" s="486" t="s">
        <v>563</v>
      </c>
      <c r="AZ42" s="486" t="s">
        <v>563</v>
      </c>
      <c r="BA42" s="486" t="s">
        <v>563</v>
      </c>
      <c r="BB42" s="508" t="s">
        <v>563</v>
      </c>
      <c r="BC42" s="468"/>
      <c r="BD42" s="468"/>
      <c r="BE42" s="468"/>
      <c r="BF42" s="468"/>
      <c r="BG42" s="468"/>
      <c r="BH42" s="468"/>
      <c r="BI42" s="468"/>
      <c r="BJ42" s="468"/>
      <c r="BK42" s="468"/>
      <c r="BL42" s="468"/>
      <c r="BM42" s="468"/>
      <c r="BN42" s="468"/>
      <c r="BO42" s="468"/>
      <c r="BP42" s="468"/>
      <c r="BQ42" s="468"/>
      <c r="BR42" s="468"/>
      <c r="BS42" s="468"/>
      <c r="BT42" s="468"/>
      <c r="BU42" s="468"/>
      <c r="BV42" s="468"/>
    </row>
    <row r="43" spans="1:74" ht="15.75" customHeight="1" outlineLevel="1" x14ac:dyDescent="0.25">
      <c r="A43" s="773"/>
      <c r="B43" s="478" t="s">
        <v>677</v>
      </c>
      <c r="C43" s="509" t="s">
        <v>718</v>
      </c>
      <c r="D43" s="479" t="s">
        <v>543</v>
      </c>
      <c r="E43" s="375"/>
      <c r="F43" s="375"/>
      <c r="G43" s="375"/>
      <c r="H43" s="375"/>
      <c r="I43" s="375"/>
      <c r="J43" s="375"/>
      <c r="K43" s="375"/>
      <c r="L43" s="375"/>
      <c r="M43" s="375"/>
      <c r="N43" s="375"/>
      <c r="O43" s="480"/>
      <c r="P43" s="479"/>
      <c r="Q43" s="479"/>
      <c r="R43" s="479"/>
      <c r="S43" s="479"/>
      <c r="T43" s="479"/>
      <c r="U43" s="479"/>
      <c r="V43" s="479"/>
      <c r="W43" s="479"/>
      <c r="X43" s="481"/>
      <c r="Y43" s="510"/>
      <c r="Z43" s="375"/>
      <c r="AA43" s="375"/>
      <c r="AB43" s="375"/>
      <c r="AC43" s="375"/>
      <c r="AD43" s="375"/>
      <c r="AE43" s="375"/>
      <c r="AF43" s="375"/>
      <c r="AG43" s="375"/>
      <c r="AH43" s="511"/>
      <c r="AI43" s="510"/>
      <c r="AJ43" s="375"/>
      <c r="AK43" s="375"/>
      <c r="AL43" s="375"/>
      <c r="AM43" s="375"/>
      <c r="AN43" s="375"/>
      <c r="AO43" s="375"/>
      <c r="AP43" s="375"/>
      <c r="AQ43" s="375"/>
      <c r="AR43" s="511"/>
      <c r="AS43" s="510"/>
      <c r="AT43" s="375"/>
      <c r="AU43" s="375"/>
      <c r="AV43" s="375"/>
      <c r="AW43" s="375"/>
      <c r="AX43" s="375"/>
      <c r="AY43" s="375"/>
      <c r="AZ43" s="375"/>
      <c r="BA43" s="375"/>
      <c r="BB43" s="511"/>
    </row>
    <row r="44" spans="1:74" s="488" customFormat="1" ht="15.75" customHeight="1" outlineLevel="1" x14ac:dyDescent="0.25">
      <c r="A44" s="773"/>
      <c r="B44" s="485" t="s">
        <v>534</v>
      </c>
      <c r="C44" s="489" t="s">
        <v>719</v>
      </c>
      <c r="D44" s="486" t="s">
        <v>277</v>
      </c>
      <c r="E44" s="486" t="s">
        <v>563</v>
      </c>
      <c r="F44" s="486" t="s">
        <v>563</v>
      </c>
      <c r="G44" s="486" t="s">
        <v>563</v>
      </c>
      <c r="H44" s="486" t="s">
        <v>563</v>
      </c>
      <c r="I44" s="486" t="s">
        <v>563</v>
      </c>
      <c r="J44" s="486" t="s">
        <v>563</v>
      </c>
      <c r="K44" s="486" t="s">
        <v>563</v>
      </c>
      <c r="L44" s="486" t="s">
        <v>563</v>
      </c>
      <c r="M44" s="486" t="s">
        <v>563</v>
      </c>
      <c r="N44" s="486" t="s">
        <v>563</v>
      </c>
      <c r="O44" s="502" t="e">
        <v>#VALUE!</v>
      </c>
      <c r="P44" s="487" t="e">
        <v>#VALUE!</v>
      </c>
      <c r="Q44" s="487" t="e">
        <v>#VALUE!</v>
      </c>
      <c r="R44" s="487" t="e">
        <v>#VALUE!</v>
      </c>
      <c r="S44" s="487" t="e">
        <v>#VALUE!</v>
      </c>
      <c r="T44" s="487"/>
      <c r="U44" s="487"/>
      <c r="V44" s="487"/>
      <c r="W44" s="487"/>
      <c r="X44" s="503"/>
      <c r="Y44" s="507" t="s">
        <v>563</v>
      </c>
      <c r="Z44" s="486" t="s">
        <v>563</v>
      </c>
      <c r="AA44" s="486" t="s">
        <v>563</v>
      </c>
      <c r="AB44" s="486" t="s">
        <v>563</v>
      </c>
      <c r="AC44" s="486" t="s">
        <v>563</v>
      </c>
      <c r="AD44" s="486" t="s">
        <v>563</v>
      </c>
      <c r="AE44" s="486" t="s">
        <v>563</v>
      </c>
      <c r="AF44" s="486" t="s">
        <v>563</v>
      </c>
      <c r="AG44" s="486" t="s">
        <v>563</v>
      </c>
      <c r="AH44" s="508" t="s">
        <v>563</v>
      </c>
      <c r="AI44" s="507" t="s">
        <v>563</v>
      </c>
      <c r="AJ44" s="486" t="s">
        <v>563</v>
      </c>
      <c r="AK44" s="486" t="s">
        <v>563</v>
      </c>
      <c r="AL44" s="486" t="s">
        <v>563</v>
      </c>
      <c r="AM44" s="486" t="s">
        <v>563</v>
      </c>
      <c r="AN44" s="486" t="s">
        <v>563</v>
      </c>
      <c r="AO44" s="486" t="s">
        <v>563</v>
      </c>
      <c r="AP44" s="486" t="s">
        <v>563</v>
      </c>
      <c r="AQ44" s="486" t="s">
        <v>563</v>
      </c>
      <c r="AR44" s="508" t="s">
        <v>563</v>
      </c>
      <c r="AS44" s="507" t="s">
        <v>563</v>
      </c>
      <c r="AT44" s="486" t="s">
        <v>563</v>
      </c>
      <c r="AU44" s="486" t="s">
        <v>563</v>
      </c>
      <c r="AV44" s="486" t="s">
        <v>563</v>
      </c>
      <c r="AW44" s="486" t="s">
        <v>563</v>
      </c>
      <c r="AX44" s="486" t="s">
        <v>563</v>
      </c>
      <c r="AY44" s="486" t="s">
        <v>563</v>
      </c>
      <c r="AZ44" s="486" t="s">
        <v>563</v>
      </c>
      <c r="BA44" s="486" t="s">
        <v>563</v>
      </c>
      <c r="BB44" s="508" t="s">
        <v>563</v>
      </c>
      <c r="BC44" s="468"/>
      <c r="BD44" s="468"/>
      <c r="BE44" s="468"/>
      <c r="BF44" s="468"/>
      <c r="BG44" s="468"/>
      <c r="BH44" s="468"/>
      <c r="BI44" s="468"/>
      <c r="BJ44" s="468"/>
      <c r="BK44" s="468"/>
      <c r="BL44" s="468"/>
      <c r="BM44" s="468"/>
      <c r="BN44" s="468"/>
      <c r="BO44" s="468"/>
      <c r="BP44" s="468"/>
      <c r="BQ44" s="468"/>
      <c r="BR44" s="468"/>
      <c r="BS44" s="468"/>
      <c r="BT44" s="468"/>
      <c r="BU44" s="468"/>
      <c r="BV44" s="468"/>
    </row>
    <row r="45" spans="1:74" ht="15.75" customHeight="1" outlineLevel="1" x14ac:dyDescent="0.25">
      <c r="A45" s="773"/>
      <c r="B45" s="478" t="s">
        <v>535</v>
      </c>
      <c r="C45" s="512" t="s">
        <v>720</v>
      </c>
      <c r="D45" s="375" t="s">
        <v>277</v>
      </c>
      <c r="E45" s="375" t="s">
        <v>563</v>
      </c>
      <c r="F45" s="375" t="s">
        <v>563</v>
      </c>
      <c r="G45" s="375" t="s">
        <v>563</v>
      </c>
      <c r="H45" s="375" t="s">
        <v>563</v>
      </c>
      <c r="I45" s="375" t="s">
        <v>563</v>
      </c>
      <c r="J45" s="375" t="s">
        <v>563</v>
      </c>
      <c r="K45" s="375" t="s">
        <v>563</v>
      </c>
      <c r="L45" s="375" t="s">
        <v>563</v>
      </c>
      <c r="M45" s="375" t="s">
        <v>563</v>
      </c>
      <c r="N45" s="375" t="s">
        <v>563</v>
      </c>
      <c r="O45" s="480" t="e">
        <v>#VALUE!</v>
      </c>
      <c r="P45" s="479" t="e">
        <v>#VALUE!</v>
      </c>
      <c r="Q45" s="479" t="e">
        <v>#VALUE!</v>
      </c>
      <c r="R45" s="479" t="e">
        <v>#VALUE!</v>
      </c>
      <c r="S45" s="479" t="e">
        <v>#VALUE!</v>
      </c>
      <c r="T45" s="479"/>
      <c r="U45" s="479"/>
      <c r="V45" s="479"/>
      <c r="W45" s="479"/>
      <c r="X45" s="481"/>
      <c r="Y45" s="510" t="s">
        <v>563</v>
      </c>
      <c r="Z45" s="375" t="s">
        <v>563</v>
      </c>
      <c r="AA45" s="375" t="s">
        <v>563</v>
      </c>
      <c r="AB45" s="375" t="s">
        <v>563</v>
      </c>
      <c r="AC45" s="375" t="s">
        <v>563</v>
      </c>
      <c r="AD45" s="375" t="s">
        <v>563</v>
      </c>
      <c r="AE45" s="375" t="s">
        <v>563</v>
      </c>
      <c r="AF45" s="375" t="s">
        <v>563</v>
      </c>
      <c r="AG45" s="375" t="s">
        <v>563</v>
      </c>
      <c r="AH45" s="511" t="s">
        <v>563</v>
      </c>
      <c r="AI45" s="510" t="s">
        <v>563</v>
      </c>
      <c r="AJ45" s="375" t="s">
        <v>563</v>
      </c>
      <c r="AK45" s="375" t="s">
        <v>563</v>
      </c>
      <c r="AL45" s="375" t="s">
        <v>563</v>
      </c>
      <c r="AM45" s="375" t="s">
        <v>563</v>
      </c>
      <c r="AN45" s="375" t="s">
        <v>563</v>
      </c>
      <c r="AO45" s="375" t="s">
        <v>563</v>
      </c>
      <c r="AP45" s="375" t="s">
        <v>563</v>
      </c>
      <c r="AQ45" s="375" t="s">
        <v>563</v>
      </c>
      <c r="AR45" s="511" t="s">
        <v>563</v>
      </c>
      <c r="AS45" s="510" t="s">
        <v>563</v>
      </c>
      <c r="AT45" s="375" t="s">
        <v>563</v>
      </c>
      <c r="AU45" s="375" t="s">
        <v>563</v>
      </c>
      <c r="AV45" s="375" t="s">
        <v>563</v>
      </c>
      <c r="AW45" s="375" t="s">
        <v>563</v>
      </c>
      <c r="AX45" s="375" t="s">
        <v>563</v>
      </c>
      <c r="AY45" s="375" t="s">
        <v>563</v>
      </c>
      <c r="AZ45" s="375" t="s">
        <v>563</v>
      </c>
      <c r="BA45" s="375" t="s">
        <v>563</v>
      </c>
      <c r="BB45" s="511" t="s">
        <v>563</v>
      </c>
    </row>
    <row r="46" spans="1:74" s="488" customFormat="1" ht="15.75" customHeight="1" outlineLevel="1" x14ac:dyDescent="0.25">
      <c r="A46" s="773"/>
      <c r="B46" s="485" t="s">
        <v>536</v>
      </c>
      <c r="C46" s="486" t="s">
        <v>721</v>
      </c>
      <c r="D46" s="486" t="s">
        <v>277</v>
      </c>
      <c r="E46" s="487" t="s">
        <v>563</v>
      </c>
      <c r="F46" s="487" t="s">
        <v>563</v>
      </c>
      <c r="G46" s="487" t="s">
        <v>563</v>
      </c>
      <c r="H46" s="487" t="s">
        <v>563</v>
      </c>
      <c r="I46" s="487" t="s">
        <v>563</v>
      </c>
      <c r="J46" s="487" t="s">
        <v>563</v>
      </c>
      <c r="K46" s="487" t="s">
        <v>563</v>
      </c>
      <c r="L46" s="487" t="s">
        <v>563</v>
      </c>
      <c r="M46" s="487" t="s">
        <v>563</v>
      </c>
      <c r="N46" s="487" t="s">
        <v>563</v>
      </c>
      <c r="O46" s="502" t="e">
        <v>#VALUE!</v>
      </c>
      <c r="P46" s="487" t="e">
        <v>#VALUE!</v>
      </c>
      <c r="Q46" s="487" t="e">
        <v>#VALUE!</v>
      </c>
      <c r="R46" s="487" t="e">
        <v>#VALUE!</v>
      </c>
      <c r="S46" s="487" t="e">
        <v>#VALUE!</v>
      </c>
      <c r="T46" s="487"/>
      <c r="U46" s="487"/>
      <c r="V46" s="487"/>
      <c r="W46" s="487"/>
      <c r="X46" s="503"/>
      <c r="Y46" s="502" t="s">
        <v>563</v>
      </c>
      <c r="Z46" s="487" t="s">
        <v>563</v>
      </c>
      <c r="AA46" s="487" t="s">
        <v>563</v>
      </c>
      <c r="AB46" s="487" t="s">
        <v>563</v>
      </c>
      <c r="AC46" s="487" t="s">
        <v>563</v>
      </c>
      <c r="AD46" s="487" t="s">
        <v>563</v>
      </c>
      <c r="AE46" s="487" t="s">
        <v>563</v>
      </c>
      <c r="AF46" s="487" t="s">
        <v>563</v>
      </c>
      <c r="AG46" s="487" t="s">
        <v>563</v>
      </c>
      <c r="AH46" s="503" t="s">
        <v>563</v>
      </c>
      <c r="AI46" s="502" t="s">
        <v>563</v>
      </c>
      <c r="AJ46" s="487" t="s">
        <v>563</v>
      </c>
      <c r="AK46" s="487" t="s">
        <v>563</v>
      </c>
      <c r="AL46" s="487" t="s">
        <v>563</v>
      </c>
      <c r="AM46" s="487" t="s">
        <v>563</v>
      </c>
      <c r="AN46" s="487" t="s">
        <v>563</v>
      </c>
      <c r="AO46" s="487" t="s">
        <v>563</v>
      </c>
      <c r="AP46" s="487" t="s">
        <v>563</v>
      </c>
      <c r="AQ46" s="487" t="s">
        <v>563</v>
      </c>
      <c r="AR46" s="503" t="s">
        <v>563</v>
      </c>
      <c r="AS46" s="502" t="s">
        <v>563</v>
      </c>
      <c r="AT46" s="487" t="s">
        <v>563</v>
      </c>
      <c r="AU46" s="487" t="s">
        <v>563</v>
      </c>
      <c r="AV46" s="487" t="s">
        <v>563</v>
      </c>
      <c r="AW46" s="487" t="s">
        <v>563</v>
      </c>
      <c r="AX46" s="487" t="s">
        <v>563</v>
      </c>
      <c r="AY46" s="487" t="s">
        <v>563</v>
      </c>
      <c r="AZ46" s="487" t="s">
        <v>563</v>
      </c>
      <c r="BA46" s="487" t="s">
        <v>563</v>
      </c>
      <c r="BB46" s="503" t="s">
        <v>563</v>
      </c>
      <c r="BC46" s="468"/>
      <c r="BD46" s="468"/>
      <c r="BE46" s="468"/>
      <c r="BF46" s="468"/>
      <c r="BG46" s="468"/>
      <c r="BH46" s="468"/>
      <c r="BI46" s="468"/>
      <c r="BJ46" s="468"/>
      <c r="BK46" s="468"/>
      <c r="BL46" s="468"/>
      <c r="BM46" s="468"/>
      <c r="BN46" s="468"/>
      <c r="BO46" s="468"/>
      <c r="BP46" s="468"/>
      <c r="BQ46" s="468"/>
      <c r="BR46" s="468"/>
      <c r="BS46" s="468"/>
      <c r="BT46" s="468"/>
      <c r="BU46" s="468"/>
      <c r="BV46" s="468"/>
    </row>
    <row r="47" spans="1:74" ht="15.75" customHeight="1" outlineLevel="1" x14ac:dyDescent="0.25">
      <c r="A47" s="773"/>
      <c r="B47" s="478" t="s">
        <v>537</v>
      </c>
      <c r="C47" s="375" t="s">
        <v>722</v>
      </c>
      <c r="D47" s="375" t="s">
        <v>277</v>
      </c>
      <c r="E47" s="375"/>
      <c r="F47" s="375"/>
      <c r="G47" s="375"/>
      <c r="H47" s="375"/>
      <c r="I47" s="375"/>
      <c r="J47" s="375"/>
      <c r="K47" s="375"/>
      <c r="L47" s="375"/>
      <c r="M47" s="375"/>
      <c r="N47" s="375"/>
      <c r="O47" s="480"/>
      <c r="P47" s="479"/>
      <c r="Q47" s="479"/>
      <c r="R47" s="479"/>
      <c r="S47" s="479"/>
      <c r="T47" s="479"/>
      <c r="U47" s="479"/>
      <c r="V47" s="479"/>
      <c r="W47" s="479"/>
      <c r="X47" s="481"/>
      <c r="Y47" s="510"/>
      <c r="Z47" s="375"/>
      <c r="AA47" s="375"/>
      <c r="AB47" s="375"/>
      <c r="AC47" s="375"/>
      <c r="AD47" s="375"/>
      <c r="AE47" s="375"/>
      <c r="AF47" s="375"/>
      <c r="AG47" s="375"/>
      <c r="AH47" s="511"/>
      <c r="AI47" s="510"/>
      <c r="AJ47" s="375"/>
      <c r="AK47" s="375"/>
      <c r="AL47" s="375"/>
      <c r="AM47" s="375"/>
      <c r="AN47" s="375"/>
      <c r="AO47" s="375"/>
      <c r="AP47" s="375"/>
      <c r="AQ47" s="375"/>
      <c r="AR47" s="511"/>
      <c r="AS47" s="510"/>
      <c r="AT47" s="375"/>
      <c r="AU47" s="375"/>
      <c r="AV47" s="375"/>
      <c r="AW47" s="375"/>
      <c r="AX47" s="375"/>
      <c r="AY47" s="375"/>
      <c r="AZ47" s="375"/>
      <c r="BA47" s="375"/>
      <c r="BB47" s="511"/>
    </row>
    <row r="48" spans="1:74" s="488" customFormat="1" ht="15.75" customHeight="1" outlineLevel="1" thickBot="1" x14ac:dyDescent="0.3">
      <c r="A48" s="773"/>
      <c r="B48" s="485" t="s">
        <v>556</v>
      </c>
      <c r="C48" s="486" t="s">
        <v>723</v>
      </c>
      <c r="D48" s="486" t="s">
        <v>557</v>
      </c>
      <c r="E48" s="486"/>
      <c r="F48" s="486"/>
      <c r="G48" s="486"/>
      <c r="H48" s="486"/>
      <c r="I48" s="486"/>
      <c r="J48" s="486"/>
      <c r="K48" s="486"/>
      <c r="L48" s="486"/>
      <c r="M48" s="486"/>
      <c r="N48" s="486"/>
      <c r="O48" s="507"/>
      <c r="P48" s="486"/>
      <c r="Q48" s="486"/>
      <c r="R48" s="486"/>
      <c r="S48" s="486"/>
      <c r="T48" s="486"/>
      <c r="U48" s="486"/>
      <c r="V48" s="486"/>
      <c r="W48" s="486"/>
      <c r="X48" s="508"/>
      <c r="Y48" s="507"/>
      <c r="Z48" s="486"/>
      <c r="AA48" s="486"/>
      <c r="AB48" s="486"/>
      <c r="AC48" s="486"/>
      <c r="AD48" s="486"/>
      <c r="AE48" s="486"/>
      <c r="AF48" s="486"/>
      <c r="AG48" s="486"/>
      <c r="AH48" s="508"/>
      <c r="AI48" s="507"/>
      <c r="AJ48" s="486"/>
      <c r="AK48" s="486"/>
      <c r="AL48" s="486"/>
      <c r="AM48" s="486"/>
      <c r="AN48" s="486"/>
      <c r="AO48" s="486"/>
      <c r="AP48" s="486"/>
      <c r="AQ48" s="486"/>
      <c r="AR48" s="508"/>
      <c r="AS48" s="507"/>
      <c r="AT48" s="486"/>
      <c r="AU48" s="486"/>
      <c r="AV48" s="486"/>
      <c r="AW48" s="486"/>
      <c r="AX48" s="486"/>
      <c r="AY48" s="486"/>
      <c r="AZ48" s="486"/>
      <c r="BA48" s="486"/>
      <c r="BB48" s="508"/>
      <c r="BC48" s="468"/>
      <c r="BD48" s="468"/>
      <c r="BE48" s="468"/>
      <c r="BF48" s="468"/>
      <c r="BG48" s="468"/>
      <c r="BH48" s="468"/>
      <c r="BI48" s="468"/>
      <c r="BJ48" s="468"/>
      <c r="BK48" s="468"/>
      <c r="BL48" s="468"/>
      <c r="BM48" s="468"/>
      <c r="BN48" s="468"/>
      <c r="BO48" s="468"/>
      <c r="BP48" s="468"/>
      <c r="BQ48" s="468"/>
      <c r="BR48" s="468"/>
      <c r="BS48" s="468"/>
      <c r="BT48" s="468"/>
      <c r="BU48" s="468"/>
      <c r="BV48" s="468"/>
    </row>
    <row r="49" spans="1:74" ht="15.75" customHeight="1" x14ac:dyDescent="0.25">
      <c r="A49" s="773"/>
      <c r="B49" s="513" t="s">
        <v>628</v>
      </c>
      <c r="C49" s="514"/>
      <c r="D49" s="514"/>
      <c r="E49" s="514"/>
      <c r="F49" s="514"/>
      <c r="G49" s="514"/>
      <c r="H49" s="514"/>
      <c r="I49" s="514"/>
      <c r="J49" s="514"/>
      <c r="K49" s="514"/>
      <c r="L49" s="514"/>
      <c r="M49" s="514"/>
      <c r="N49" s="514"/>
      <c r="O49" s="515"/>
      <c r="P49" s="514"/>
      <c r="Q49" s="514"/>
      <c r="R49" s="514"/>
      <c r="S49" s="514"/>
      <c r="T49" s="514"/>
      <c r="U49" s="514"/>
      <c r="V49" s="514"/>
      <c r="W49" s="514"/>
      <c r="X49" s="516"/>
      <c r="Y49" s="515"/>
      <c r="Z49" s="514"/>
      <c r="AA49" s="514"/>
      <c r="AB49" s="514"/>
      <c r="AC49" s="514"/>
      <c r="AD49" s="514"/>
      <c r="AE49" s="514"/>
      <c r="AF49" s="514"/>
      <c r="AG49" s="514"/>
      <c r="AH49" s="516"/>
      <c r="AI49" s="515"/>
      <c r="AJ49" s="514"/>
      <c r="AK49" s="514"/>
      <c r="AL49" s="514"/>
      <c r="AM49" s="514"/>
      <c r="AN49" s="514"/>
      <c r="AO49" s="514"/>
      <c r="AP49" s="514"/>
      <c r="AQ49" s="514"/>
      <c r="AR49" s="516"/>
      <c r="AS49" s="515"/>
      <c r="AT49" s="514"/>
      <c r="AU49" s="514"/>
      <c r="AV49" s="514"/>
      <c r="AW49" s="514"/>
      <c r="AX49" s="514"/>
      <c r="AY49" s="514"/>
      <c r="AZ49" s="514"/>
      <c r="BA49" s="514"/>
      <c r="BB49" s="516"/>
    </row>
    <row r="50" spans="1:74" ht="15.75" customHeight="1" outlineLevel="1" x14ac:dyDescent="0.25">
      <c r="A50" s="773"/>
      <c r="B50" s="478" t="s">
        <v>282</v>
      </c>
      <c r="C50" s="375" t="s">
        <v>724</v>
      </c>
      <c r="D50" s="517" t="s">
        <v>283</v>
      </c>
      <c r="E50" s="479"/>
      <c r="F50" s="479"/>
      <c r="G50" s="479"/>
      <c r="H50" s="479"/>
      <c r="I50" s="479"/>
      <c r="J50" s="479"/>
      <c r="K50" s="479"/>
      <c r="L50" s="479"/>
      <c r="M50" s="479"/>
      <c r="N50" s="479"/>
      <c r="O50" s="502"/>
      <c r="P50" s="487"/>
      <c r="Q50" s="487"/>
      <c r="R50" s="487"/>
      <c r="S50" s="487"/>
      <c r="T50" s="487"/>
      <c r="U50" s="487"/>
      <c r="V50" s="487"/>
      <c r="W50" s="487"/>
      <c r="X50" s="503"/>
      <c r="Y50" s="480"/>
      <c r="Z50" s="479"/>
      <c r="AA50" s="479"/>
      <c r="AB50" s="479"/>
      <c r="AC50" s="479"/>
      <c r="AD50" s="479"/>
      <c r="AE50" s="479"/>
      <c r="AF50" s="479"/>
      <c r="AG50" s="479"/>
      <c r="AH50" s="481"/>
      <c r="AI50" s="480"/>
      <c r="AJ50" s="479"/>
      <c r="AK50" s="479"/>
      <c r="AL50" s="479"/>
      <c r="AM50" s="479"/>
      <c r="AN50" s="479"/>
      <c r="AO50" s="479"/>
      <c r="AP50" s="479"/>
      <c r="AQ50" s="479"/>
      <c r="AR50" s="481"/>
      <c r="AS50" s="480"/>
      <c r="AT50" s="479"/>
      <c r="AU50" s="479"/>
      <c r="AV50" s="479"/>
      <c r="AW50" s="479"/>
      <c r="AX50" s="479"/>
      <c r="AY50" s="479"/>
      <c r="AZ50" s="479"/>
      <c r="BA50" s="479"/>
      <c r="BB50" s="481"/>
    </row>
    <row r="51" spans="1:74" ht="15.75" customHeight="1" outlineLevel="1" x14ac:dyDescent="0.25">
      <c r="A51" s="773"/>
      <c r="B51" s="478" t="s">
        <v>676</v>
      </c>
      <c r="C51" s="375" t="s">
        <v>725</v>
      </c>
      <c r="D51" s="479" t="s">
        <v>555</v>
      </c>
      <c r="E51" s="479"/>
      <c r="F51" s="479"/>
      <c r="G51" s="479"/>
      <c r="H51" s="479"/>
      <c r="I51" s="479"/>
      <c r="J51" s="479"/>
      <c r="K51" s="479"/>
      <c r="L51" s="479"/>
      <c r="M51" s="479"/>
      <c r="N51" s="479"/>
      <c r="O51" s="480"/>
      <c r="P51" s="479"/>
      <c r="Q51" s="479"/>
      <c r="R51" s="479"/>
      <c r="S51" s="479"/>
      <c r="T51" s="479"/>
      <c r="U51" s="479"/>
      <c r="V51" s="479"/>
      <c r="W51" s="479"/>
      <c r="X51" s="481"/>
      <c r="Y51" s="480"/>
      <c r="Z51" s="479"/>
      <c r="AA51" s="479"/>
      <c r="AB51" s="479"/>
      <c r="AC51" s="479"/>
      <c r="AD51" s="479"/>
      <c r="AE51" s="479"/>
      <c r="AF51" s="479"/>
      <c r="AG51" s="479"/>
      <c r="AH51" s="481"/>
      <c r="AI51" s="480"/>
      <c r="AJ51" s="479"/>
      <c r="AK51" s="479"/>
      <c r="AL51" s="479"/>
      <c r="AM51" s="479"/>
      <c r="AN51" s="479"/>
      <c r="AO51" s="479"/>
      <c r="AP51" s="479"/>
      <c r="AQ51" s="479"/>
      <c r="AR51" s="481"/>
      <c r="AS51" s="480"/>
      <c r="AT51" s="479"/>
      <c r="AU51" s="479"/>
      <c r="AV51" s="479"/>
      <c r="AW51" s="479"/>
      <c r="AX51" s="479"/>
      <c r="AY51" s="479"/>
      <c r="AZ51" s="479"/>
      <c r="BA51" s="479"/>
      <c r="BB51" s="481"/>
    </row>
    <row r="52" spans="1:74" s="488" customFormat="1" ht="15.75" customHeight="1" outlineLevel="1" x14ac:dyDescent="0.25">
      <c r="A52" s="773"/>
      <c r="B52" s="485" t="s">
        <v>509</v>
      </c>
      <c r="C52" s="486" t="s">
        <v>726</v>
      </c>
      <c r="D52" s="518" t="s">
        <v>290</v>
      </c>
      <c r="E52" s="487" t="s">
        <v>563</v>
      </c>
      <c r="F52" s="487" t="s">
        <v>563</v>
      </c>
      <c r="G52" s="487" t="s">
        <v>563</v>
      </c>
      <c r="H52" s="487" t="s">
        <v>563</v>
      </c>
      <c r="I52" s="487" t="s">
        <v>563</v>
      </c>
      <c r="J52" s="487" t="s">
        <v>563</v>
      </c>
      <c r="K52" s="487" t="s">
        <v>563</v>
      </c>
      <c r="L52" s="487" t="s">
        <v>563</v>
      </c>
      <c r="M52" s="487" t="s">
        <v>563</v>
      </c>
      <c r="N52" s="487" t="s">
        <v>563</v>
      </c>
      <c r="O52" s="502" t="e">
        <v>#VALUE!</v>
      </c>
      <c r="P52" s="487" t="e">
        <v>#VALUE!</v>
      </c>
      <c r="Q52" s="487" t="e">
        <v>#VALUE!</v>
      </c>
      <c r="R52" s="487" t="e">
        <v>#VALUE!</v>
      </c>
      <c r="S52" s="487" t="e">
        <v>#VALUE!</v>
      </c>
      <c r="T52" s="487"/>
      <c r="U52" s="487"/>
      <c r="V52" s="487"/>
      <c r="W52" s="487"/>
      <c r="X52" s="503"/>
      <c r="Y52" s="502" t="s">
        <v>563</v>
      </c>
      <c r="Z52" s="487" t="s">
        <v>563</v>
      </c>
      <c r="AA52" s="487" t="s">
        <v>563</v>
      </c>
      <c r="AB52" s="487" t="s">
        <v>563</v>
      </c>
      <c r="AC52" s="487" t="s">
        <v>563</v>
      </c>
      <c r="AD52" s="487" t="s">
        <v>563</v>
      </c>
      <c r="AE52" s="487" t="s">
        <v>563</v>
      </c>
      <c r="AF52" s="487" t="s">
        <v>563</v>
      </c>
      <c r="AG52" s="487" t="s">
        <v>563</v>
      </c>
      <c r="AH52" s="503" t="s">
        <v>563</v>
      </c>
      <c r="AI52" s="502" t="s">
        <v>563</v>
      </c>
      <c r="AJ52" s="487" t="s">
        <v>563</v>
      </c>
      <c r="AK52" s="487" t="s">
        <v>563</v>
      </c>
      <c r="AL52" s="487" t="s">
        <v>563</v>
      </c>
      <c r="AM52" s="487" t="s">
        <v>563</v>
      </c>
      <c r="AN52" s="487" t="s">
        <v>563</v>
      </c>
      <c r="AO52" s="487" t="s">
        <v>563</v>
      </c>
      <c r="AP52" s="487" t="s">
        <v>563</v>
      </c>
      <c r="AQ52" s="487" t="s">
        <v>563</v>
      </c>
      <c r="AR52" s="503" t="s">
        <v>563</v>
      </c>
      <c r="AS52" s="502" t="s">
        <v>563</v>
      </c>
      <c r="AT52" s="487" t="s">
        <v>563</v>
      </c>
      <c r="AU52" s="487" t="s">
        <v>563</v>
      </c>
      <c r="AV52" s="487" t="s">
        <v>563</v>
      </c>
      <c r="AW52" s="487" t="s">
        <v>563</v>
      </c>
      <c r="AX52" s="487" t="s">
        <v>563</v>
      </c>
      <c r="AY52" s="487" t="s">
        <v>563</v>
      </c>
      <c r="AZ52" s="487" t="s">
        <v>563</v>
      </c>
      <c r="BA52" s="487" t="s">
        <v>563</v>
      </c>
      <c r="BB52" s="503" t="s">
        <v>563</v>
      </c>
      <c r="BC52" s="468"/>
      <c r="BD52" s="468"/>
      <c r="BE52" s="468"/>
      <c r="BF52" s="468"/>
      <c r="BG52" s="468"/>
      <c r="BH52" s="468"/>
      <c r="BI52" s="468"/>
      <c r="BJ52" s="468"/>
      <c r="BK52" s="468"/>
      <c r="BL52" s="468"/>
      <c r="BM52" s="468"/>
      <c r="BN52" s="468"/>
      <c r="BO52" s="468"/>
      <c r="BP52" s="468"/>
      <c r="BQ52" s="468"/>
      <c r="BR52" s="468"/>
      <c r="BS52" s="468"/>
      <c r="BT52" s="468"/>
      <c r="BU52" s="468"/>
      <c r="BV52" s="468"/>
    </row>
    <row r="53" spans="1:74" ht="15.75" customHeight="1" outlineLevel="1" x14ac:dyDescent="0.25">
      <c r="A53" s="773"/>
      <c r="B53" s="478" t="s">
        <v>510</v>
      </c>
      <c r="C53" s="375" t="s">
        <v>727</v>
      </c>
      <c r="D53" s="517" t="s">
        <v>505</v>
      </c>
      <c r="E53" s="479" t="s">
        <v>563</v>
      </c>
      <c r="F53" s="479" t="s">
        <v>563</v>
      </c>
      <c r="G53" s="479" t="s">
        <v>563</v>
      </c>
      <c r="H53" s="479" t="s">
        <v>563</v>
      </c>
      <c r="I53" s="479" t="s">
        <v>563</v>
      </c>
      <c r="J53" s="479" t="s">
        <v>563</v>
      </c>
      <c r="K53" s="479" t="s">
        <v>563</v>
      </c>
      <c r="L53" s="479" t="s">
        <v>563</v>
      </c>
      <c r="M53" s="479" t="s">
        <v>563</v>
      </c>
      <c r="N53" s="479" t="s">
        <v>563</v>
      </c>
      <c r="O53" s="480" t="e">
        <v>#VALUE!</v>
      </c>
      <c r="P53" s="479" t="e">
        <v>#VALUE!</v>
      </c>
      <c r="Q53" s="479" t="e">
        <v>#VALUE!</v>
      </c>
      <c r="R53" s="479" t="e">
        <v>#VALUE!</v>
      </c>
      <c r="S53" s="479" t="e">
        <v>#VALUE!</v>
      </c>
      <c r="T53" s="479"/>
      <c r="U53" s="479"/>
      <c r="V53" s="479"/>
      <c r="W53" s="479"/>
      <c r="X53" s="481"/>
      <c r="Y53" s="480" t="s">
        <v>563</v>
      </c>
      <c r="Z53" s="479" t="s">
        <v>563</v>
      </c>
      <c r="AA53" s="479" t="s">
        <v>563</v>
      </c>
      <c r="AB53" s="479" t="s">
        <v>563</v>
      </c>
      <c r="AC53" s="479" t="s">
        <v>563</v>
      </c>
      <c r="AD53" s="479" t="s">
        <v>563</v>
      </c>
      <c r="AE53" s="479" t="s">
        <v>563</v>
      </c>
      <c r="AF53" s="479" t="s">
        <v>563</v>
      </c>
      <c r="AG53" s="479" t="s">
        <v>563</v>
      </c>
      <c r="AH53" s="481" t="s">
        <v>563</v>
      </c>
      <c r="AI53" s="480" t="s">
        <v>563</v>
      </c>
      <c r="AJ53" s="479" t="s">
        <v>563</v>
      </c>
      <c r="AK53" s="479" t="s">
        <v>563</v>
      </c>
      <c r="AL53" s="479" t="s">
        <v>563</v>
      </c>
      <c r="AM53" s="479" t="s">
        <v>563</v>
      </c>
      <c r="AN53" s="479" t="s">
        <v>563</v>
      </c>
      <c r="AO53" s="479" t="s">
        <v>563</v>
      </c>
      <c r="AP53" s="479" t="s">
        <v>563</v>
      </c>
      <c r="AQ53" s="479" t="s">
        <v>563</v>
      </c>
      <c r="AR53" s="481" t="s">
        <v>563</v>
      </c>
      <c r="AS53" s="480" t="s">
        <v>563</v>
      </c>
      <c r="AT53" s="479" t="s">
        <v>563</v>
      </c>
      <c r="AU53" s="479" t="s">
        <v>563</v>
      </c>
      <c r="AV53" s="479" t="s">
        <v>563</v>
      </c>
      <c r="AW53" s="479" t="s">
        <v>563</v>
      </c>
      <c r="AX53" s="479" t="s">
        <v>563</v>
      </c>
      <c r="AY53" s="479" t="s">
        <v>563</v>
      </c>
      <c r="AZ53" s="479" t="s">
        <v>563</v>
      </c>
      <c r="BA53" s="479" t="s">
        <v>563</v>
      </c>
      <c r="BB53" s="481" t="s">
        <v>563</v>
      </c>
    </row>
    <row r="54" spans="1:74" s="488" customFormat="1" ht="15.75" customHeight="1" outlineLevel="1" x14ac:dyDescent="0.25">
      <c r="A54" s="773"/>
      <c r="B54" s="485" t="s">
        <v>511</v>
      </c>
      <c r="C54" s="486" t="s">
        <v>728</v>
      </c>
      <c r="D54" s="518" t="s">
        <v>507</v>
      </c>
      <c r="E54" s="487" t="s">
        <v>563</v>
      </c>
      <c r="F54" s="487" t="s">
        <v>563</v>
      </c>
      <c r="G54" s="487" t="s">
        <v>563</v>
      </c>
      <c r="H54" s="487" t="s">
        <v>563</v>
      </c>
      <c r="I54" s="487" t="s">
        <v>563</v>
      </c>
      <c r="J54" s="487" t="s">
        <v>563</v>
      </c>
      <c r="K54" s="487" t="s">
        <v>563</v>
      </c>
      <c r="L54" s="487" t="s">
        <v>563</v>
      </c>
      <c r="M54" s="487" t="s">
        <v>563</v>
      </c>
      <c r="N54" s="487" t="s">
        <v>563</v>
      </c>
      <c r="O54" s="502" t="e">
        <v>#VALUE!</v>
      </c>
      <c r="P54" s="487" t="e">
        <v>#VALUE!</v>
      </c>
      <c r="Q54" s="487" t="e">
        <v>#VALUE!</v>
      </c>
      <c r="R54" s="487" t="e">
        <v>#VALUE!</v>
      </c>
      <c r="S54" s="487" t="e">
        <v>#VALUE!</v>
      </c>
      <c r="T54" s="487"/>
      <c r="U54" s="487"/>
      <c r="V54" s="487"/>
      <c r="W54" s="487"/>
      <c r="X54" s="503"/>
      <c r="Y54" s="502" t="s">
        <v>563</v>
      </c>
      <c r="Z54" s="487" t="s">
        <v>563</v>
      </c>
      <c r="AA54" s="487" t="s">
        <v>563</v>
      </c>
      <c r="AB54" s="487" t="s">
        <v>563</v>
      </c>
      <c r="AC54" s="487" t="s">
        <v>563</v>
      </c>
      <c r="AD54" s="487" t="s">
        <v>563</v>
      </c>
      <c r="AE54" s="487" t="s">
        <v>563</v>
      </c>
      <c r="AF54" s="487" t="s">
        <v>563</v>
      </c>
      <c r="AG54" s="487" t="s">
        <v>563</v>
      </c>
      <c r="AH54" s="503" t="s">
        <v>563</v>
      </c>
      <c r="AI54" s="502" t="s">
        <v>563</v>
      </c>
      <c r="AJ54" s="487" t="s">
        <v>563</v>
      </c>
      <c r="AK54" s="487" t="s">
        <v>563</v>
      </c>
      <c r="AL54" s="487" t="s">
        <v>563</v>
      </c>
      <c r="AM54" s="487" t="s">
        <v>563</v>
      </c>
      <c r="AN54" s="487" t="s">
        <v>563</v>
      </c>
      <c r="AO54" s="487" t="s">
        <v>563</v>
      </c>
      <c r="AP54" s="487" t="s">
        <v>563</v>
      </c>
      <c r="AQ54" s="487" t="s">
        <v>563</v>
      </c>
      <c r="AR54" s="503" t="s">
        <v>563</v>
      </c>
      <c r="AS54" s="502" t="s">
        <v>563</v>
      </c>
      <c r="AT54" s="487" t="s">
        <v>563</v>
      </c>
      <c r="AU54" s="487" t="s">
        <v>563</v>
      </c>
      <c r="AV54" s="487" t="s">
        <v>563</v>
      </c>
      <c r="AW54" s="487" t="s">
        <v>563</v>
      </c>
      <c r="AX54" s="487" t="s">
        <v>563</v>
      </c>
      <c r="AY54" s="487" t="s">
        <v>563</v>
      </c>
      <c r="AZ54" s="487" t="s">
        <v>563</v>
      </c>
      <c r="BA54" s="487" t="s">
        <v>563</v>
      </c>
      <c r="BB54" s="503" t="s">
        <v>563</v>
      </c>
      <c r="BC54" s="468"/>
      <c r="BD54" s="468"/>
      <c r="BE54" s="468"/>
      <c r="BF54" s="468"/>
      <c r="BG54" s="468"/>
      <c r="BH54" s="468"/>
      <c r="BI54" s="468"/>
      <c r="BJ54" s="468"/>
      <c r="BK54" s="468"/>
      <c r="BL54" s="468"/>
      <c r="BM54" s="468"/>
      <c r="BN54" s="468"/>
      <c r="BO54" s="468"/>
      <c r="BP54" s="468"/>
      <c r="BQ54" s="468"/>
      <c r="BR54" s="468"/>
      <c r="BS54" s="468"/>
      <c r="BT54" s="468"/>
      <c r="BU54" s="468"/>
      <c r="BV54" s="468"/>
    </row>
    <row r="55" spans="1:74" ht="15.75" customHeight="1" outlineLevel="1" x14ac:dyDescent="0.25">
      <c r="A55" s="773"/>
      <c r="B55" s="478" t="s">
        <v>515</v>
      </c>
      <c r="C55" s="375" t="s">
        <v>729</v>
      </c>
      <c r="D55" s="517" t="s">
        <v>277</v>
      </c>
      <c r="E55" s="479"/>
      <c r="F55" s="479"/>
      <c r="G55" s="479"/>
      <c r="H55" s="479"/>
      <c r="I55" s="479"/>
      <c r="J55" s="479"/>
      <c r="K55" s="479"/>
      <c r="L55" s="479"/>
      <c r="M55" s="479"/>
      <c r="N55" s="479"/>
      <c r="O55" s="480"/>
      <c r="P55" s="479"/>
      <c r="Q55" s="479"/>
      <c r="R55" s="479"/>
      <c r="S55" s="479"/>
      <c r="T55" s="479"/>
      <c r="U55" s="479"/>
      <c r="V55" s="479"/>
      <c r="W55" s="479"/>
      <c r="X55" s="481"/>
      <c r="Y55" s="480"/>
      <c r="Z55" s="479"/>
      <c r="AA55" s="479"/>
      <c r="AB55" s="479"/>
      <c r="AC55" s="479"/>
      <c r="AD55" s="479"/>
      <c r="AE55" s="479"/>
      <c r="AF55" s="479"/>
      <c r="AG55" s="479"/>
      <c r="AH55" s="481"/>
      <c r="AI55" s="480"/>
      <c r="AJ55" s="479"/>
      <c r="AK55" s="479"/>
      <c r="AL55" s="479"/>
      <c r="AM55" s="479"/>
      <c r="AN55" s="479"/>
      <c r="AO55" s="479"/>
      <c r="AP55" s="479"/>
      <c r="AQ55" s="479"/>
      <c r="AR55" s="481"/>
      <c r="AS55" s="480"/>
      <c r="AT55" s="479"/>
      <c r="AU55" s="479"/>
      <c r="AV55" s="479"/>
      <c r="AW55" s="479"/>
      <c r="AX55" s="479"/>
      <c r="AY55" s="479"/>
      <c r="AZ55" s="479"/>
      <c r="BA55" s="479"/>
      <c r="BB55" s="481"/>
    </row>
    <row r="56" spans="1:74" s="488" customFormat="1" ht="15.75" customHeight="1" outlineLevel="1" x14ac:dyDescent="0.25">
      <c r="A56" s="773"/>
      <c r="B56" s="485" t="s">
        <v>514</v>
      </c>
      <c r="C56" s="486" t="s">
        <v>730</v>
      </c>
      <c r="D56" s="518" t="s">
        <v>517</v>
      </c>
      <c r="E56" s="487"/>
      <c r="F56" s="487"/>
      <c r="G56" s="487"/>
      <c r="H56" s="487"/>
      <c r="I56" s="487"/>
      <c r="J56" s="487"/>
      <c r="K56" s="487"/>
      <c r="L56" s="487"/>
      <c r="M56" s="487"/>
      <c r="N56" s="487"/>
      <c r="O56" s="502"/>
      <c r="P56" s="487"/>
      <c r="Q56" s="487"/>
      <c r="R56" s="487"/>
      <c r="S56" s="487"/>
      <c r="T56" s="487"/>
      <c r="U56" s="487"/>
      <c r="V56" s="487"/>
      <c r="W56" s="487"/>
      <c r="X56" s="503"/>
      <c r="Y56" s="502"/>
      <c r="Z56" s="487"/>
      <c r="AA56" s="487"/>
      <c r="AB56" s="487"/>
      <c r="AC56" s="487"/>
      <c r="AD56" s="487"/>
      <c r="AE56" s="487"/>
      <c r="AF56" s="487"/>
      <c r="AG56" s="487"/>
      <c r="AH56" s="503"/>
      <c r="AI56" s="502"/>
      <c r="AJ56" s="487"/>
      <c r="AK56" s="487"/>
      <c r="AL56" s="487"/>
      <c r="AM56" s="487"/>
      <c r="AN56" s="487"/>
      <c r="AO56" s="487"/>
      <c r="AP56" s="487"/>
      <c r="AQ56" s="487"/>
      <c r="AR56" s="503"/>
      <c r="AS56" s="502"/>
      <c r="AT56" s="487"/>
      <c r="AU56" s="487"/>
      <c r="AV56" s="487"/>
      <c r="AW56" s="487"/>
      <c r="AX56" s="487"/>
      <c r="AY56" s="487"/>
      <c r="AZ56" s="487"/>
      <c r="BA56" s="487"/>
      <c r="BB56" s="503"/>
      <c r="BC56" s="468"/>
      <c r="BD56" s="468"/>
      <c r="BE56" s="468"/>
      <c r="BF56" s="468"/>
      <c r="BG56" s="468"/>
      <c r="BH56" s="468"/>
      <c r="BI56" s="468"/>
      <c r="BJ56" s="468"/>
      <c r="BK56" s="468"/>
      <c r="BL56" s="468"/>
      <c r="BM56" s="468"/>
      <c r="BN56" s="468"/>
      <c r="BO56" s="468"/>
      <c r="BP56" s="468"/>
      <c r="BQ56" s="468"/>
      <c r="BR56" s="468"/>
      <c r="BS56" s="468"/>
      <c r="BT56" s="468"/>
      <c r="BU56" s="468"/>
      <c r="BV56" s="468"/>
    </row>
    <row r="57" spans="1:74" ht="15.75" customHeight="1" outlineLevel="1" x14ac:dyDescent="0.25">
      <c r="A57" s="773"/>
      <c r="B57" s="478" t="s">
        <v>516</v>
      </c>
      <c r="C57" s="375" t="s">
        <v>731</v>
      </c>
      <c r="D57" s="517" t="s">
        <v>518</v>
      </c>
      <c r="E57" s="479"/>
      <c r="F57" s="479"/>
      <c r="G57" s="479"/>
      <c r="H57" s="479"/>
      <c r="I57" s="479"/>
      <c r="J57" s="479"/>
      <c r="K57" s="479"/>
      <c r="L57" s="479"/>
      <c r="M57" s="479"/>
      <c r="N57" s="479"/>
      <c r="O57" s="480"/>
      <c r="P57" s="479"/>
      <c r="Q57" s="479"/>
      <c r="R57" s="479"/>
      <c r="S57" s="479"/>
      <c r="T57" s="479"/>
      <c r="U57" s="479"/>
      <c r="V57" s="479"/>
      <c r="W57" s="479"/>
      <c r="X57" s="481"/>
      <c r="Y57" s="480"/>
      <c r="Z57" s="479"/>
      <c r="AA57" s="479"/>
      <c r="AB57" s="479"/>
      <c r="AC57" s="479"/>
      <c r="AD57" s="479"/>
      <c r="AE57" s="479"/>
      <c r="AF57" s="479"/>
      <c r="AG57" s="479"/>
      <c r="AH57" s="481"/>
      <c r="AI57" s="480"/>
      <c r="AJ57" s="479"/>
      <c r="AK57" s="479"/>
      <c r="AL57" s="479"/>
      <c r="AM57" s="479"/>
      <c r="AN57" s="479"/>
      <c r="AO57" s="479"/>
      <c r="AP57" s="479"/>
      <c r="AQ57" s="479"/>
      <c r="AR57" s="481"/>
      <c r="AS57" s="480"/>
      <c r="AT57" s="479"/>
      <c r="AU57" s="479"/>
      <c r="AV57" s="479"/>
      <c r="AW57" s="479"/>
      <c r="AX57" s="479"/>
      <c r="AY57" s="479"/>
      <c r="AZ57" s="479"/>
      <c r="BA57" s="479"/>
      <c r="BB57" s="481"/>
    </row>
    <row r="58" spans="1:74" s="488" customFormat="1" ht="15.75" customHeight="1" outlineLevel="1" x14ac:dyDescent="0.25">
      <c r="A58" s="773"/>
      <c r="B58" s="519" t="s">
        <v>678</v>
      </c>
      <c r="C58" s="486" t="s">
        <v>732</v>
      </c>
      <c r="D58" s="520" t="s">
        <v>290</v>
      </c>
      <c r="E58" s="487"/>
      <c r="F58" s="487"/>
      <c r="G58" s="487"/>
      <c r="H58" s="487"/>
      <c r="I58" s="487"/>
      <c r="J58" s="487"/>
      <c r="K58" s="487"/>
      <c r="L58" s="487"/>
      <c r="M58" s="487"/>
      <c r="N58" s="487"/>
      <c r="O58" s="502"/>
      <c r="P58" s="487"/>
      <c r="Q58" s="487"/>
      <c r="R58" s="487"/>
      <c r="S58" s="487"/>
      <c r="T58" s="487"/>
      <c r="U58" s="487"/>
      <c r="V58" s="487"/>
      <c r="W58" s="487"/>
      <c r="X58" s="503"/>
      <c r="Y58" s="502"/>
      <c r="Z58" s="487"/>
      <c r="AA58" s="487"/>
      <c r="AB58" s="487"/>
      <c r="AC58" s="487"/>
      <c r="AD58" s="487"/>
      <c r="AE58" s="487"/>
      <c r="AF58" s="487"/>
      <c r="AG58" s="487"/>
      <c r="AH58" s="503"/>
      <c r="AI58" s="502"/>
      <c r="AJ58" s="487"/>
      <c r="AK58" s="487"/>
      <c r="AL58" s="487"/>
      <c r="AM58" s="487"/>
      <c r="AN58" s="487"/>
      <c r="AO58" s="487"/>
      <c r="AP58" s="487"/>
      <c r="AQ58" s="487"/>
      <c r="AR58" s="503"/>
      <c r="AS58" s="502"/>
      <c r="AT58" s="487"/>
      <c r="AU58" s="487"/>
      <c r="AV58" s="487"/>
      <c r="AW58" s="487"/>
      <c r="AX58" s="487"/>
      <c r="AY58" s="487"/>
      <c r="AZ58" s="487"/>
      <c r="BA58" s="487"/>
      <c r="BB58" s="503"/>
      <c r="BC58" s="468"/>
      <c r="BD58" s="468"/>
      <c r="BE58" s="468"/>
      <c r="BF58" s="468"/>
      <c r="BG58" s="468"/>
      <c r="BH58" s="468"/>
      <c r="BI58" s="468"/>
      <c r="BJ58" s="468"/>
      <c r="BK58" s="468"/>
      <c r="BL58" s="468"/>
      <c r="BM58" s="468"/>
      <c r="BN58" s="468"/>
      <c r="BO58" s="468"/>
      <c r="BP58" s="468"/>
      <c r="BQ58" s="468"/>
      <c r="BR58" s="468"/>
      <c r="BS58" s="468"/>
      <c r="BT58" s="468"/>
      <c r="BU58" s="468"/>
      <c r="BV58" s="468"/>
    </row>
    <row r="59" spans="1:74" ht="15" customHeight="1" outlineLevel="1" x14ac:dyDescent="0.25">
      <c r="A59" s="773"/>
      <c r="B59" s="478" t="s">
        <v>521</v>
      </c>
      <c r="C59" s="509" t="s">
        <v>733</v>
      </c>
      <c r="D59" s="517" t="s">
        <v>507</v>
      </c>
      <c r="E59" s="479"/>
      <c r="F59" s="479"/>
      <c r="G59" s="479"/>
      <c r="H59" s="479"/>
      <c r="I59" s="479"/>
      <c r="J59" s="479"/>
      <c r="K59" s="479"/>
      <c r="L59" s="479"/>
      <c r="M59" s="479"/>
      <c r="N59" s="479"/>
      <c r="O59" s="480"/>
      <c r="P59" s="479"/>
      <c r="Q59" s="479"/>
      <c r="R59" s="479"/>
      <c r="S59" s="479"/>
      <c r="T59" s="479"/>
      <c r="U59" s="479"/>
      <c r="V59" s="479"/>
      <c r="W59" s="479"/>
      <c r="X59" s="481"/>
      <c r="Y59" s="480"/>
      <c r="Z59" s="479"/>
      <c r="AA59" s="479"/>
      <c r="AB59" s="479"/>
      <c r="AC59" s="479"/>
      <c r="AD59" s="479"/>
      <c r="AE59" s="479"/>
      <c r="AF59" s="479"/>
      <c r="AG59" s="479"/>
      <c r="AH59" s="481"/>
      <c r="AI59" s="480"/>
      <c r="AJ59" s="479"/>
      <c r="AK59" s="479"/>
      <c r="AL59" s="479"/>
      <c r="AM59" s="479"/>
      <c r="AN59" s="479"/>
      <c r="AO59" s="479"/>
      <c r="AP59" s="479"/>
      <c r="AQ59" s="479"/>
      <c r="AR59" s="481"/>
      <c r="AS59" s="480"/>
      <c r="AT59" s="479"/>
      <c r="AU59" s="479"/>
      <c r="AV59" s="479"/>
      <c r="AW59" s="479"/>
      <c r="AX59" s="479"/>
      <c r="AY59" s="479"/>
      <c r="AZ59" s="479"/>
      <c r="BA59" s="479"/>
      <c r="BB59" s="481"/>
    </row>
    <row r="60" spans="1:74" s="488" customFormat="1" ht="15.75" customHeight="1" outlineLevel="1" thickBot="1" x14ac:dyDescent="0.3">
      <c r="A60" s="773"/>
      <c r="B60" s="485" t="s">
        <v>524</v>
      </c>
      <c r="C60" s="486" t="s">
        <v>734</v>
      </c>
      <c r="D60" s="518" t="s">
        <v>517</v>
      </c>
      <c r="E60" s="487"/>
      <c r="F60" s="487"/>
      <c r="G60" s="487"/>
      <c r="H60" s="487"/>
      <c r="I60" s="487"/>
      <c r="J60" s="487"/>
      <c r="K60" s="487"/>
      <c r="L60" s="487"/>
      <c r="M60" s="487"/>
      <c r="N60" s="487"/>
      <c r="O60" s="502"/>
      <c r="P60" s="487"/>
      <c r="Q60" s="487"/>
      <c r="R60" s="487"/>
      <c r="S60" s="487"/>
      <c r="T60" s="487"/>
      <c r="U60" s="487"/>
      <c r="V60" s="487"/>
      <c r="W60" s="487"/>
      <c r="X60" s="503"/>
      <c r="Y60" s="502"/>
      <c r="Z60" s="487"/>
      <c r="AA60" s="487"/>
      <c r="AB60" s="487"/>
      <c r="AC60" s="487"/>
      <c r="AD60" s="487"/>
      <c r="AE60" s="487"/>
      <c r="AF60" s="487"/>
      <c r="AG60" s="487"/>
      <c r="AH60" s="503"/>
      <c r="AI60" s="502"/>
      <c r="AJ60" s="487"/>
      <c r="AK60" s="487"/>
      <c r="AL60" s="487"/>
      <c r="AM60" s="487"/>
      <c r="AN60" s="487"/>
      <c r="AO60" s="487"/>
      <c r="AP60" s="487"/>
      <c r="AQ60" s="487"/>
      <c r="AR60" s="503"/>
      <c r="AS60" s="502"/>
      <c r="AT60" s="487"/>
      <c r="AU60" s="487"/>
      <c r="AV60" s="487"/>
      <c r="AW60" s="487"/>
      <c r="AX60" s="487"/>
      <c r="AY60" s="487"/>
      <c r="AZ60" s="487"/>
      <c r="BA60" s="487"/>
      <c r="BB60" s="503"/>
      <c r="BC60" s="468"/>
      <c r="BD60" s="468"/>
      <c r="BE60" s="468"/>
      <c r="BF60" s="468"/>
      <c r="BG60" s="468"/>
      <c r="BH60" s="468"/>
      <c r="BI60" s="468"/>
      <c r="BJ60" s="468"/>
      <c r="BK60" s="468"/>
      <c r="BL60" s="468"/>
      <c r="BM60" s="468"/>
      <c r="BN60" s="468"/>
      <c r="BO60" s="468"/>
      <c r="BP60" s="468"/>
      <c r="BQ60" s="468"/>
      <c r="BR60" s="468"/>
      <c r="BS60" s="468"/>
      <c r="BT60" s="468"/>
      <c r="BU60" s="468"/>
      <c r="BV60" s="468"/>
    </row>
    <row r="61" spans="1:74" ht="15.75" customHeight="1" x14ac:dyDescent="0.25">
      <c r="A61" s="773"/>
      <c r="B61" s="761" t="s">
        <v>533</v>
      </c>
      <c r="C61" s="584"/>
      <c r="D61" s="584"/>
      <c r="E61" s="379"/>
      <c r="F61" s="379"/>
      <c r="G61" s="379"/>
      <c r="H61" s="379"/>
      <c r="I61" s="379"/>
      <c r="J61" s="584"/>
      <c r="K61" s="584"/>
      <c r="L61" s="584"/>
      <c r="M61" s="584"/>
      <c r="N61" s="584"/>
      <c r="O61" s="500"/>
      <c r="P61" s="379"/>
      <c r="Q61" s="379"/>
      <c r="R61" s="379"/>
      <c r="S61" s="379"/>
      <c r="T61" s="584"/>
      <c r="U61" s="584"/>
      <c r="V61" s="584"/>
      <c r="W61" s="584"/>
      <c r="X61" s="585"/>
      <c r="Y61" s="500"/>
      <c r="Z61" s="379"/>
      <c r="AA61" s="379"/>
      <c r="AB61" s="379"/>
      <c r="AC61" s="379"/>
      <c r="AD61" s="584"/>
      <c r="AE61" s="584"/>
      <c r="AF61" s="584"/>
      <c r="AG61" s="584"/>
      <c r="AH61" s="585"/>
      <c r="AI61" s="500"/>
      <c r="AJ61" s="379"/>
      <c r="AK61" s="379"/>
      <c r="AL61" s="379"/>
      <c r="AM61" s="379"/>
      <c r="AN61" s="584"/>
      <c r="AO61" s="584"/>
      <c r="AP61" s="584"/>
      <c r="AQ61" s="584"/>
      <c r="AR61" s="585"/>
      <c r="AS61" s="500"/>
      <c r="AT61" s="379"/>
      <c r="AU61" s="379"/>
      <c r="AV61" s="379"/>
      <c r="AW61" s="379"/>
      <c r="AX61" s="584"/>
      <c r="AY61" s="584"/>
      <c r="AZ61" s="584"/>
      <c r="BA61" s="584"/>
      <c r="BB61" s="585"/>
    </row>
    <row r="62" spans="1:74" ht="15.75" customHeight="1" thickBot="1" x14ac:dyDescent="0.3">
      <c r="A62" s="773"/>
      <c r="B62" s="771"/>
      <c r="C62" s="586"/>
      <c r="D62" s="586"/>
      <c r="E62" s="381"/>
      <c r="F62" s="381"/>
      <c r="G62" s="381"/>
      <c r="H62" s="381"/>
      <c r="I62" s="381"/>
      <c r="J62" s="586"/>
      <c r="K62" s="586"/>
      <c r="L62" s="586"/>
      <c r="M62" s="586"/>
      <c r="N62" s="586"/>
      <c r="O62" s="501"/>
      <c r="P62" s="381"/>
      <c r="Q62" s="381"/>
      <c r="R62" s="381"/>
      <c r="S62" s="381"/>
      <c r="T62" s="586"/>
      <c r="U62" s="586"/>
      <c r="V62" s="586"/>
      <c r="W62" s="586"/>
      <c r="X62" s="401"/>
      <c r="Y62" s="501"/>
      <c r="Z62" s="381"/>
      <c r="AA62" s="381"/>
      <c r="AB62" s="381"/>
      <c r="AC62" s="381"/>
      <c r="AD62" s="586"/>
      <c r="AE62" s="586"/>
      <c r="AF62" s="586"/>
      <c r="AG62" s="586"/>
      <c r="AH62" s="401"/>
      <c r="AI62" s="501"/>
      <c r="AJ62" s="381"/>
      <c r="AK62" s="381"/>
      <c r="AL62" s="381"/>
      <c r="AM62" s="381"/>
      <c r="AN62" s="586"/>
      <c r="AO62" s="586"/>
      <c r="AP62" s="586"/>
      <c r="AQ62" s="586"/>
      <c r="AR62" s="401"/>
      <c r="AS62" s="501"/>
      <c r="AT62" s="381"/>
      <c r="AU62" s="381"/>
      <c r="AV62" s="381"/>
      <c r="AW62" s="381"/>
      <c r="AX62" s="586"/>
      <c r="AY62" s="586"/>
      <c r="AZ62" s="586"/>
      <c r="BA62" s="586"/>
      <c r="BB62" s="401"/>
    </row>
    <row r="63" spans="1:74" ht="15.75" customHeight="1" outlineLevel="1" x14ac:dyDescent="0.25">
      <c r="A63" s="773"/>
      <c r="B63" s="478" t="s">
        <v>522</v>
      </c>
      <c r="C63" s="375" t="s">
        <v>735</v>
      </c>
      <c r="D63" s="375" t="s">
        <v>277</v>
      </c>
      <c r="E63" s="375"/>
      <c r="F63" s="375"/>
      <c r="G63" s="375"/>
      <c r="H63" s="375"/>
      <c r="I63" s="375"/>
      <c r="J63" s="375"/>
      <c r="K63" s="375"/>
      <c r="L63" s="375"/>
      <c r="M63" s="375"/>
      <c r="N63" s="375"/>
      <c r="O63" s="510"/>
      <c r="P63" s="375"/>
      <c r="Q63" s="375"/>
      <c r="R63" s="375"/>
      <c r="S63" s="375"/>
      <c r="T63" s="375"/>
      <c r="U63" s="375"/>
      <c r="V63" s="375"/>
      <c r="W63" s="375"/>
      <c r="X63" s="511"/>
      <c r="Y63" s="510"/>
      <c r="Z63" s="375"/>
      <c r="AA63" s="375"/>
      <c r="AB63" s="375"/>
      <c r="AC63" s="375"/>
      <c r="AD63" s="375"/>
      <c r="AE63" s="375"/>
      <c r="AF63" s="375"/>
      <c r="AG63" s="375"/>
      <c r="AH63" s="511"/>
      <c r="AI63" s="510"/>
      <c r="AJ63" s="375"/>
      <c r="AK63" s="375"/>
      <c r="AL63" s="375"/>
      <c r="AM63" s="375"/>
      <c r="AN63" s="375"/>
      <c r="AO63" s="375"/>
      <c r="AP63" s="375"/>
      <c r="AQ63" s="375"/>
      <c r="AR63" s="511"/>
      <c r="AS63" s="510"/>
      <c r="AT63" s="375"/>
      <c r="AU63" s="375"/>
      <c r="AV63" s="375"/>
      <c r="AW63" s="375"/>
      <c r="AX63" s="375"/>
      <c r="AY63" s="375"/>
      <c r="AZ63" s="375"/>
      <c r="BA63" s="375"/>
      <c r="BB63" s="511"/>
    </row>
    <row r="64" spans="1:74" s="488" customFormat="1" ht="15.75" customHeight="1" outlineLevel="1" x14ac:dyDescent="0.25">
      <c r="A64" s="773"/>
      <c r="B64" s="521" t="s">
        <v>523</v>
      </c>
      <c r="C64" s="522" t="s">
        <v>736</v>
      </c>
      <c r="D64" s="522" t="s">
        <v>277</v>
      </c>
      <c r="E64" s="523"/>
      <c r="F64" s="523"/>
      <c r="G64" s="523"/>
      <c r="H64" s="523"/>
      <c r="I64" s="523"/>
      <c r="J64" s="523"/>
      <c r="K64" s="523"/>
      <c r="L64" s="523"/>
      <c r="M64" s="523"/>
      <c r="N64" s="523"/>
      <c r="O64" s="524"/>
      <c r="P64" s="523"/>
      <c r="Q64" s="523"/>
      <c r="R64" s="523"/>
      <c r="S64" s="523"/>
      <c r="T64" s="523"/>
      <c r="U64" s="523"/>
      <c r="V64" s="523"/>
      <c r="W64" s="523"/>
      <c r="X64" s="525"/>
      <c r="Y64" s="524"/>
      <c r="Z64" s="523"/>
      <c r="AA64" s="523"/>
      <c r="AB64" s="523"/>
      <c r="AC64" s="523"/>
      <c r="AD64" s="523"/>
      <c r="AE64" s="523"/>
      <c r="AF64" s="523"/>
      <c r="AG64" s="523"/>
      <c r="AH64" s="525"/>
      <c r="AI64" s="524"/>
      <c r="AJ64" s="523"/>
      <c r="AK64" s="523"/>
      <c r="AL64" s="523"/>
      <c r="AM64" s="523"/>
      <c r="AN64" s="523"/>
      <c r="AO64" s="523"/>
      <c r="AP64" s="523"/>
      <c r="AQ64" s="523"/>
      <c r="AR64" s="525"/>
      <c r="AS64" s="524"/>
      <c r="AT64" s="523"/>
      <c r="AU64" s="523"/>
      <c r="AV64" s="523"/>
      <c r="AW64" s="523"/>
      <c r="AX64" s="523"/>
      <c r="AY64" s="523"/>
      <c r="AZ64" s="523"/>
      <c r="BA64" s="523"/>
      <c r="BB64" s="525"/>
      <c r="BC64" s="468"/>
      <c r="BD64" s="468"/>
      <c r="BE64" s="468"/>
      <c r="BF64" s="468"/>
      <c r="BG64" s="468"/>
      <c r="BH64" s="468"/>
      <c r="BI64" s="468"/>
      <c r="BJ64" s="468"/>
      <c r="BK64" s="468"/>
      <c r="BL64" s="468"/>
      <c r="BM64" s="468"/>
      <c r="BN64" s="468"/>
      <c r="BO64" s="468"/>
      <c r="BP64" s="468"/>
      <c r="BQ64" s="468"/>
      <c r="BR64" s="468"/>
      <c r="BS64" s="468"/>
      <c r="BT64" s="468"/>
      <c r="BU64" s="468"/>
      <c r="BV64" s="468"/>
    </row>
    <row r="65" spans="1:74" ht="15.75" customHeight="1" outlineLevel="1" x14ac:dyDescent="0.25">
      <c r="A65" s="773"/>
      <c r="B65" s="478" t="s">
        <v>525</v>
      </c>
      <c r="C65" s="375" t="s">
        <v>737</v>
      </c>
      <c r="D65" s="517" t="s">
        <v>277</v>
      </c>
      <c r="E65" s="375"/>
      <c r="F65" s="375"/>
      <c r="G65" s="375"/>
      <c r="H65" s="375"/>
      <c r="I65" s="375"/>
      <c r="J65" s="375"/>
      <c r="K65" s="375"/>
      <c r="L65" s="375"/>
      <c r="M65" s="375"/>
      <c r="N65" s="375"/>
      <c r="O65" s="510"/>
      <c r="P65" s="375"/>
      <c r="Q65" s="375"/>
      <c r="R65" s="375"/>
      <c r="S65" s="375"/>
      <c r="T65" s="375"/>
      <c r="U65" s="375"/>
      <c r="V65" s="375"/>
      <c r="W65" s="375"/>
      <c r="X65" s="511"/>
      <c r="Y65" s="510"/>
      <c r="Z65" s="375"/>
      <c r="AA65" s="375"/>
      <c r="AB65" s="375"/>
      <c r="AC65" s="375"/>
      <c r="AD65" s="375"/>
      <c r="AE65" s="375"/>
      <c r="AF65" s="375"/>
      <c r="AG65" s="375"/>
      <c r="AH65" s="511"/>
      <c r="AI65" s="510"/>
      <c r="AJ65" s="375"/>
      <c r="AK65" s="375"/>
      <c r="AL65" s="375"/>
      <c r="AM65" s="375"/>
      <c r="AN65" s="375"/>
      <c r="AO65" s="375"/>
      <c r="AP65" s="375"/>
      <c r="AQ65" s="375"/>
      <c r="AR65" s="511"/>
      <c r="AS65" s="510"/>
      <c r="AT65" s="375"/>
      <c r="AU65" s="375"/>
      <c r="AV65" s="375"/>
      <c r="AW65" s="375"/>
      <c r="AX65" s="375"/>
      <c r="AY65" s="375"/>
      <c r="AZ65" s="375"/>
      <c r="BA65" s="375"/>
      <c r="BB65" s="511"/>
    </row>
    <row r="66" spans="1:74" ht="15.75" customHeight="1" outlineLevel="1" x14ac:dyDescent="0.25">
      <c r="A66" s="773"/>
      <c r="B66" s="478"/>
      <c r="C66" s="375"/>
      <c r="D66" s="517"/>
      <c r="E66" s="375"/>
      <c r="F66" s="375"/>
      <c r="G66" s="375"/>
      <c r="H66" s="375"/>
      <c r="I66" s="375"/>
      <c r="J66" s="375"/>
      <c r="K66" s="375"/>
      <c r="L66" s="375"/>
      <c r="M66" s="375"/>
      <c r="N66" s="375"/>
      <c r="O66" s="505"/>
      <c r="P66" s="504"/>
      <c r="Q66" s="504"/>
      <c r="R66" s="504"/>
      <c r="S66" s="504"/>
      <c r="T66" s="504"/>
      <c r="U66" s="504"/>
      <c r="V66" s="504"/>
      <c r="W66" s="504"/>
      <c r="X66" s="506"/>
      <c r="Y66" s="510"/>
      <c r="Z66" s="375"/>
      <c r="AA66" s="375"/>
      <c r="AB66" s="375"/>
      <c r="AC66" s="375"/>
      <c r="AD66" s="375"/>
      <c r="AE66" s="375"/>
      <c r="AF66" s="375"/>
      <c r="AG66" s="375"/>
      <c r="AH66" s="511"/>
      <c r="AI66" s="510"/>
      <c r="AJ66" s="375"/>
      <c r="AK66" s="375"/>
      <c r="AL66" s="375"/>
      <c r="AM66" s="375"/>
      <c r="AN66" s="375"/>
      <c r="AO66" s="375"/>
      <c r="AP66" s="375"/>
      <c r="AQ66" s="375"/>
      <c r="AR66" s="511"/>
      <c r="AS66" s="510"/>
      <c r="AT66" s="375"/>
      <c r="AU66" s="375"/>
      <c r="AV66" s="375"/>
      <c r="AW66" s="375"/>
      <c r="AX66" s="375"/>
      <c r="AY66" s="375"/>
      <c r="AZ66" s="375"/>
      <c r="BA66" s="375"/>
      <c r="BB66" s="511"/>
    </row>
    <row r="67" spans="1:74" s="488" customFormat="1" ht="15.75" customHeight="1" outlineLevel="1" x14ac:dyDescent="0.25">
      <c r="A67" s="773"/>
      <c r="B67" s="485" t="s">
        <v>526</v>
      </c>
      <c r="C67" s="486" t="s">
        <v>738</v>
      </c>
      <c r="D67" s="518" t="s">
        <v>517</v>
      </c>
      <c r="E67" s="526"/>
      <c r="F67" s="526"/>
      <c r="G67" s="526"/>
      <c r="H67" s="526"/>
      <c r="I67" s="526"/>
      <c r="J67" s="526"/>
      <c r="K67" s="526"/>
      <c r="L67" s="526"/>
      <c r="M67" s="526"/>
      <c r="N67" s="526"/>
      <c r="O67" s="502">
        <v>0</v>
      </c>
      <c r="P67" s="487">
        <v>0</v>
      </c>
      <c r="Q67" s="487">
        <v>0</v>
      </c>
      <c r="R67" s="487">
        <v>0</v>
      </c>
      <c r="S67" s="487">
        <v>0</v>
      </c>
      <c r="T67" s="487"/>
      <c r="U67" s="487"/>
      <c r="V67" s="487"/>
      <c r="W67" s="487"/>
      <c r="X67" s="503"/>
      <c r="Y67" s="528"/>
      <c r="Z67" s="526"/>
      <c r="AA67" s="526"/>
      <c r="AB67" s="526"/>
      <c r="AC67" s="526"/>
      <c r="AD67" s="526"/>
      <c r="AE67" s="526"/>
      <c r="AF67" s="526"/>
      <c r="AG67" s="526"/>
      <c r="AH67" s="527"/>
      <c r="AI67" s="528"/>
      <c r="AJ67" s="526"/>
      <c r="AK67" s="526"/>
      <c r="AL67" s="526"/>
      <c r="AM67" s="526"/>
      <c r="AN67" s="526"/>
      <c r="AO67" s="526"/>
      <c r="AP67" s="526"/>
      <c r="AQ67" s="526"/>
      <c r="AR67" s="527"/>
      <c r="AS67" s="528"/>
      <c r="AT67" s="526"/>
      <c r="AU67" s="526"/>
      <c r="AV67" s="526"/>
      <c r="AW67" s="526"/>
      <c r="AX67" s="526"/>
      <c r="AY67" s="526"/>
      <c r="AZ67" s="526"/>
      <c r="BA67" s="526"/>
      <c r="BB67" s="527"/>
      <c r="BC67" s="468"/>
      <c r="BD67" s="468"/>
      <c r="BE67" s="468"/>
      <c r="BF67" s="468"/>
      <c r="BG67" s="468"/>
      <c r="BH67" s="468"/>
      <c r="BI67" s="468"/>
      <c r="BJ67" s="468"/>
      <c r="BK67" s="468"/>
      <c r="BL67" s="468"/>
      <c r="BM67" s="468"/>
      <c r="BN67" s="468"/>
      <c r="BO67" s="468"/>
      <c r="BP67" s="468"/>
      <c r="BQ67" s="468"/>
      <c r="BR67" s="468"/>
      <c r="BS67" s="468"/>
      <c r="BT67" s="468"/>
      <c r="BU67" s="468"/>
      <c r="BV67" s="468"/>
    </row>
    <row r="68" spans="1:74" ht="15.75" customHeight="1" outlineLevel="1" x14ac:dyDescent="0.25">
      <c r="A68" s="773"/>
      <c r="B68" s="478" t="s">
        <v>659</v>
      </c>
      <c r="C68" s="375" t="s">
        <v>739</v>
      </c>
      <c r="D68" s="517" t="s">
        <v>532</v>
      </c>
      <c r="E68" s="375"/>
      <c r="F68" s="375"/>
      <c r="G68" s="375"/>
      <c r="H68" s="375"/>
      <c r="I68" s="375"/>
      <c r="J68" s="375"/>
      <c r="K68" s="375"/>
      <c r="L68" s="375"/>
      <c r="M68" s="375"/>
      <c r="N68" s="375"/>
      <c r="O68" s="480"/>
      <c r="P68" s="479"/>
      <c r="Q68" s="479"/>
      <c r="R68" s="479"/>
      <c r="S68" s="479"/>
      <c r="T68" s="479"/>
      <c r="U68" s="479"/>
      <c r="V68" s="479"/>
      <c r="W68" s="479"/>
      <c r="X68" s="481"/>
      <c r="Y68" s="510"/>
      <c r="Z68" s="375"/>
      <c r="AA68" s="375"/>
      <c r="AB68" s="375"/>
      <c r="AC68" s="375"/>
      <c r="AD68" s="375"/>
      <c r="AE68" s="375"/>
      <c r="AF68" s="375"/>
      <c r="AG68" s="375"/>
      <c r="AH68" s="511"/>
      <c r="AI68" s="510"/>
      <c r="AJ68" s="375"/>
      <c r="AK68" s="375"/>
      <c r="AL68" s="375"/>
      <c r="AM68" s="375"/>
      <c r="AN68" s="375"/>
      <c r="AO68" s="375"/>
      <c r="AP68" s="375"/>
      <c r="AQ68" s="375"/>
      <c r="AR68" s="511"/>
      <c r="AS68" s="510"/>
      <c r="AT68" s="375"/>
      <c r="AU68" s="375"/>
      <c r="AV68" s="375"/>
      <c r="AW68" s="375"/>
      <c r="AX68" s="375"/>
      <c r="AY68" s="375"/>
      <c r="AZ68" s="375"/>
      <c r="BA68" s="375"/>
      <c r="BB68" s="511"/>
    </row>
    <row r="69" spans="1:74" s="488" customFormat="1" ht="15.75" customHeight="1" outlineLevel="1" x14ac:dyDescent="0.25">
      <c r="A69" s="773"/>
      <c r="B69" s="485" t="s">
        <v>528</v>
      </c>
      <c r="C69" s="486" t="s">
        <v>740</v>
      </c>
      <c r="D69" s="518" t="s">
        <v>277</v>
      </c>
      <c r="E69" s="526"/>
      <c r="F69" s="526"/>
      <c r="G69" s="526"/>
      <c r="H69" s="526"/>
      <c r="I69" s="526"/>
      <c r="J69" s="526"/>
      <c r="K69" s="526"/>
      <c r="L69" s="526"/>
      <c r="M69" s="526"/>
      <c r="N69" s="526"/>
      <c r="O69" s="502">
        <v>0</v>
      </c>
      <c r="P69" s="487">
        <v>0</v>
      </c>
      <c r="Q69" s="487">
        <v>0</v>
      </c>
      <c r="R69" s="487">
        <v>0</v>
      </c>
      <c r="S69" s="487">
        <v>0</v>
      </c>
      <c r="T69" s="487"/>
      <c r="U69" s="487"/>
      <c r="V69" s="487"/>
      <c r="W69" s="487"/>
      <c r="X69" s="503"/>
      <c r="Y69" s="528"/>
      <c r="Z69" s="526"/>
      <c r="AA69" s="526"/>
      <c r="AB69" s="526"/>
      <c r="AC69" s="526"/>
      <c r="AD69" s="526"/>
      <c r="AE69" s="526"/>
      <c r="AF69" s="526"/>
      <c r="AG69" s="526"/>
      <c r="AH69" s="527"/>
      <c r="AI69" s="528"/>
      <c r="AJ69" s="526"/>
      <c r="AK69" s="526"/>
      <c r="AL69" s="526"/>
      <c r="AM69" s="526"/>
      <c r="AN69" s="526"/>
      <c r="AO69" s="526"/>
      <c r="AP69" s="526"/>
      <c r="AQ69" s="526"/>
      <c r="AR69" s="527"/>
      <c r="AS69" s="528"/>
      <c r="AT69" s="526"/>
      <c r="AU69" s="526"/>
      <c r="AV69" s="526"/>
      <c r="AW69" s="526"/>
      <c r="AX69" s="526"/>
      <c r="AY69" s="526"/>
      <c r="AZ69" s="526"/>
      <c r="BA69" s="526"/>
      <c r="BB69" s="527"/>
      <c r="BC69" s="468"/>
      <c r="BD69" s="468"/>
      <c r="BE69" s="468"/>
      <c r="BF69" s="468"/>
      <c r="BG69" s="468"/>
      <c r="BH69" s="468"/>
      <c r="BI69" s="468"/>
      <c r="BJ69" s="468"/>
      <c r="BK69" s="468"/>
      <c r="BL69" s="468"/>
      <c r="BM69" s="468"/>
      <c r="BN69" s="468"/>
      <c r="BO69" s="468"/>
      <c r="BP69" s="468"/>
      <c r="BQ69" s="468"/>
      <c r="BR69" s="468"/>
      <c r="BS69" s="468"/>
      <c r="BT69" s="468"/>
      <c r="BU69" s="468"/>
      <c r="BV69" s="468"/>
    </row>
    <row r="70" spans="1:74" ht="15.75" customHeight="1" outlineLevel="1" x14ac:dyDescent="0.25">
      <c r="A70" s="773"/>
      <c r="B70" s="478" t="s">
        <v>530</v>
      </c>
      <c r="C70" s="375" t="s">
        <v>741</v>
      </c>
      <c r="D70" s="517" t="s">
        <v>532</v>
      </c>
      <c r="E70" s="486" t="s">
        <v>563</v>
      </c>
      <c r="F70" s="486" t="s">
        <v>563</v>
      </c>
      <c r="G70" s="486" t="s">
        <v>563</v>
      </c>
      <c r="H70" s="486" t="s">
        <v>563</v>
      </c>
      <c r="I70" s="486" t="s">
        <v>563</v>
      </c>
      <c r="J70" s="486" t="s">
        <v>563</v>
      </c>
      <c r="K70" s="486" t="s">
        <v>563</v>
      </c>
      <c r="L70" s="486" t="s">
        <v>563</v>
      </c>
      <c r="M70" s="486" t="s">
        <v>563</v>
      </c>
      <c r="N70" s="486" t="s">
        <v>563</v>
      </c>
      <c r="O70" s="480" t="e">
        <v>#VALUE!</v>
      </c>
      <c r="P70" s="479" t="e">
        <v>#VALUE!</v>
      </c>
      <c r="Q70" s="479" t="e">
        <v>#VALUE!</v>
      </c>
      <c r="R70" s="479" t="e">
        <v>#VALUE!</v>
      </c>
      <c r="S70" s="479" t="e">
        <v>#VALUE!</v>
      </c>
      <c r="T70" s="479"/>
      <c r="U70" s="479"/>
      <c r="V70" s="479"/>
      <c r="W70" s="479"/>
      <c r="X70" s="481"/>
      <c r="Y70" s="486" t="s">
        <v>563</v>
      </c>
      <c r="Z70" s="486" t="s">
        <v>563</v>
      </c>
      <c r="AA70" s="486" t="s">
        <v>563</v>
      </c>
      <c r="AB70" s="486" t="s">
        <v>563</v>
      </c>
      <c r="AC70" s="486" t="s">
        <v>563</v>
      </c>
      <c r="AD70" s="486" t="s">
        <v>563</v>
      </c>
      <c r="AE70" s="486" t="s">
        <v>563</v>
      </c>
      <c r="AF70" s="486" t="s">
        <v>563</v>
      </c>
      <c r="AG70" s="486" t="s">
        <v>563</v>
      </c>
      <c r="AH70" s="486" t="s">
        <v>563</v>
      </c>
      <c r="AI70" s="486" t="s">
        <v>563</v>
      </c>
      <c r="AJ70" s="486" t="s">
        <v>563</v>
      </c>
      <c r="AK70" s="486" t="s">
        <v>563</v>
      </c>
      <c r="AL70" s="486" t="s">
        <v>563</v>
      </c>
      <c r="AM70" s="486" t="s">
        <v>563</v>
      </c>
      <c r="AN70" s="486" t="s">
        <v>563</v>
      </c>
      <c r="AO70" s="486" t="s">
        <v>563</v>
      </c>
      <c r="AP70" s="486" t="s">
        <v>563</v>
      </c>
      <c r="AQ70" s="486" t="s">
        <v>563</v>
      </c>
      <c r="AR70" s="486" t="s">
        <v>563</v>
      </c>
      <c r="AS70" s="486" t="s">
        <v>563</v>
      </c>
      <c r="AT70" s="486" t="s">
        <v>563</v>
      </c>
      <c r="AU70" s="486" t="s">
        <v>563</v>
      </c>
      <c r="AV70" s="486" t="s">
        <v>563</v>
      </c>
      <c r="AW70" s="486" t="s">
        <v>563</v>
      </c>
      <c r="AX70" s="486" t="s">
        <v>563</v>
      </c>
      <c r="AY70" s="486" t="s">
        <v>563</v>
      </c>
      <c r="AZ70" s="486" t="s">
        <v>563</v>
      </c>
      <c r="BA70" s="486" t="s">
        <v>563</v>
      </c>
      <c r="BB70" s="486" t="s">
        <v>563</v>
      </c>
    </row>
    <row r="71" spans="1:74" s="488" customFormat="1" ht="15.75" customHeight="1" outlineLevel="1" x14ac:dyDescent="0.25">
      <c r="A71" s="773"/>
      <c r="B71" s="485" t="s">
        <v>679</v>
      </c>
      <c r="C71" s="486" t="s">
        <v>680</v>
      </c>
      <c r="D71" s="518" t="s">
        <v>277</v>
      </c>
      <c r="E71" s="486"/>
      <c r="F71" s="486"/>
      <c r="G71" s="486"/>
      <c r="H71" s="486"/>
      <c r="I71" s="486"/>
      <c r="J71" s="486"/>
      <c r="K71" s="486"/>
      <c r="L71" s="486"/>
      <c r="M71" s="486"/>
      <c r="N71" s="486"/>
      <c r="O71" s="507"/>
      <c r="P71" s="486"/>
      <c r="Q71" s="486"/>
      <c r="R71" s="486"/>
      <c r="S71" s="486"/>
      <c r="T71" s="486"/>
      <c r="U71" s="486"/>
      <c r="V71" s="486"/>
      <c r="W71" s="486"/>
      <c r="X71" s="508"/>
      <c r="Y71" s="507"/>
      <c r="Z71" s="486"/>
      <c r="AA71" s="486"/>
      <c r="AB71" s="486"/>
      <c r="AC71" s="486"/>
      <c r="AD71" s="486"/>
      <c r="AE71" s="486"/>
      <c r="AF71" s="486"/>
      <c r="AG71" s="486"/>
      <c r="AH71" s="508"/>
      <c r="AI71" s="507"/>
      <c r="AJ71" s="486"/>
      <c r="AK71" s="486"/>
      <c r="AL71" s="486"/>
      <c r="AM71" s="486"/>
      <c r="AN71" s="486"/>
      <c r="AO71" s="486"/>
      <c r="AP71" s="486"/>
      <c r="AQ71" s="486"/>
      <c r="AR71" s="508"/>
      <c r="AS71" s="507"/>
      <c r="AT71" s="486"/>
      <c r="AU71" s="486"/>
      <c r="AV71" s="486"/>
      <c r="AW71" s="486"/>
      <c r="AX71" s="486"/>
      <c r="AY71" s="486"/>
      <c r="AZ71" s="486"/>
      <c r="BA71" s="486"/>
      <c r="BB71" s="508"/>
      <c r="BC71" s="468"/>
      <c r="BD71" s="468"/>
      <c r="BE71" s="468"/>
      <c r="BF71" s="468"/>
      <c r="BG71" s="468"/>
      <c r="BH71" s="468"/>
      <c r="BI71" s="468"/>
      <c r="BJ71" s="468"/>
      <c r="BK71" s="468"/>
      <c r="BL71" s="468"/>
      <c r="BM71" s="468"/>
      <c r="BN71" s="468"/>
      <c r="BO71" s="468"/>
      <c r="BP71" s="468"/>
      <c r="BQ71" s="468"/>
      <c r="BR71" s="468"/>
      <c r="BS71" s="468"/>
      <c r="BT71" s="468"/>
      <c r="BU71" s="468"/>
      <c r="BV71" s="468"/>
    </row>
    <row r="72" spans="1:74" ht="15.75" customHeight="1" outlineLevel="1" x14ac:dyDescent="0.25">
      <c r="A72" s="773"/>
      <c r="B72" s="478" t="s">
        <v>681</v>
      </c>
      <c r="C72" s="375" t="s">
        <v>742</v>
      </c>
      <c r="D72" s="517" t="s">
        <v>277</v>
      </c>
      <c r="E72" s="375"/>
      <c r="F72" s="375"/>
      <c r="G72" s="375"/>
      <c r="H72" s="375"/>
      <c r="I72" s="375"/>
      <c r="J72" s="375"/>
      <c r="K72" s="375"/>
      <c r="L72" s="375"/>
      <c r="M72" s="375"/>
      <c r="N72" s="375"/>
      <c r="O72" s="510"/>
      <c r="P72" s="375"/>
      <c r="Q72" s="375"/>
      <c r="R72" s="375"/>
      <c r="S72" s="375"/>
      <c r="T72" s="375"/>
      <c r="U72" s="375"/>
      <c r="V72" s="375"/>
      <c r="W72" s="375"/>
      <c r="X72" s="511"/>
      <c r="Y72" s="510"/>
      <c r="Z72" s="375"/>
      <c r="AA72" s="375"/>
      <c r="AB72" s="375"/>
      <c r="AC72" s="375"/>
      <c r="AD72" s="375"/>
      <c r="AE72" s="375"/>
      <c r="AF72" s="375"/>
      <c r="AG72" s="375"/>
      <c r="AH72" s="511"/>
      <c r="AI72" s="510"/>
      <c r="AJ72" s="375"/>
      <c r="AK72" s="375"/>
      <c r="AL72" s="375"/>
      <c r="AM72" s="375"/>
      <c r="AN72" s="375"/>
      <c r="AO72" s="375"/>
      <c r="AP72" s="375"/>
      <c r="AQ72" s="375"/>
      <c r="AR72" s="511"/>
      <c r="AS72" s="510"/>
      <c r="AT72" s="375"/>
      <c r="AU72" s="375"/>
      <c r="AV72" s="375"/>
      <c r="AW72" s="375"/>
      <c r="AX72" s="375"/>
      <c r="AY72" s="375"/>
      <c r="AZ72" s="375"/>
      <c r="BA72" s="375"/>
      <c r="BB72" s="511"/>
    </row>
    <row r="73" spans="1:74" s="488" customFormat="1" ht="15.75" customHeight="1" outlineLevel="1" x14ac:dyDescent="0.25">
      <c r="A73" s="773"/>
      <c r="B73" s="485" t="s">
        <v>682</v>
      </c>
      <c r="C73" s="486" t="s">
        <v>683</v>
      </c>
      <c r="D73" s="518" t="s">
        <v>277</v>
      </c>
      <c r="E73" s="486"/>
      <c r="F73" s="486"/>
      <c r="G73" s="486"/>
      <c r="H73" s="486"/>
      <c r="I73" s="486"/>
      <c r="J73" s="486"/>
      <c r="K73" s="486"/>
      <c r="L73" s="486"/>
      <c r="M73" s="486"/>
      <c r="N73" s="486"/>
      <c r="O73" s="507"/>
      <c r="P73" s="486"/>
      <c r="Q73" s="486"/>
      <c r="R73" s="486"/>
      <c r="S73" s="486"/>
      <c r="T73" s="486"/>
      <c r="U73" s="486"/>
      <c r="V73" s="486"/>
      <c r="W73" s="486"/>
      <c r="X73" s="508"/>
      <c r="Y73" s="507"/>
      <c r="Z73" s="486"/>
      <c r="AA73" s="486"/>
      <c r="AB73" s="486"/>
      <c r="AC73" s="486"/>
      <c r="AD73" s="486"/>
      <c r="AE73" s="486"/>
      <c r="AF73" s="486"/>
      <c r="AG73" s="486"/>
      <c r="AH73" s="508"/>
      <c r="AI73" s="507"/>
      <c r="AJ73" s="486"/>
      <c r="AK73" s="486"/>
      <c r="AL73" s="486"/>
      <c r="AM73" s="486"/>
      <c r="AN73" s="486"/>
      <c r="AO73" s="486"/>
      <c r="AP73" s="486"/>
      <c r="AQ73" s="486"/>
      <c r="AR73" s="508"/>
      <c r="AS73" s="507"/>
      <c r="AT73" s="486"/>
      <c r="AU73" s="486"/>
      <c r="AV73" s="486"/>
      <c r="AW73" s="486"/>
      <c r="AX73" s="486"/>
      <c r="AY73" s="486"/>
      <c r="AZ73" s="486"/>
      <c r="BA73" s="486"/>
      <c r="BB73" s="508"/>
      <c r="BC73" s="468"/>
      <c r="BD73" s="468"/>
      <c r="BE73" s="468"/>
      <c r="BF73" s="468"/>
      <c r="BG73" s="468"/>
      <c r="BH73" s="468"/>
      <c r="BI73" s="468"/>
      <c r="BJ73" s="468"/>
      <c r="BK73" s="468"/>
      <c r="BL73" s="468"/>
      <c r="BM73" s="468"/>
      <c r="BN73" s="468"/>
      <c r="BO73" s="468"/>
      <c r="BP73" s="468"/>
      <c r="BQ73" s="468"/>
      <c r="BR73" s="468"/>
      <c r="BS73" s="468"/>
      <c r="BT73" s="468"/>
      <c r="BU73" s="468"/>
      <c r="BV73" s="468"/>
    </row>
    <row r="74" spans="1:74" ht="15.75" customHeight="1" outlineLevel="1" x14ac:dyDescent="0.25">
      <c r="A74" s="773"/>
      <c r="B74" s="478" t="s">
        <v>684</v>
      </c>
      <c r="C74" s="375" t="s">
        <v>743</v>
      </c>
      <c r="D74" s="517" t="s">
        <v>277</v>
      </c>
      <c r="E74" s="375"/>
      <c r="F74" s="375"/>
      <c r="G74" s="375"/>
      <c r="H74" s="375"/>
      <c r="I74" s="375"/>
      <c r="J74" s="375"/>
      <c r="K74" s="375"/>
      <c r="L74" s="375"/>
      <c r="M74" s="375"/>
      <c r="N74" s="375"/>
      <c r="O74" s="510"/>
      <c r="P74" s="375"/>
      <c r="Q74" s="375"/>
      <c r="R74" s="375"/>
      <c r="S74" s="375"/>
      <c r="T74" s="375"/>
      <c r="U74" s="375"/>
      <c r="V74" s="375"/>
      <c r="W74" s="375"/>
      <c r="X74" s="511"/>
      <c r="Y74" s="510"/>
      <c r="Z74" s="375"/>
      <c r="AA74" s="375"/>
      <c r="AB74" s="375"/>
      <c r="AC74" s="375"/>
      <c r="AD74" s="375"/>
      <c r="AE74" s="375"/>
      <c r="AF74" s="375"/>
      <c r="AG74" s="375"/>
      <c r="AH74" s="511"/>
      <c r="AI74" s="510"/>
      <c r="AJ74" s="375"/>
      <c r="AK74" s="375"/>
      <c r="AL74" s="375"/>
      <c r="AM74" s="375"/>
      <c r="AN74" s="375"/>
      <c r="AO74" s="375"/>
      <c r="AP74" s="375"/>
      <c r="AQ74" s="375"/>
      <c r="AR74" s="511"/>
      <c r="AS74" s="510"/>
      <c r="AT74" s="375"/>
      <c r="AU74" s="375"/>
      <c r="AV74" s="375"/>
      <c r="AW74" s="375"/>
      <c r="AX74" s="375"/>
      <c r="AY74" s="375"/>
      <c r="AZ74" s="375"/>
      <c r="BA74" s="375"/>
      <c r="BB74" s="511"/>
    </row>
    <row r="75" spans="1:74" s="488" customFormat="1" ht="15.75" customHeight="1" outlineLevel="1" x14ac:dyDescent="0.25">
      <c r="A75" s="773"/>
      <c r="B75" s="485" t="s">
        <v>685</v>
      </c>
      <c r="C75" s="486" t="s">
        <v>686</v>
      </c>
      <c r="D75" s="518" t="s">
        <v>277</v>
      </c>
      <c r="E75" s="486"/>
      <c r="F75" s="486"/>
      <c r="G75" s="486"/>
      <c r="H75" s="486"/>
      <c r="I75" s="486"/>
      <c r="J75" s="486"/>
      <c r="K75" s="486"/>
      <c r="L75" s="486"/>
      <c r="M75" s="486"/>
      <c r="N75" s="486"/>
      <c r="O75" s="507"/>
      <c r="P75" s="486"/>
      <c r="Q75" s="486"/>
      <c r="R75" s="486"/>
      <c r="S75" s="486"/>
      <c r="T75" s="486"/>
      <c r="U75" s="486"/>
      <c r="V75" s="486"/>
      <c r="W75" s="486"/>
      <c r="X75" s="508"/>
      <c r="Y75" s="507"/>
      <c r="Z75" s="486"/>
      <c r="AA75" s="486"/>
      <c r="AB75" s="486"/>
      <c r="AC75" s="486"/>
      <c r="AD75" s="486"/>
      <c r="AE75" s="486"/>
      <c r="AF75" s="486"/>
      <c r="AG75" s="486"/>
      <c r="AH75" s="508"/>
      <c r="AI75" s="507"/>
      <c r="AJ75" s="486"/>
      <c r="AK75" s="486"/>
      <c r="AL75" s="486"/>
      <c r="AM75" s="486"/>
      <c r="AN75" s="486"/>
      <c r="AO75" s="486"/>
      <c r="AP75" s="486"/>
      <c r="AQ75" s="486"/>
      <c r="AR75" s="508"/>
      <c r="AS75" s="507"/>
      <c r="AT75" s="486"/>
      <c r="AU75" s="486"/>
      <c r="AV75" s="486"/>
      <c r="AW75" s="486"/>
      <c r="AX75" s="486"/>
      <c r="AY75" s="486"/>
      <c r="AZ75" s="486"/>
      <c r="BA75" s="486"/>
      <c r="BB75" s="508"/>
      <c r="BC75" s="468"/>
      <c r="BD75" s="468"/>
      <c r="BE75" s="468"/>
      <c r="BF75" s="468"/>
      <c r="BG75" s="468"/>
      <c r="BH75" s="468"/>
      <c r="BI75" s="468"/>
      <c r="BJ75" s="468"/>
      <c r="BK75" s="468"/>
      <c r="BL75" s="468"/>
      <c r="BM75" s="468"/>
      <c r="BN75" s="468"/>
      <c r="BO75" s="468"/>
      <c r="BP75" s="468"/>
      <c r="BQ75" s="468"/>
      <c r="BR75" s="468"/>
      <c r="BS75" s="468"/>
      <c r="BT75" s="468"/>
      <c r="BU75" s="468"/>
      <c r="BV75" s="468"/>
    </row>
    <row r="76" spans="1:74" ht="15.75" customHeight="1" outlineLevel="1" x14ac:dyDescent="0.25">
      <c r="A76" s="773"/>
      <c r="B76" s="478" t="s">
        <v>687</v>
      </c>
      <c r="C76" s="375" t="s">
        <v>744</v>
      </c>
      <c r="D76" s="517" t="s">
        <v>277</v>
      </c>
      <c r="E76" s="375"/>
      <c r="F76" s="375"/>
      <c r="G76" s="375"/>
      <c r="H76" s="375"/>
      <c r="I76" s="375"/>
      <c r="J76" s="375"/>
      <c r="K76" s="375"/>
      <c r="L76" s="375"/>
      <c r="M76" s="375"/>
      <c r="N76" s="375"/>
      <c r="O76" s="510"/>
      <c r="P76" s="375"/>
      <c r="Q76" s="375"/>
      <c r="R76" s="375"/>
      <c r="S76" s="375"/>
      <c r="T76" s="375"/>
      <c r="U76" s="375"/>
      <c r="V76" s="375"/>
      <c r="W76" s="375"/>
      <c r="X76" s="511"/>
      <c r="Y76" s="510"/>
      <c r="Z76" s="375"/>
      <c r="AA76" s="375"/>
      <c r="AB76" s="375"/>
      <c r="AC76" s="375"/>
      <c r="AD76" s="375"/>
      <c r="AE76" s="375"/>
      <c r="AF76" s="375"/>
      <c r="AG76" s="375"/>
      <c r="AH76" s="511"/>
      <c r="AI76" s="510"/>
      <c r="AJ76" s="375"/>
      <c r="AK76" s="375"/>
      <c r="AL76" s="375"/>
      <c r="AM76" s="375"/>
      <c r="AN76" s="375"/>
      <c r="AO76" s="375"/>
      <c r="AP76" s="375"/>
      <c r="AQ76" s="375"/>
      <c r="AR76" s="511"/>
      <c r="AS76" s="510"/>
      <c r="AT76" s="375"/>
      <c r="AU76" s="375"/>
      <c r="AV76" s="375"/>
      <c r="AW76" s="375"/>
      <c r="AX76" s="375"/>
      <c r="AY76" s="375"/>
      <c r="AZ76" s="375"/>
      <c r="BA76" s="375"/>
      <c r="BB76" s="511"/>
    </row>
    <row r="77" spans="1:74" s="488" customFormat="1" ht="15.75" customHeight="1" outlineLevel="1" x14ac:dyDescent="0.25">
      <c r="A77" s="773"/>
      <c r="B77" s="485" t="s">
        <v>688</v>
      </c>
      <c r="C77" s="486" t="s">
        <v>740</v>
      </c>
      <c r="D77" s="518" t="s">
        <v>277</v>
      </c>
      <c r="E77" s="486"/>
      <c r="F77" s="486"/>
      <c r="G77" s="486"/>
      <c r="H77" s="486"/>
      <c r="I77" s="486"/>
      <c r="J77" s="486"/>
      <c r="K77" s="486"/>
      <c r="L77" s="486"/>
      <c r="M77" s="486"/>
      <c r="N77" s="486"/>
      <c r="O77" s="507"/>
      <c r="P77" s="486"/>
      <c r="Q77" s="486"/>
      <c r="R77" s="486"/>
      <c r="S77" s="486"/>
      <c r="T77" s="486"/>
      <c r="U77" s="486"/>
      <c r="V77" s="486"/>
      <c r="W77" s="486"/>
      <c r="X77" s="508"/>
      <c r="Y77" s="507"/>
      <c r="Z77" s="486"/>
      <c r="AA77" s="486"/>
      <c r="AB77" s="486"/>
      <c r="AC77" s="486"/>
      <c r="AD77" s="486"/>
      <c r="AE77" s="486"/>
      <c r="AF77" s="486"/>
      <c r="AG77" s="486"/>
      <c r="AH77" s="508"/>
      <c r="AI77" s="507"/>
      <c r="AJ77" s="486"/>
      <c r="AK77" s="486"/>
      <c r="AL77" s="486"/>
      <c r="AM77" s="486"/>
      <c r="AN77" s="486"/>
      <c r="AO77" s="486"/>
      <c r="AP77" s="486"/>
      <c r="AQ77" s="486"/>
      <c r="AR77" s="508"/>
      <c r="AS77" s="507"/>
      <c r="AT77" s="486"/>
      <c r="AU77" s="486"/>
      <c r="AV77" s="486"/>
      <c r="AW77" s="486"/>
      <c r="AX77" s="486"/>
      <c r="AY77" s="486"/>
      <c r="AZ77" s="486"/>
      <c r="BA77" s="486"/>
      <c r="BB77" s="508"/>
      <c r="BC77" s="468"/>
      <c r="BD77" s="468"/>
      <c r="BE77" s="468"/>
      <c r="BF77" s="468"/>
      <c r="BG77" s="468"/>
      <c r="BH77" s="468"/>
      <c r="BI77" s="468"/>
      <c r="BJ77" s="468"/>
      <c r="BK77" s="468"/>
      <c r="BL77" s="468"/>
      <c r="BM77" s="468"/>
      <c r="BN77" s="468"/>
      <c r="BO77" s="468"/>
      <c r="BP77" s="468"/>
      <c r="BQ77" s="468"/>
      <c r="BR77" s="468"/>
      <c r="BS77" s="468"/>
      <c r="BT77" s="468"/>
      <c r="BU77" s="468"/>
      <c r="BV77" s="468"/>
    </row>
    <row r="78" spans="1:74" ht="15.75" customHeight="1" outlineLevel="1" thickBot="1" x14ac:dyDescent="0.3">
      <c r="A78" s="773"/>
      <c r="B78" s="478" t="s">
        <v>689</v>
      </c>
      <c r="C78" s="375" t="s">
        <v>738</v>
      </c>
      <c r="D78" s="517" t="s">
        <v>517</v>
      </c>
      <c r="E78" s="375"/>
      <c r="F78" s="375"/>
      <c r="G78" s="375"/>
      <c r="H78" s="375"/>
      <c r="I78" s="375"/>
      <c r="J78" s="375"/>
      <c r="K78" s="375"/>
      <c r="L78" s="375"/>
      <c r="M78" s="375"/>
      <c r="N78" s="375"/>
      <c r="O78" s="510"/>
      <c r="P78" s="375"/>
      <c r="Q78" s="375"/>
      <c r="R78" s="375"/>
      <c r="S78" s="375"/>
      <c r="T78" s="375"/>
      <c r="U78" s="375"/>
      <c r="V78" s="375"/>
      <c r="W78" s="375"/>
      <c r="X78" s="511"/>
      <c r="Y78" s="510"/>
      <c r="Z78" s="375"/>
      <c r="AA78" s="375"/>
      <c r="AB78" s="375"/>
      <c r="AC78" s="375"/>
      <c r="AD78" s="375"/>
      <c r="AE78" s="375"/>
      <c r="AF78" s="375"/>
      <c r="AG78" s="375"/>
      <c r="AH78" s="511"/>
      <c r="AI78" s="510"/>
      <c r="AJ78" s="375"/>
      <c r="AK78" s="375"/>
      <c r="AL78" s="375"/>
      <c r="AM78" s="375"/>
      <c r="AN78" s="375"/>
      <c r="AO78" s="375"/>
      <c r="AP78" s="375"/>
      <c r="AQ78" s="375"/>
      <c r="AR78" s="511"/>
      <c r="AS78" s="510"/>
      <c r="AT78" s="375"/>
      <c r="AU78" s="375"/>
      <c r="AV78" s="375"/>
      <c r="AW78" s="375"/>
      <c r="AX78" s="375"/>
      <c r="AY78" s="375"/>
      <c r="AZ78" s="375"/>
      <c r="BA78" s="375"/>
      <c r="BB78" s="511"/>
    </row>
    <row r="79" spans="1:74" ht="15" customHeight="1" x14ac:dyDescent="0.25">
      <c r="A79" s="773"/>
      <c r="B79" s="583" t="s">
        <v>690</v>
      </c>
      <c r="C79" s="584"/>
      <c r="D79" s="584"/>
      <c r="E79" s="379"/>
      <c r="F79" s="379"/>
      <c r="G79" s="379"/>
      <c r="H79" s="379"/>
      <c r="I79" s="379"/>
      <c r="J79" s="379"/>
      <c r="K79" s="379"/>
      <c r="L79" s="379"/>
      <c r="M79" s="379"/>
      <c r="N79" s="379"/>
      <c r="O79" s="500"/>
      <c r="P79" s="379"/>
      <c r="Q79" s="379"/>
      <c r="R79" s="379"/>
      <c r="S79" s="379"/>
      <c r="T79" s="379"/>
      <c r="U79" s="379"/>
      <c r="V79" s="379"/>
      <c r="W79" s="379"/>
      <c r="X79" s="380"/>
      <c r="Y79" s="500"/>
      <c r="Z79" s="379"/>
      <c r="AA79" s="379"/>
      <c r="AB79" s="379"/>
      <c r="AC79" s="379"/>
      <c r="AD79" s="379"/>
      <c r="AE79" s="379"/>
      <c r="AF79" s="379"/>
      <c r="AG79" s="379"/>
      <c r="AH79" s="380"/>
      <c r="AI79" s="500"/>
      <c r="AJ79" s="379"/>
      <c r="AK79" s="379"/>
      <c r="AL79" s="379"/>
      <c r="AM79" s="379"/>
      <c r="AN79" s="379"/>
      <c r="AO79" s="379"/>
      <c r="AP79" s="379"/>
      <c r="AQ79" s="379"/>
      <c r="AR79" s="380"/>
      <c r="AS79" s="500"/>
      <c r="AT79" s="379"/>
      <c r="AU79" s="379"/>
      <c r="AV79" s="379"/>
      <c r="AW79" s="379"/>
      <c r="AX79" s="379"/>
      <c r="AY79" s="379"/>
      <c r="AZ79" s="379"/>
      <c r="BA79" s="379"/>
      <c r="BB79" s="380"/>
    </row>
    <row r="80" spans="1:74" ht="15.75" customHeight="1" collapsed="1" thickBot="1" x14ac:dyDescent="0.3">
      <c r="A80" s="773"/>
      <c r="B80" s="587"/>
      <c r="C80" s="586"/>
      <c r="D80" s="586"/>
      <c r="E80" s="381"/>
      <c r="F80" s="381"/>
      <c r="G80" s="381"/>
      <c r="H80" s="381"/>
      <c r="I80" s="381"/>
      <c r="J80" s="381"/>
      <c r="K80" s="381"/>
      <c r="L80" s="381"/>
      <c r="M80" s="381"/>
      <c r="N80" s="381"/>
      <c r="O80" s="501"/>
      <c r="P80" s="381"/>
      <c r="Q80" s="381"/>
      <c r="R80" s="381"/>
      <c r="S80" s="381"/>
      <c r="T80" s="381"/>
      <c r="U80" s="381"/>
      <c r="V80" s="381"/>
      <c r="W80" s="381"/>
      <c r="X80" s="382"/>
      <c r="Y80" s="501"/>
      <c r="Z80" s="381"/>
      <c r="AA80" s="381"/>
      <c r="AB80" s="381"/>
      <c r="AC80" s="381"/>
      <c r="AD80" s="381"/>
      <c r="AE80" s="381"/>
      <c r="AF80" s="381"/>
      <c r="AG80" s="381"/>
      <c r="AH80" s="382"/>
      <c r="AI80" s="501"/>
      <c r="AJ80" s="381"/>
      <c r="AK80" s="381"/>
      <c r="AL80" s="381"/>
      <c r="AM80" s="381"/>
      <c r="AN80" s="381"/>
      <c r="AO80" s="381"/>
      <c r="AP80" s="381"/>
      <c r="AQ80" s="381"/>
      <c r="AR80" s="382"/>
      <c r="AS80" s="501"/>
      <c r="AT80" s="381"/>
      <c r="AU80" s="381"/>
      <c r="AV80" s="381"/>
      <c r="AW80" s="381"/>
      <c r="AX80" s="381"/>
      <c r="AY80" s="381"/>
      <c r="AZ80" s="381"/>
      <c r="BA80" s="381"/>
      <c r="BB80" s="382"/>
    </row>
    <row r="81" spans="1:74" ht="15.75" hidden="1" customHeight="1" outlineLevel="1" x14ac:dyDescent="0.25">
      <c r="A81" s="773"/>
      <c r="B81" s="530" t="s">
        <v>560</v>
      </c>
      <c r="C81" s="531" t="s">
        <v>745</v>
      </c>
      <c r="D81" s="531" t="s">
        <v>283</v>
      </c>
      <c r="E81" s="532"/>
      <c r="F81" s="532"/>
      <c r="G81" s="532"/>
      <c r="H81" s="532"/>
      <c r="I81" s="532"/>
      <c r="J81" s="532"/>
      <c r="K81" s="532"/>
      <c r="L81" s="532"/>
      <c r="M81" s="532"/>
      <c r="N81" s="532"/>
      <c r="O81" s="533"/>
      <c r="P81" s="532"/>
      <c r="Q81" s="532"/>
      <c r="R81" s="532"/>
      <c r="S81" s="532"/>
      <c r="T81" s="532"/>
      <c r="U81" s="532"/>
      <c r="V81" s="532"/>
      <c r="W81" s="532"/>
      <c r="X81" s="534"/>
      <c r="Y81" s="533"/>
      <c r="Z81" s="532"/>
      <c r="AA81" s="532"/>
      <c r="AB81" s="532"/>
      <c r="AC81" s="532"/>
      <c r="AD81" s="532"/>
      <c r="AE81" s="532"/>
      <c r="AF81" s="532"/>
      <c r="AG81" s="532"/>
      <c r="AH81" s="534"/>
      <c r="AI81" s="533"/>
      <c r="AJ81" s="532"/>
      <c r="AK81" s="532"/>
      <c r="AL81" s="532"/>
      <c r="AM81" s="532"/>
      <c r="AN81" s="532"/>
      <c r="AO81" s="532"/>
      <c r="AP81" s="532"/>
      <c r="AQ81" s="532"/>
      <c r="AR81" s="534"/>
      <c r="AS81" s="533"/>
      <c r="AT81" s="532"/>
      <c r="AU81" s="532"/>
      <c r="AV81" s="532"/>
      <c r="AW81" s="532"/>
      <c r="AX81" s="532"/>
      <c r="AY81" s="532"/>
      <c r="AZ81" s="532"/>
      <c r="BA81" s="532"/>
      <c r="BB81" s="534"/>
    </row>
    <row r="82" spans="1:74" s="488" customFormat="1" ht="15.75" hidden="1" customHeight="1" outlineLevel="1" x14ac:dyDescent="0.25">
      <c r="A82" s="773"/>
      <c r="B82" s="485" t="s">
        <v>691</v>
      </c>
      <c r="C82" s="486" t="s">
        <v>746</v>
      </c>
      <c r="D82" s="518" t="s">
        <v>290</v>
      </c>
      <c r="E82" s="523"/>
      <c r="F82" s="523"/>
      <c r="G82" s="523"/>
      <c r="H82" s="523"/>
      <c r="I82" s="523"/>
      <c r="J82" s="523"/>
      <c r="K82" s="523"/>
      <c r="L82" s="523"/>
      <c r="M82" s="523"/>
      <c r="N82" s="523"/>
      <c r="O82" s="524"/>
      <c r="P82" s="523"/>
      <c r="Q82" s="523"/>
      <c r="R82" s="523"/>
      <c r="S82" s="523"/>
      <c r="T82" s="523"/>
      <c r="U82" s="523"/>
      <c r="V82" s="523"/>
      <c r="W82" s="523"/>
      <c r="X82" s="525"/>
      <c r="Y82" s="524"/>
      <c r="Z82" s="523"/>
      <c r="AA82" s="523"/>
      <c r="AB82" s="523"/>
      <c r="AC82" s="523"/>
      <c r="AD82" s="523"/>
      <c r="AE82" s="523"/>
      <c r="AF82" s="523"/>
      <c r="AG82" s="523"/>
      <c r="AH82" s="525"/>
      <c r="AI82" s="524"/>
      <c r="AJ82" s="523"/>
      <c r="AK82" s="523"/>
      <c r="AL82" s="523"/>
      <c r="AM82" s="523"/>
      <c r="AN82" s="523"/>
      <c r="AO82" s="523"/>
      <c r="AP82" s="523"/>
      <c r="AQ82" s="523"/>
      <c r="AR82" s="525"/>
      <c r="AS82" s="524"/>
      <c r="AT82" s="523"/>
      <c r="AU82" s="523"/>
      <c r="AV82" s="523"/>
      <c r="AW82" s="523"/>
      <c r="AX82" s="523"/>
      <c r="AY82" s="523"/>
      <c r="AZ82" s="523"/>
      <c r="BA82" s="523"/>
      <c r="BB82" s="525"/>
      <c r="BC82" s="468"/>
      <c r="BD82" s="468"/>
      <c r="BE82" s="468"/>
      <c r="BF82" s="468"/>
      <c r="BG82" s="468"/>
      <c r="BH82" s="468"/>
      <c r="BI82" s="468"/>
      <c r="BJ82" s="468"/>
      <c r="BK82" s="468"/>
      <c r="BL82" s="468"/>
      <c r="BM82" s="468"/>
      <c r="BN82" s="468"/>
      <c r="BO82" s="468"/>
      <c r="BP82" s="468"/>
      <c r="BQ82" s="468"/>
      <c r="BR82" s="468"/>
      <c r="BS82" s="468"/>
      <c r="BT82" s="468"/>
      <c r="BU82" s="468"/>
      <c r="BV82" s="468"/>
    </row>
    <row r="83" spans="1:74" ht="15.75" hidden="1" customHeight="1" outlineLevel="1" x14ac:dyDescent="0.25">
      <c r="A83" s="773"/>
      <c r="B83" s="478" t="s">
        <v>692</v>
      </c>
      <c r="C83" s="375" t="s">
        <v>747</v>
      </c>
      <c r="D83" s="517" t="s">
        <v>505</v>
      </c>
      <c r="E83" s="532"/>
      <c r="F83" s="532"/>
      <c r="G83" s="532"/>
      <c r="H83" s="532"/>
      <c r="I83" s="532"/>
      <c r="J83" s="532"/>
      <c r="K83" s="532"/>
      <c r="L83" s="532"/>
      <c r="M83" s="532"/>
      <c r="N83" s="532"/>
      <c r="O83" s="533"/>
      <c r="P83" s="532"/>
      <c r="Q83" s="532"/>
      <c r="R83" s="532"/>
      <c r="S83" s="532"/>
      <c r="T83" s="532"/>
      <c r="U83" s="532"/>
      <c r="V83" s="532"/>
      <c r="W83" s="532"/>
      <c r="X83" s="534"/>
      <c r="Y83" s="533"/>
      <c r="Z83" s="532"/>
      <c r="AA83" s="532"/>
      <c r="AB83" s="532"/>
      <c r="AC83" s="532"/>
      <c r="AD83" s="532"/>
      <c r="AE83" s="532"/>
      <c r="AF83" s="532"/>
      <c r="AG83" s="532"/>
      <c r="AH83" s="534"/>
      <c r="AI83" s="533"/>
      <c r="AJ83" s="532"/>
      <c r="AK83" s="532"/>
      <c r="AL83" s="532"/>
      <c r="AM83" s="532"/>
      <c r="AN83" s="532"/>
      <c r="AO83" s="532"/>
      <c r="AP83" s="532"/>
      <c r="AQ83" s="532"/>
      <c r="AR83" s="534"/>
      <c r="AS83" s="533"/>
      <c r="AT83" s="532"/>
      <c r="AU83" s="532"/>
      <c r="AV83" s="532"/>
      <c r="AW83" s="532"/>
      <c r="AX83" s="532"/>
      <c r="AY83" s="532"/>
      <c r="AZ83" s="532"/>
      <c r="BA83" s="532"/>
      <c r="BB83" s="534"/>
    </row>
    <row r="84" spans="1:74" s="488" customFormat="1" ht="15.75" hidden="1" customHeight="1" outlineLevel="1" x14ac:dyDescent="0.25">
      <c r="A84" s="773"/>
      <c r="B84" s="485" t="s">
        <v>693</v>
      </c>
      <c r="C84" s="486" t="s">
        <v>748</v>
      </c>
      <c r="D84" s="518" t="s">
        <v>277</v>
      </c>
      <c r="E84" s="523"/>
      <c r="F84" s="523"/>
      <c r="G84" s="523"/>
      <c r="H84" s="523"/>
      <c r="I84" s="523"/>
      <c r="J84" s="523"/>
      <c r="K84" s="523"/>
      <c r="L84" s="523"/>
      <c r="M84" s="523"/>
      <c r="N84" s="523"/>
      <c r="O84" s="524"/>
      <c r="P84" s="523"/>
      <c r="Q84" s="523"/>
      <c r="R84" s="523"/>
      <c r="S84" s="523"/>
      <c r="T84" s="523"/>
      <c r="U84" s="523"/>
      <c r="V84" s="523"/>
      <c r="W84" s="523"/>
      <c r="X84" s="525"/>
      <c r="Y84" s="524"/>
      <c r="Z84" s="523"/>
      <c r="AA84" s="523"/>
      <c r="AB84" s="523"/>
      <c r="AC84" s="523"/>
      <c r="AD84" s="523"/>
      <c r="AE84" s="523"/>
      <c r="AF84" s="523"/>
      <c r="AG84" s="523"/>
      <c r="AH84" s="525"/>
      <c r="AI84" s="524"/>
      <c r="AJ84" s="523"/>
      <c r="AK84" s="523"/>
      <c r="AL84" s="523"/>
      <c r="AM84" s="523"/>
      <c r="AN84" s="523"/>
      <c r="AO84" s="523"/>
      <c r="AP84" s="523"/>
      <c r="AQ84" s="523"/>
      <c r="AR84" s="525"/>
      <c r="AS84" s="524"/>
      <c r="AT84" s="523"/>
      <c r="AU84" s="523"/>
      <c r="AV84" s="523"/>
      <c r="AW84" s="523"/>
      <c r="AX84" s="523"/>
      <c r="AY84" s="523"/>
      <c r="AZ84" s="523"/>
      <c r="BA84" s="523"/>
      <c r="BB84" s="525"/>
      <c r="BC84" s="468"/>
      <c r="BD84" s="468"/>
      <c r="BE84" s="468"/>
      <c r="BF84" s="468"/>
      <c r="BG84" s="468"/>
      <c r="BH84" s="468"/>
      <c r="BI84" s="468"/>
      <c r="BJ84" s="468"/>
      <c r="BK84" s="468"/>
      <c r="BL84" s="468"/>
      <c r="BM84" s="468"/>
      <c r="BN84" s="468"/>
      <c r="BO84" s="468"/>
      <c r="BP84" s="468"/>
      <c r="BQ84" s="468"/>
      <c r="BR84" s="468"/>
      <c r="BS84" s="468"/>
      <c r="BT84" s="468"/>
      <c r="BU84" s="468"/>
      <c r="BV84" s="468"/>
    </row>
    <row r="85" spans="1:74" ht="15.75" hidden="1" customHeight="1" outlineLevel="1" x14ac:dyDescent="0.25">
      <c r="A85" s="773"/>
      <c r="B85" s="478" t="s">
        <v>514</v>
      </c>
      <c r="C85" s="375" t="s">
        <v>749</v>
      </c>
      <c r="D85" s="517" t="s">
        <v>517</v>
      </c>
      <c r="E85" s="532"/>
      <c r="F85" s="532"/>
      <c r="G85" s="532"/>
      <c r="H85" s="532"/>
      <c r="I85" s="532"/>
      <c r="J85" s="532"/>
      <c r="K85" s="532"/>
      <c r="L85" s="532"/>
      <c r="M85" s="532"/>
      <c r="N85" s="532"/>
      <c r="O85" s="533"/>
      <c r="P85" s="532"/>
      <c r="Q85" s="532"/>
      <c r="R85" s="532"/>
      <c r="S85" s="532"/>
      <c r="T85" s="532"/>
      <c r="U85" s="532"/>
      <c r="V85" s="532"/>
      <c r="W85" s="532"/>
      <c r="X85" s="534"/>
      <c r="Y85" s="533"/>
      <c r="Z85" s="532"/>
      <c r="AA85" s="532"/>
      <c r="AB85" s="532"/>
      <c r="AC85" s="532"/>
      <c r="AD85" s="532"/>
      <c r="AE85" s="532"/>
      <c r="AF85" s="532"/>
      <c r="AG85" s="532"/>
      <c r="AH85" s="534"/>
      <c r="AI85" s="533"/>
      <c r="AJ85" s="532"/>
      <c r="AK85" s="532"/>
      <c r="AL85" s="532"/>
      <c r="AM85" s="532"/>
      <c r="AN85" s="532"/>
      <c r="AO85" s="532"/>
      <c r="AP85" s="532"/>
      <c r="AQ85" s="532"/>
      <c r="AR85" s="534"/>
      <c r="AS85" s="533"/>
      <c r="AT85" s="532"/>
      <c r="AU85" s="532"/>
      <c r="AV85" s="532"/>
      <c r="AW85" s="532"/>
      <c r="AX85" s="532"/>
      <c r="AY85" s="532"/>
      <c r="AZ85" s="532"/>
      <c r="BA85" s="532"/>
      <c r="BB85" s="534"/>
    </row>
    <row r="86" spans="1:74" s="488" customFormat="1" ht="15.75" hidden="1" customHeight="1" outlineLevel="1" x14ac:dyDescent="0.25">
      <c r="A86" s="773"/>
      <c r="B86" s="485" t="s">
        <v>694</v>
      </c>
      <c r="C86" s="486" t="s">
        <v>750</v>
      </c>
      <c r="D86" s="518" t="s">
        <v>290</v>
      </c>
      <c r="E86" s="523"/>
      <c r="F86" s="523"/>
      <c r="G86" s="523"/>
      <c r="H86" s="523"/>
      <c r="I86" s="523"/>
      <c r="J86" s="523"/>
      <c r="K86" s="523"/>
      <c r="L86" s="523"/>
      <c r="M86" s="523"/>
      <c r="N86" s="523"/>
      <c r="O86" s="524"/>
      <c r="P86" s="523"/>
      <c r="Q86" s="523"/>
      <c r="R86" s="523"/>
      <c r="S86" s="523"/>
      <c r="T86" s="523"/>
      <c r="U86" s="523"/>
      <c r="V86" s="523"/>
      <c r="W86" s="523"/>
      <c r="X86" s="525"/>
      <c r="Y86" s="524"/>
      <c r="Z86" s="523"/>
      <c r="AA86" s="523"/>
      <c r="AB86" s="523"/>
      <c r="AC86" s="523"/>
      <c r="AD86" s="523"/>
      <c r="AE86" s="523"/>
      <c r="AF86" s="523"/>
      <c r="AG86" s="523"/>
      <c r="AH86" s="525"/>
      <c r="AI86" s="524"/>
      <c r="AJ86" s="523"/>
      <c r="AK86" s="523"/>
      <c r="AL86" s="523"/>
      <c r="AM86" s="523"/>
      <c r="AN86" s="523"/>
      <c r="AO86" s="523"/>
      <c r="AP86" s="523"/>
      <c r="AQ86" s="523"/>
      <c r="AR86" s="525"/>
      <c r="AS86" s="524"/>
      <c r="AT86" s="523"/>
      <c r="AU86" s="523"/>
      <c r="AV86" s="523"/>
      <c r="AW86" s="523"/>
      <c r="AX86" s="523"/>
      <c r="AY86" s="523"/>
      <c r="AZ86" s="523"/>
      <c r="BA86" s="523"/>
      <c r="BB86" s="525"/>
      <c r="BC86" s="468"/>
      <c r="BD86" s="468"/>
      <c r="BE86" s="468"/>
      <c r="BF86" s="468"/>
      <c r="BG86" s="468"/>
      <c r="BH86" s="468"/>
      <c r="BI86" s="468"/>
      <c r="BJ86" s="468"/>
      <c r="BK86" s="468"/>
      <c r="BL86" s="468"/>
      <c r="BM86" s="468"/>
      <c r="BN86" s="468"/>
      <c r="BO86" s="468"/>
      <c r="BP86" s="468"/>
      <c r="BQ86" s="468"/>
      <c r="BR86" s="468"/>
      <c r="BS86" s="468"/>
      <c r="BT86" s="468"/>
      <c r="BU86" s="468"/>
      <c r="BV86" s="468"/>
    </row>
    <row r="87" spans="1:74" ht="15.75" hidden="1" customHeight="1" outlineLevel="1" x14ac:dyDescent="0.25">
      <c r="A87" s="773"/>
      <c r="B87" s="478" t="s">
        <v>695</v>
      </c>
      <c r="C87" s="375" t="s">
        <v>712</v>
      </c>
      <c r="D87" s="517" t="s">
        <v>505</v>
      </c>
      <c r="E87" s="532"/>
      <c r="F87" s="532"/>
      <c r="G87" s="532"/>
      <c r="H87" s="532"/>
      <c r="I87" s="532"/>
      <c r="J87" s="532"/>
      <c r="K87" s="532"/>
      <c r="L87" s="532"/>
      <c r="M87" s="532"/>
      <c r="N87" s="532"/>
      <c r="O87" s="533"/>
      <c r="P87" s="532"/>
      <c r="Q87" s="532"/>
      <c r="R87" s="532"/>
      <c r="S87" s="532"/>
      <c r="T87" s="532"/>
      <c r="U87" s="532"/>
      <c r="V87" s="532"/>
      <c r="W87" s="532"/>
      <c r="X87" s="534"/>
      <c r="Y87" s="533"/>
      <c r="Z87" s="532"/>
      <c r="AA87" s="532"/>
      <c r="AB87" s="532"/>
      <c r="AC87" s="532"/>
      <c r="AD87" s="532"/>
      <c r="AE87" s="532"/>
      <c r="AF87" s="532"/>
      <c r="AG87" s="532"/>
      <c r="AH87" s="534"/>
      <c r="AI87" s="533"/>
      <c r="AJ87" s="532"/>
      <c r="AK87" s="532"/>
      <c r="AL87" s="532"/>
      <c r="AM87" s="532"/>
      <c r="AN87" s="532"/>
      <c r="AO87" s="532"/>
      <c r="AP87" s="532"/>
      <c r="AQ87" s="532"/>
      <c r="AR87" s="534"/>
      <c r="AS87" s="533"/>
      <c r="AT87" s="532"/>
      <c r="AU87" s="532"/>
      <c r="AV87" s="532"/>
      <c r="AW87" s="532"/>
      <c r="AX87" s="532"/>
      <c r="AY87" s="532"/>
      <c r="AZ87" s="532"/>
      <c r="BA87" s="532"/>
      <c r="BB87" s="534"/>
    </row>
    <row r="88" spans="1:74" s="488" customFormat="1" ht="15.75" hidden="1" customHeight="1" outlineLevel="1" thickBot="1" x14ac:dyDescent="0.3">
      <c r="A88" s="773"/>
      <c r="B88" s="485" t="s">
        <v>578</v>
      </c>
      <c r="C88" s="486" t="s">
        <v>751</v>
      </c>
      <c r="D88" s="518" t="s">
        <v>277</v>
      </c>
      <c r="E88" s="523"/>
      <c r="F88" s="523"/>
      <c r="G88" s="523"/>
      <c r="H88" s="523"/>
      <c r="I88" s="523"/>
      <c r="J88" s="523"/>
      <c r="K88" s="523"/>
      <c r="L88" s="523"/>
      <c r="M88" s="523"/>
      <c r="N88" s="523"/>
      <c r="O88" s="524"/>
      <c r="P88" s="523"/>
      <c r="Q88" s="523"/>
      <c r="R88" s="523"/>
      <c r="S88" s="523"/>
      <c r="T88" s="523"/>
      <c r="U88" s="523"/>
      <c r="V88" s="523"/>
      <c r="W88" s="523"/>
      <c r="X88" s="525"/>
      <c r="Y88" s="524"/>
      <c r="Z88" s="523"/>
      <c r="AA88" s="523"/>
      <c r="AB88" s="523"/>
      <c r="AC88" s="523"/>
      <c r="AD88" s="523"/>
      <c r="AE88" s="523"/>
      <c r="AF88" s="523"/>
      <c r="AG88" s="523"/>
      <c r="AH88" s="525"/>
      <c r="AI88" s="524"/>
      <c r="AJ88" s="523"/>
      <c r="AK88" s="523"/>
      <c r="AL88" s="523"/>
      <c r="AM88" s="523"/>
      <c r="AN88" s="523"/>
      <c r="AO88" s="523"/>
      <c r="AP88" s="523"/>
      <c r="AQ88" s="523"/>
      <c r="AR88" s="525"/>
      <c r="AS88" s="524"/>
      <c r="AT88" s="523"/>
      <c r="AU88" s="523"/>
      <c r="AV88" s="523"/>
      <c r="AW88" s="523"/>
      <c r="AX88" s="523"/>
      <c r="AY88" s="523"/>
      <c r="AZ88" s="523"/>
      <c r="BA88" s="523"/>
      <c r="BB88" s="525"/>
      <c r="BC88" s="468"/>
      <c r="BD88" s="468"/>
      <c r="BE88" s="468"/>
      <c r="BF88" s="468"/>
      <c r="BG88" s="468"/>
      <c r="BH88" s="468"/>
      <c r="BI88" s="468"/>
      <c r="BJ88" s="468"/>
      <c r="BK88" s="468"/>
      <c r="BL88" s="468"/>
      <c r="BM88" s="468"/>
      <c r="BN88" s="468"/>
      <c r="BO88" s="468"/>
      <c r="BP88" s="468"/>
      <c r="BQ88" s="468"/>
      <c r="BR88" s="468"/>
      <c r="BS88" s="468"/>
      <c r="BT88" s="468"/>
      <c r="BU88" s="468"/>
      <c r="BV88" s="468"/>
    </row>
    <row r="89" spans="1:74" ht="15" customHeight="1" x14ac:dyDescent="0.25">
      <c r="A89" s="773"/>
      <c r="B89" s="583" t="s">
        <v>696</v>
      </c>
      <c r="C89" s="584"/>
      <c r="D89" s="584"/>
      <c r="E89" s="379"/>
      <c r="F89" s="379"/>
      <c r="G89" s="379"/>
      <c r="H89" s="379"/>
      <c r="I89" s="379"/>
      <c r="J89" s="379"/>
      <c r="K89" s="379"/>
      <c r="L89" s="379"/>
      <c r="M89" s="379"/>
      <c r="N89" s="379"/>
      <c r="O89" s="500"/>
      <c r="P89" s="379"/>
      <c r="Q89" s="379"/>
      <c r="R89" s="379"/>
      <c r="S89" s="379"/>
      <c r="T89" s="379"/>
      <c r="U89" s="379"/>
      <c r="V89" s="379"/>
      <c r="W89" s="379"/>
      <c r="X89" s="380"/>
      <c r="Y89" s="500"/>
      <c r="Z89" s="379"/>
      <c r="AA89" s="379"/>
      <c r="AB89" s="379"/>
      <c r="AC89" s="379"/>
      <c r="AD89" s="379"/>
      <c r="AE89" s="379"/>
      <c r="AF89" s="379"/>
      <c r="AG89" s="379"/>
      <c r="AH89" s="380"/>
      <c r="AI89" s="500"/>
      <c r="AJ89" s="379"/>
      <c r="AK89" s="379"/>
      <c r="AL89" s="379"/>
      <c r="AM89" s="379"/>
      <c r="AN89" s="379"/>
      <c r="AO89" s="379"/>
      <c r="AP89" s="379"/>
      <c r="AQ89" s="379"/>
      <c r="AR89" s="380"/>
      <c r="AS89" s="500"/>
      <c r="AT89" s="379"/>
      <c r="AU89" s="379"/>
      <c r="AV89" s="379"/>
      <c r="AW89" s="379"/>
      <c r="AX89" s="379"/>
      <c r="AY89" s="379"/>
      <c r="AZ89" s="379"/>
      <c r="BA89" s="379"/>
      <c r="BB89" s="380"/>
    </row>
    <row r="90" spans="1:74" ht="15.75" customHeight="1" collapsed="1" thickBot="1" x14ac:dyDescent="0.3">
      <c r="A90" s="773"/>
      <c r="B90" s="587"/>
      <c r="C90" s="586"/>
      <c r="D90" s="586"/>
      <c r="E90" s="381"/>
      <c r="F90" s="381"/>
      <c r="G90" s="381"/>
      <c r="H90" s="381"/>
      <c r="I90" s="381"/>
      <c r="J90" s="381"/>
      <c r="K90" s="381"/>
      <c r="L90" s="381"/>
      <c r="M90" s="381"/>
      <c r="N90" s="381"/>
      <c r="O90" s="501"/>
      <c r="P90" s="381"/>
      <c r="Q90" s="381"/>
      <c r="R90" s="381"/>
      <c r="S90" s="381"/>
      <c r="T90" s="381"/>
      <c r="U90" s="381"/>
      <c r="V90" s="381"/>
      <c r="W90" s="381"/>
      <c r="X90" s="382"/>
      <c r="Y90" s="501"/>
      <c r="Z90" s="381"/>
      <c r="AA90" s="381"/>
      <c r="AB90" s="381"/>
      <c r="AC90" s="381"/>
      <c r="AD90" s="381"/>
      <c r="AE90" s="381"/>
      <c r="AF90" s="381"/>
      <c r="AG90" s="381"/>
      <c r="AH90" s="382"/>
      <c r="AI90" s="501"/>
      <c r="AJ90" s="381"/>
      <c r="AK90" s="381"/>
      <c r="AL90" s="381"/>
      <c r="AM90" s="381"/>
      <c r="AN90" s="381"/>
      <c r="AO90" s="381"/>
      <c r="AP90" s="381"/>
      <c r="AQ90" s="381"/>
      <c r="AR90" s="382"/>
      <c r="AS90" s="501"/>
      <c r="AT90" s="381"/>
      <c r="AU90" s="381"/>
      <c r="AV90" s="381"/>
      <c r="AW90" s="381"/>
      <c r="AX90" s="381"/>
      <c r="AY90" s="381"/>
      <c r="AZ90" s="381"/>
      <c r="BA90" s="381"/>
      <c r="BB90" s="382"/>
    </row>
    <row r="91" spans="1:74" ht="15.75" hidden="1" customHeight="1" outlineLevel="1" x14ac:dyDescent="0.25">
      <c r="A91" s="773"/>
      <c r="B91" s="530" t="s">
        <v>560</v>
      </c>
      <c r="C91" s="531" t="s">
        <v>752</v>
      </c>
      <c r="D91" s="531" t="s">
        <v>283</v>
      </c>
      <c r="E91" s="532"/>
      <c r="F91" s="532"/>
      <c r="G91" s="532"/>
      <c r="H91" s="532"/>
      <c r="I91" s="532"/>
      <c r="J91" s="532"/>
      <c r="K91" s="532"/>
      <c r="L91" s="532"/>
      <c r="M91" s="532"/>
      <c r="N91" s="532"/>
      <c r="O91" s="533"/>
      <c r="P91" s="532"/>
      <c r="Q91" s="532"/>
      <c r="R91" s="532"/>
      <c r="S91" s="532"/>
      <c r="T91" s="532"/>
      <c r="U91" s="532"/>
      <c r="V91" s="532"/>
      <c r="W91" s="532"/>
      <c r="X91" s="534"/>
      <c r="Y91" s="533"/>
      <c r="Z91" s="532"/>
      <c r="AA91" s="532"/>
      <c r="AB91" s="532"/>
      <c r="AC91" s="532"/>
      <c r="AD91" s="532"/>
      <c r="AE91" s="532"/>
      <c r="AF91" s="532"/>
      <c r="AG91" s="532"/>
      <c r="AH91" s="534"/>
      <c r="AI91" s="533"/>
      <c r="AJ91" s="532"/>
      <c r="AK91" s="532"/>
      <c r="AL91" s="532"/>
      <c r="AM91" s="532"/>
      <c r="AN91" s="532"/>
      <c r="AO91" s="532"/>
      <c r="AP91" s="532"/>
      <c r="AQ91" s="532"/>
      <c r="AR91" s="534"/>
      <c r="AS91" s="533"/>
      <c r="AT91" s="532"/>
      <c r="AU91" s="532"/>
      <c r="AV91" s="532"/>
      <c r="AW91" s="532"/>
      <c r="AX91" s="532"/>
      <c r="AY91" s="532"/>
      <c r="AZ91" s="532"/>
      <c r="BA91" s="532"/>
      <c r="BB91" s="534"/>
    </row>
    <row r="92" spans="1:74" s="488" customFormat="1" ht="15.75" hidden="1" customHeight="1" outlineLevel="1" x14ac:dyDescent="0.25">
      <c r="A92" s="773"/>
      <c r="B92" s="485" t="s">
        <v>697</v>
      </c>
      <c r="C92" s="486" t="s">
        <v>753</v>
      </c>
      <c r="D92" s="518" t="s">
        <v>290</v>
      </c>
      <c r="E92" s="487"/>
      <c r="F92" s="487"/>
      <c r="G92" s="487"/>
      <c r="H92" s="487"/>
      <c r="I92" s="487"/>
      <c r="J92" s="487"/>
      <c r="K92" s="487"/>
      <c r="L92" s="487"/>
      <c r="M92" s="487"/>
      <c r="N92" s="487"/>
      <c r="O92" s="502"/>
      <c r="P92" s="487"/>
      <c r="Q92" s="487"/>
      <c r="R92" s="487"/>
      <c r="S92" s="487"/>
      <c r="T92" s="487"/>
      <c r="U92" s="487"/>
      <c r="V92" s="487"/>
      <c r="W92" s="487"/>
      <c r="X92" s="503"/>
      <c r="Y92" s="502"/>
      <c r="Z92" s="487"/>
      <c r="AA92" s="487"/>
      <c r="AB92" s="487"/>
      <c r="AC92" s="487"/>
      <c r="AD92" s="487"/>
      <c r="AE92" s="487"/>
      <c r="AF92" s="487"/>
      <c r="AG92" s="487"/>
      <c r="AH92" s="503"/>
      <c r="AI92" s="502"/>
      <c r="AJ92" s="487"/>
      <c r="AK92" s="487"/>
      <c r="AL92" s="487"/>
      <c r="AM92" s="487"/>
      <c r="AN92" s="487"/>
      <c r="AO92" s="487"/>
      <c r="AP92" s="487"/>
      <c r="AQ92" s="487"/>
      <c r="AR92" s="503"/>
      <c r="AS92" s="502"/>
      <c r="AT92" s="487"/>
      <c r="AU92" s="487"/>
      <c r="AV92" s="487"/>
      <c r="AW92" s="487"/>
      <c r="AX92" s="487"/>
      <c r="AY92" s="487"/>
      <c r="AZ92" s="487"/>
      <c r="BA92" s="487"/>
      <c r="BB92" s="503"/>
      <c r="BC92" s="468"/>
      <c r="BD92" s="468"/>
      <c r="BE92" s="468"/>
      <c r="BF92" s="468"/>
      <c r="BG92" s="468"/>
      <c r="BH92" s="468"/>
      <c r="BI92" s="468"/>
      <c r="BJ92" s="468"/>
      <c r="BK92" s="468"/>
      <c r="BL92" s="468"/>
      <c r="BM92" s="468"/>
      <c r="BN92" s="468"/>
      <c r="BO92" s="468"/>
      <c r="BP92" s="468"/>
      <c r="BQ92" s="468"/>
      <c r="BR92" s="468"/>
      <c r="BS92" s="468"/>
      <c r="BT92" s="468"/>
      <c r="BU92" s="468"/>
      <c r="BV92" s="468"/>
    </row>
    <row r="93" spans="1:74" ht="15.75" hidden="1" customHeight="1" outlineLevel="1" x14ac:dyDescent="0.25">
      <c r="A93" s="773"/>
      <c r="B93" s="478" t="s">
        <v>698</v>
      </c>
      <c r="C93" s="375" t="s">
        <v>754</v>
      </c>
      <c r="D93" s="517" t="s">
        <v>505</v>
      </c>
      <c r="E93" s="479"/>
      <c r="F93" s="479"/>
      <c r="G93" s="479"/>
      <c r="H93" s="479"/>
      <c r="I93" s="479"/>
      <c r="J93" s="479"/>
      <c r="K93" s="479"/>
      <c r="L93" s="479"/>
      <c r="M93" s="479"/>
      <c r="N93" s="479"/>
      <c r="O93" s="480"/>
      <c r="P93" s="479"/>
      <c r="Q93" s="479"/>
      <c r="R93" s="479"/>
      <c r="S93" s="479"/>
      <c r="T93" s="479"/>
      <c r="U93" s="479"/>
      <c r="V93" s="479"/>
      <c r="W93" s="479"/>
      <c r="X93" s="481"/>
      <c r="Y93" s="480"/>
      <c r="Z93" s="479"/>
      <c r="AA93" s="479"/>
      <c r="AB93" s="479"/>
      <c r="AC93" s="479"/>
      <c r="AD93" s="479"/>
      <c r="AE93" s="479"/>
      <c r="AF93" s="479"/>
      <c r="AG93" s="479"/>
      <c r="AH93" s="481"/>
      <c r="AI93" s="480"/>
      <c r="AJ93" s="479"/>
      <c r="AK93" s="479"/>
      <c r="AL93" s="479"/>
      <c r="AM93" s="479"/>
      <c r="AN93" s="479"/>
      <c r="AO93" s="479"/>
      <c r="AP93" s="479"/>
      <c r="AQ93" s="479"/>
      <c r="AR93" s="481"/>
      <c r="AS93" s="480"/>
      <c r="AT93" s="479"/>
      <c r="AU93" s="479"/>
      <c r="AV93" s="479"/>
      <c r="AW93" s="479"/>
      <c r="AX93" s="479"/>
      <c r="AY93" s="479"/>
      <c r="AZ93" s="479"/>
      <c r="BA93" s="479"/>
      <c r="BB93" s="481"/>
    </row>
    <row r="94" spans="1:74" s="488" customFormat="1" ht="15.75" hidden="1" customHeight="1" outlineLevel="1" x14ac:dyDescent="0.25">
      <c r="A94" s="773"/>
      <c r="B94" s="485" t="s">
        <v>699</v>
      </c>
      <c r="C94" s="486" t="s">
        <v>755</v>
      </c>
      <c r="D94" s="518" t="s">
        <v>277</v>
      </c>
      <c r="E94" s="523"/>
      <c r="F94" s="523"/>
      <c r="G94" s="523"/>
      <c r="H94" s="523"/>
      <c r="I94" s="523"/>
      <c r="J94" s="523"/>
      <c r="K94" s="523"/>
      <c r="L94" s="523"/>
      <c r="M94" s="523"/>
      <c r="N94" s="523"/>
      <c r="O94" s="524"/>
      <c r="P94" s="523"/>
      <c r="Q94" s="523"/>
      <c r="R94" s="523"/>
      <c r="S94" s="523"/>
      <c r="T94" s="523"/>
      <c r="U94" s="523"/>
      <c r="V94" s="523"/>
      <c r="W94" s="523"/>
      <c r="X94" s="525"/>
      <c r="Y94" s="524"/>
      <c r="Z94" s="523"/>
      <c r="AA94" s="523"/>
      <c r="AB94" s="523"/>
      <c r="AC94" s="523"/>
      <c r="AD94" s="523"/>
      <c r="AE94" s="523"/>
      <c r="AF94" s="523"/>
      <c r="AG94" s="523"/>
      <c r="AH94" s="525"/>
      <c r="AI94" s="524"/>
      <c r="AJ94" s="523"/>
      <c r="AK94" s="523"/>
      <c r="AL94" s="523"/>
      <c r="AM94" s="523"/>
      <c r="AN94" s="523"/>
      <c r="AO94" s="523"/>
      <c r="AP94" s="523"/>
      <c r="AQ94" s="523"/>
      <c r="AR94" s="525"/>
      <c r="AS94" s="524"/>
      <c r="AT94" s="523"/>
      <c r="AU94" s="523"/>
      <c r="AV94" s="523"/>
      <c r="AW94" s="523"/>
      <c r="AX94" s="523"/>
      <c r="AY94" s="523"/>
      <c r="AZ94" s="523"/>
      <c r="BA94" s="523"/>
      <c r="BB94" s="525"/>
      <c r="BC94" s="468"/>
      <c r="BD94" s="468"/>
      <c r="BE94" s="468"/>
      <c r="BF94" s="468"/>
      <c r="BG94" s="468"/>
      <c r="BH94" s="468"/>
      <c r="BI94" s="468"/>
      <c r="BJ94" s="468"/>
      <c r="BK94" s="468"/>
      <c r="BL94" s="468"/>
      <c r="BM94" s="468"/>
      <c r="BN94" s="468"/>
      <c r="BO94" s="468"/>
      <c r="BP94" s="468"/>
      <c r="BQ94" s="468"/>
      <c r="BR94" s="468"/>
      <c r="BS94" s="468"/>
      <c r="BT94" s="468"/>
      <c r="BU94" s="468"/>
      <c r="BV94" s="468"/>
    </row>
    <row r="95" spans="1:74" ht="15.75" hidden="1" customHeight="1" outlineLevel="1" x14ac:dyDescent="0.25">
      <c r="A95" s="773"/>
      <c r="B95" s="478" t="s">
        <v>514</v>
      </c>
      <c r="C95" s="375" t="s">
        <v>756</v>
      </c>
      <c r="D95" s="517" t="s">
        <v>517</v>
      </c>
      <c r="E95" s="479"/>
      <c r="F95" s="479"/>
      <c r="G95" s="479"/>
      <c r="H95" s="479"/>
      <c r="I95" s="479"/>
      <c r="J95" s="479"/>
      <c r="K95" s="479"/>
      <c r="L95" s="479"/>
      <c r="M95" s="479"/>
      <c r="N95" s="479"/>
      <c r="O95" s="480"/>
      <c r="P95" s="479"/>
      <c r="Q95" s="479"/>
      <c r="R95" s="479"/>
      <c r="S95" s="479"/>
      <c r="T95" s="479"/>
      <c r="U95" s="479"/>
      <c r="V95" s="479"/>
      <c r="W95" s="479"/>
      <c r="X95" s="481"/>
      <c r="Y95" s="480"/>
      <c r="Z95" s="479"/>
      <c r="AA95" s="479"/>
      <c r="AB95" s="479"/>
      <c r="AC95" s="479"/>
      <c r="AD95" s="479"/>
      <c r="AE95" s="479"/>
      <c r="AF95" s="479"/>
      <c r="AG95" s="479"/>
      <c r="AH95" s="481"/>
      <c r="AI95" s="480"/>
      <c r="AJ95" s="479"/>
      <c r="AK95" s="479"/>
      <c r="AL95" s="479"/>
      <c r="AM95" s="479"/>
      <c r="AN95" s="479"/>
      <c r="AO95" s="479"/>
      <c r="AP95" s="479"/>
      <c r="AQ95" s="479"/>
      <c r="AR95" s="481"/>
      <c r="AS95" s="480"/>
      <c r="AT95" s="479"/>
      <c r="AU95" s="479"/>
      <c r="AV95" s="479"/>
      <c r="AW95" s="479"/>
      <c r="AX95" s="479"/>
      <c r="AY95" s="479"/>
      <c r="AZ95" s="479"/>
      <c r="BA95" s="479"/>
      <c r="BB95" s="481"/>
    </row>
    <row r="96" spans="1:74" s="488" customFormat="1" ht="15.75" hidden="1" customHeight="1" outlineLevel="1" x14ac:dyDescent="0.25">
      <c r="A96" s="773"/>
      <c r="B96" s="485" t="s">
        <v>694</v>
      </c>
      <c r="C96" s="486" t="s">
        <v>757</v>
      </c>
      <c r="D96" s="518" t="s">
        <v>290</v>
      </c>
      <c r="E96" s="487"/>
      <c r="F96" s="487"/>
      <c r="G96" s="487"/>
      <c r="H96" s="487"/>
      <c r="I96" s="487"/>
      <c r="J96" s="487"/>
      <c r="K96" s="487"/>
      <c r="L96" s="487"/>
      <c r="M96" s="487"/>
      <c r="N96" s="487"/>
      <c r="O96" s="502"/>
      <c r="P96" s="487"/>
      <c r="Q96" s="487"/>
      <c r="R96" s="487"/>
      <c r="S96" s="487"/>
      <c r="T96" s="487"/>
      <c r="U96" s="487"/>
      <c r="V96" s="487"/>
      <c r="W96" s="487"/>
      <c r="X96" s="503"/>
      <c r="Y96" s="502"/>
      <c r="Z96" s="487"/>
      <c r="AA96" s="487"/>
      <c r="AB96" s="487"/>
      <c r="AC96" s="487"/>
      <c r="AD96" s="487"/>
      <c r="AE96" s="487"/>
      <c r="AF96" s="487"/>
      <c r="AG96" s="487"/>
      <c r="AH96" s="503"/>
      <c r="AI96" s="502"/>
      <c r="AJ96" s="487"/>
      <c r="AK96" s="487"/>
      <c r="AL96" s="487"/>
      <c r="AM96" s="487"/>
      <c r="AN96" s="487"/>
      <c r="AO96" s="487"/>
      <c r="AP96" s="487"/>
      <c r="AQ96" s="487"/>
      <c r="AR96" s="503"/>
      <c r="AS96" s="502"/>
      <c r="AT96" s="487"/>
      <c r="AU96" s="487"/>
      <c r="AV96" s="487"/>
      <c r="AW96" s="487"/>
      <c r="AX96" s="487"/>
      <c r="AY96" s="487"/>
      <c r="AZ96" s="487"/>
      <c r="BA96" s="487"/>
      <c r="BB96" s="503"/>
      <c r="BC96" s="468"/>
      <c r="BD96" s="468"/>
      <c r="BE96" s="468"/>
      <c r="BF96" s="468"/>
      <c r="BG96" s="468"/>
      <c r="BH96" s="468"/>
      <c r="BI96" s="468"/>
      <c r="BJ96" s="468"/>
      <c r="BK96" s="468"/>
      <c r="BL96" s="468"/>
      <c r="BM96" s="468"/>
      <c r="BN96" s="468"/>
      <c r="BO96" s="468"/>
      <c r="BP96" s="468"/>
      <c r="BQ96" s="468"/>
      <c r="BR96" s="468"/>
      <c r="BS96" s="468"/>
      <c r="BT96" s="468"/>
      <c r="BU96" s="468"/>
      <c r="BV96" s="468"/>
    </row>
    <row r="97" spans="1:74" ht="15.75" hidden="1" customHeight="1" outlineLevel="1" x14ac:dyDescent="0.25">
      <c r="A97" s="773"/>
      <c r="B97" s="478" t="s">
        <v>695</v>
      </c>
      <c r="C97" s="375" t="s">
        <v>727</v>
      </c>
      <c r="D97" s="517" t="s">
        <v>505</v>
      </c>
      <c r="E97" s="479"/>
      <c r="F97" s="479"/>
      <c r="G97" s="479"/>
      <c r="H97" s="479"/>
      <c r="I97" s="479"/>
      <c r="J97" s="479"/>
      <c r="K97" s="479"/>
      <c r="L97" s="479"/>
      <c r="M97" s="479"/>
      <c r="N97" s="479"/>
      <c r="O97" s="480"/>
      <c r="P97" s="479"/>
      <c r="Q97" s="479"/>
      <c r="R97" s="479"/>
      <c r="S97" s="479"/>
      <c r="T97" s="479"/>
      <c r="U97" s="479"/>
      <c r="V97" s="479"/>
      <c r="W97" s="479"/>
      <c r="X97" s="481"/>
      <c r="Y97" s="480"/>
      <c r="Z97" s="479"/>
      <c r="AA97" s="479"/>
      <c r="AB97" s="479"/>
      <c r="AC97" s="479"/>
      <c r="AD97" s="479"/>
      <c r="AE97" s="479"/>
      <c r="AF97" s="479"/>
      <c r="AG97" s="479"/>
      <c r="AH97" s="481"/>
      <c r="AI97" s="480"/>
      <c r="AJ97" s="479"/>
      <c r="AK97" s="479"/>
      <c r="AL97" s="479"/>
      <c r="AM97" s="479"/>
      <c r="AN97" s="479"/>
      <c r="AO97" s="479"/>
      <c r="AP97" s="479"/>
      <c r="AQ97" s="479"/>
      <c r="AR97" s="481"/>
      <c r="AS97" s="480"/>
      <c r="AT97" s="479"/>
      <c r="AU97" s="479"/>
      <c r="AV97" s="479"/>
      <c r="AW97" s="479"/>
      <c r="AX97" s="479"/>
      <c r="AY97" s="479"/>
      <c r="AZ97" s="479"/>
      <c r="BA97" s="479"/>
      <c r="BB97" s="481"/>
    </row>
    <row r="98" spans="1:74" s="488" customFormat="1" ht="15.75" hidden="1" customHeight="1" outlineLevel="1" thickBot="1" x14ac:dyDescent="0.3">
      <c r="A98" s="773"/>
      <c r="B98" s="485" t="s">
        <v>578</v>
      </c>
      <c r="C98" s="486" t="s">
        <v>758</v>
      </c>
      <c r="D98" s="518" t="s">
        <v>277</v>
      </c>
      <c r="E98" s="487"/>
      <c r="F98" s="487"/>
      <c r="G98" s="487"/>
      <c r="H98" s="487"/>
      <c r="I98" s="487"/>
      <c r="J98" s="487"/>
      <c r="K98" s="487"/>
      <c r="L98" s="487"/>
      <c r="M98" s="487"/>
      <c r="N98" s="487"/>
      <c r="O98" s="502"/>
      <c r="P98" s="487"/>
      <c r="Q98" s="487"/>
      <c r="R98" s="487"/>
      <c r="S98" s="487"/>
      <c r="T98" s="487"/>
      <c r="U98" s="487"/>
      <c r="V98" s="487"/>
      <c r="W98" s="487"/>
      <c r="X98" s="503"/>
      <c r="Y98" s="502"/>
      <c r="Z98" s="487"/>
      <c r="AA98" s="487"/>
      <c r="AB98" s="487"/>
      <c r="AC98" s="487"/>
      <c r="AD98" s="487"/>
      <c r="AE98" s="487"/>
      <c r="AF98" s="487"/>
      <c r="AG98" s="487"/>
      <c r="AH98" s="503"/>
      <c r="AI98" s="502"/>
      <c r="AJ98" s="487"/>
      <c r="AK98" s="487"/>
      <c r="AL98" s="487"/>
      <c r="AM98" s="487"/>
      <c r="AN98" s="487"/>
      <c r="AO98" s="487"/>
      <c r="AP98" s="487"/>
      <c r="AQ98" s="487"/>
      <c r="AR98" s="503"/>
      <c r="AS98" s="502"/>
      <c r="AT98" s="487"/>
      <c r="AU98" s="487"/>
      <c r="AV98" s="487"/>
      <c r="AW98" s="487"/>
      <c r="AX98" s="487"/>
      <c r="AY98" s="487"/>
      <c r="AZ98" s="487"/>
      <c r="BA98" s="487"/>
      <c r="BB98" s="503"/>
      <c r="BC98" s="468"/>
      <c r="BD98" s="468"/>
      <c r="BE98" s="468"/>
      <c r="BF98" s="468"/>
      <c r="BG98" s="468"/>
      <c r="BH98" s="468"/>
      <c r="BI98" s="468"/>
      <c r="BJ98" s="468"/>
      <c r="BK98" s="468"/>
      <c r="BL98" s="468"/>
      <c r="BM98" s="468"/>
      <c r="BN98" s="468"/>
      <c r="BO98" s="468"/>
      <c r="BP98" s="468"/>
      <c r="BQ98" s="468"/>
      <c r="BR98" s="468"/>
      <c r="BS98" s="468"/>
      <c r="BT98" s="468"/>
      <c r="BU98" s="468"/>
      <c r="BV98" s="468"/>
    </row>
    <row r="99" spans="1:74" ht="15" customHeight="1" x14ac:dyDescent="0.25">
      <c r="A99" s="773"/>
      <c r="B99" s="583" t="s">
        <v>700</v>
      </c>
      <c r="C99" s="584"/>
      <c r="D99" s="584"/>
      <c r="E99" s="379"/>
      <c r="F99" s="379"/>
      <c r="G99" s="379"/>
      <c r="H99" s="379"/>
      <c r="I99" s="379"/>
      <c r="J99" s="379"/>
      <c r="K99" s="379"/>
      <c r="L99" s="379"/>
      <c r="M99" s="379"/>
      <c r="N99" s="379"/>
      <c r="O99" s="500"/>
      <c r="P99" s="379"/>
      <c r="Q99" s="379"/>
      <c r="R99" s="379"/>
      <c r="S99" s="379"/>
      <c r="T99" s="379"/>
      <c r="U99" s="379"/>
      <c r="V99" s="379"/>
      <c r="W99" s="379"/>
      <c r="X99" s="380"/>
      <c r="Y99" s="500"/>
      <c r="Z99" s="379"/>
      <c r="AA99" s="379"/>
      <c r="AB99" s="379"/>
      <c r="AC99" s="379"/>
      <c r="AD99" s="379"/>
      <c r="AE99" s="379"/>
      <c r="AF99" s="379"/>
      <c r="AG99" s="379"/>
      <c r="AH99" s="380"/>
      <c r="AI99" s="500"/>
      <c r="AJ99" s="379"/>
      <c r="AK99" s="379"/>
      <c r="AL99" s="379"/>
      <c r="AM99" s="379"/>
      <c r="AN99" s="379"/>
      <c r="AO99" s="379"/>
      <c r="AP99" s="379"/>
      <c r="AQ99" s="379"/>
      <c r="AR99" s="380"/>
      <c r="AS99" s="500"/>
      <c r="AT99" s="379"/>
      <c r="AU99" s="379"/>
      <c r="AV99" s="379"/>
      <c r="AW99" s="379"/>
      <c r="AX99" s="379"/>
      <c r="AY99" s="379"/>
      <c r="AZ99" s="379"/>
      <c r="BA99" s="379"/>
      <c r="BB99" s="380"/>
    </row>
    <row r="100" spans="1:74" ht="15.75" customHeight="1" thickBot="1" x14ac:dyDescent="0.3">
      <c r="A100" s="773"/>
      <c r="B100" s="587"/>
      <c r="C100" s="586"/>
      <c r="D100" s="586"/>
      <c r="E100" s="381"/>
      <c r="F100" s="381"/>
      <c r="G100" s="381"/>
      <c r="H100" s="381"/>
      <c r="I100" s="381"/>
      <c r="J100" s="381"/>
      <c r="K100" s="381"/>
      <c r="L100" s="381"/>
      <c r="M100" s="381"/>
      <c r="N100" s="381"/>
      <c r="O100" s="501"/>
      <c r="P100" s="381"/>
      <c r="Q100" s="381"/>
      <c r="R100" s="381"/>
      <c r="S100" s="381"/>
      <c r="T100" s="381"/>
      <c r="U100" s="381"/>
      <c r="V100" s="381"/>
      <c r="W100" s="381"/>
      <c r="X100" s="382"/>
      <c r="Y100" s="501"/>
      <c r="Z100" s="381"/>
      <c r="AA100" s="381"/>
      <c r="AB100" s="381"/>
      <c r="AC100" s="381"/>
      <c r="AD100" s="381"/>
      <c r="AE100" s="381"/>
      <c r="AF100" s="381"/>
      <c r="AG100" s="381"/>
      <c r="AH100" s="382"/>
      <c r="AI100" s="501"/>
      <c r="AJ100" s="381"/>
      <c r="AK100" s="381"/>
      <c r="AL100" s="381"/>
      <c r="AM100" s="381"/>
      <c r="AN100" s="381"/>
      <c r="AO100" s="381"/>
      <c r="AP100" s="381"/>
      <c r="AQ100" s="381"/>
      <c r="AR100" s="382"/>
      <c r="AS100" s="501"/>
      <c r="AT100" s="381"/>
      <c r="AU100" s="381"/>
      <c r="AV100" s="381"/>
      <c r="AW100" s="381"/>
      <c r="AX100" s="381"/>
      <c r="AY100" s="381"/>
      <c r="AZ100" s="381"/>
      <c r="BA100" s="381"/>
      <c r="BB100" s="382"/>
    </row>
    <row r="101" spans="1:74" ht="15.75" customHeight="1" collapsed="1" thickBot="1" x14ac:dyDescent="0.3">
      <c r="A101" s="773"/>
      <c r="B101" s="500" t="s">
        <v>701</v>
      </c>
      <c r="C101" s="379"/>
      <c r="D101" s="584"/>
      <c r="E101" s="379"/>
      <c r="F101" s="379"/>
      <c r="G101" s="379"/>
      <c r="H101" s="379"/>
      <c r="I101" s="379"/>
      <c r="J101" s="379"/>
      <c r="K101" s="379"/>
      <c r="L101" s="379"/>
      <c r="M101" s="379"/>
      <c r="N101" s="379"/>
      <c r="O101" s="500"/>
      <c r="P101" s="379"/>
      <c r="Q101" s="379"/>
      <c r="R101" s="379"/>
      <c r="S101" s="379"/>
      <c r="T101" s="379"/>
      <c r="U101" s="379"/>
      <c r="V101" s="379"/>
      <c r="W101" s="379"/>
      <c r="X101" s="380"/>
      <c r="Y101" s="500"/>
      <c r="Z101" s="379"/>
      <c r="AA101" s="379"/>
      <c r="AB101" s="379"/>
      <c r="AC101" s="379"/>
      <c r="AD101" s="379"/>
      <c r="AE101" s="379"/>
      <c r="AF101" s="379"/>
      <c r="AG101" s="379"/>
      <c r="AH101" s="380"/>
      <c r="AI101" s="500"/>
      <c r="AJ101" s="379"/>
      <c r="AK101" s="379"/>
      <c r="AL101" s="379"/>
      <c r="AM101" s="379"/>
      <c r="AN101" s="379"/>
      <c r="AO101" s="379"/>
      <c r="AP101" s="379"/>
      <c r="AQ101" s="379"/>
      <c r="AR101" s="380"/>
      <c r="AS101" s="500"/>
      <c r="AT101" s="379"/>
      <c r="AU101" s="379"/>
      <c r="AV101" s="379"/>
      <c r="AW101" s="379"/>
      <c r="AX101" s="379"/>
      <c r="AY101" s="379"/>
      <c r="AZ101" s="379"/>
      <c r="BA101" s="379"/>
      <c r="BB101" s="380"/>
    </row>
    <row r="102" spans="1:74" ht="15.75" hidden="1" customHeight="1" outlineLevel="1" x14ac:dyDescent="0.25">
      <c r="A102" s="773"/>
      <c r="B102" s="478" t="s">
        <v>282</v>
      </c>
      <c r="C102" s="375" t="s">
        <v>759</v>
      </c>
      <c r="D102" s="479" t="s">
        <v>283</v>
      </c>
      <c r="E102" s="479"/>
      <c r="F102" s="479"/>
      <c r="G102" s="479"/>
      <c r="H102" s="479"/>
      <c r="I102" s="479"/>
      <c r="J102" s="479"/>
      <c r="K102" s="479"/>
      <c r="L102" s="479"/>
      <c r="M102" s="479"/>
      <c r="N102" s="479"/>
      <c r="O102" s="480"/>
      <c r="P102" s="479"/>
      <c r="Q102" s="479"/>
      <c r="R102" s="479"/>
      <c r="S102" s="479"/>
      <c r="T102" s="479"/>
      <c r="U102" s="479"/>
      <c r="V102" s="479"/>
      <c r="W102" s="479"/>
      <c r="X102" s="481"/>
      <c r="Y102" s="480"/>
      <c r="Z102" s="479"/>
      <c r="AA102" s="479"/>
      <c r="AB102" s="479"/>
      <c r="AC102" s="479"/>
      <c r="AD102" s="479"/>
      <c r="AE102" s="479"/>
      <c r="AF102" s="479"/>
      <c r="AG102" s="479"/>
      <c r="AH102" s="481"/>
      <c r="AI102" s="480"/>
      <c r="AJ102" s="479"/>
      <c r="AK102" s="479"/>
      <c r="AL102" s="479"/>
      <c r="AM102" s="479"/>
      <c r="AN102" s="479"/>
      <c r="AO102" s="479"/>
      <c r="AP102" s="479"/>
      <c r="AQ102" s="479"/>
      <c r="AR102" s="481"/>
      <c r="AS102" s="480"/>
      <c r="AT102" s="479"/>
      <c r="AU102" s="479"/>
      <c r="AV102" s="479"/>
      <c r="AW102" s="479"/>
      <c r="AX102" s="479"/>
      <c r="AY102" s="479"/>
      <c r="AZ102" s="479"/>
      <c r="BA102" s="479"/>
      <c r="BB102" s="481"/>
    </row>
    <row r="103" spans="1:74" ht="15.75" hidden="1" customHeight="1" outlineLevel="1" thickBot="1" x14ac:dyDescent="0.3">
      <c r="A103" s="773"/>
      <c r="B103" s="478" t="s">
        <v>676</v>
      </c>
      <c r="C103" s="375" t="s">
        <v>710</v>
      </c>
      <c r="D103" s="479" t="s">
        <v>555</v>
      </c>
      <c r="E103" s="479"/>
      <c r="F103" s="479"/>
      <c r="G103" s="479"/>
      <c r="H103" s="479"/>
      <c r="I103" s="479"/>
      <c r="J103" s="479"/>
      <c r="K103" s="479"/>
      <c r="L103" s="479"/>
      <c r="M103" s="479"/>
      <c r="N103" s="479"/>
      <c r="O103" s="480"/>
      <c r="P103" s="479"/>
      <c r="Q103" s="479"/>
      <c r="R103" s="479"/>
      <c r="S103" s="479"/>
      <c r="T103" s="479"/>
      <c r="U103" s="479"/>
      <c r="V103" s="479"/>
      <c r="W103" s="479"/>
      <c r="X103" s="481"/>
      <c r="Y103" s="480"/>
      <c r="Z103" s="479"/>
      <c r="AA103" s="479"/>
      <c r="AB103" s="479"/>
      <c r="AC103" s="479"/>
      <c r="AD103" s="479"/>
      <c r="AE103" s="479"/>
      <c r="AF103" s="479"/>
      <c r="AG103" s="479"/>
      <c r="AH103" s="481"/>
      <c r="AI103" s="480"/>
      <c r="AJ103" s="479"/>
      <c r="AK103" s="479"/>
      <c r="AL103" s="479"/>
      <c r="AM103" s="479"/>
      <c r="AN103" s="479"/>
      <c r="AO103" s="479"/>
      <c r="AP103" s="479"/>
      <c r="AQ103" s="479"/>
      <c r="AR103" s="481"/>
      <c r="AS103" s="480"/>
      <c r="AT103" s="479"/>
      <c r="AU103" s="479"/>
      <c r="AV103" s="479"/>
      <c r="AW103" s="479"/>
      <c r="AX103" s="479"/>
      <c r="AY103" s="479"/>
      <c r="AZ103" s="479"/>
      <c r="BA103" s="479"/>
      <c r="BB103" s="481"/>
    </row>
    <row r="104" spans="1:74" s="488" customFormat="1" ht="15.75" hidden="1" customHeight="1" outlineLevel="1" x14ac:dyDescent="0.25">
      <c r="A104" s="773"/>
      <c r="B104" s="485" t="s">
        <v>509</v>
      </c>
      <c r="C104" s="486" t="s">
        <v>760</v>
      </c>
      <c r="D104" s="487" t="s">
        <v>290</v>
      </c>
      <c r="E104" s="487"/>
      <c r="F104" s="487"/>
      <c r="G104" s="487"/>
      <c r="H104" s="487"/>
      <c r="I104" s="487"/>
      <c r="J104" s="487"/>
      <c r="K104" s="487"/>
      <c r="L104" s="487"/>
      <c r="M104" s="487"/>
      <c r="N104" s="487"/>
      <c r="O104" s="502"/>
      <c r="P104" s="487"/>
      <c r="Q104" s="487"/>
      <c r="R104" s="487"/>
      <c r="S104" s="487"/>
      <c r="T104" s="487"/>
      <c r="U104" s="487"/>
      <c r="V104" s="487"/>
      <c r="W104" s="487"/>
      <c r="X104" s="503"/>
      <c r="Y104" s="502"/>
      <c r="Z104" s="487"/>
      <c r="AA104" s="487"/>
      <c r="AB104" s="487"/>
      <c r="AC104" s="487"/>
      <c r="AD104" s="487"/>
      <c r="AE104" s="487"/>
      <c r="AF104" s="487"/>
      <c r="AG104" s="487"/>
      <c r="AH104" s="503"/>
      <c r="AI104" s="502"/>
      <c r="AJ104" s="487"/>
      <c r="AK104" s="487"/>
      <c r="AL104" s="487"/>
      <c r="AM104" s="487"/>
      <c r="AN104" s="487"/>
      <c r="AO104" s="487"/>
      <c r="AP104" s="487"/>
      <c r="AQ104" s="487"/>
      <c r="AR104" s="503"/>
      <c r="AS104" s="502"/>
      <c r="AT104" s="487"/>
      <c r="AU104" s="487"/>
      <c r="AV104" s="487"/>
      <c r="AW104" s="487"/>
      <c r="AX104" s="487"/>
      <c r="AY104" s="487"/>
      <c r="AZ104" s="487"/>
      <c r="BA104" s="487"/>
      <c r="BB104" s="503"/>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row>
    <row r="105" spans="1:74" ht="15.75" hidden="1" customHeight="1" outlineLevel="1" x14ac:dyDescent="0.25">
      <c r="A105" s="773"/>
      <c r="B105" s="478" t="s">
        <v>510</v>
      </c>
      <c r="C105" s="375" t="s">
        <v>761</v>
      </c>
      <c r="D105" s="479" t="s">
        <v>505</v>
      </c>
      <c r="E105" s="479"/>
      <c r="F105" s="479"/>
      <c r="G105" s="479"/>
      <c r="H105" s="479"/>
      <c r="I105" s="479"/>
      <c r="J105" s="479"/>
      <c r="K105" s="479"/>
      <c r="L105" s="479"/>
      <c r="M105" s="479"/>
      <c r="N105" s="479"/>
      <c r="O105" s="480"/>
      <c r="P105" s="479"/>
      <c r="Q105" s="479"/>
      <c r="R105" s="479"/>
      <c r="S105" s="479"/>
      <c r="T105" s="479"/>
      <c r="U105" s="479"/>
      <c r="V105" s="479"/>
      <c r="W105" s="479"/>
      <c r="X105" s="481"/>
      <c r="Y105" s="480"/>
      <c r="Z105" s="479"/>
      <c r="AA105" s="479"/>
      <c r="AB105" s="479"/>
      <c r="AC105" s="479"/>
      <c r="AD105" s="479"/>
      <c r="AE105" s="479"/>
      <c r="AF105" s="479"/>
      <c r="AG105" s="479"/>
      <c r="AH105" s="481"/>
      <c r="AI105" s="480"/>
      <c r="AJ105" s="479"/>
      <c r="AK105" s="479"/>
      <c r="AL105" s="479"/>
      <c r="AM105" s="479"/>
      <c r="AN105" s="479"/>
      <c r="AO105" s="479"/>
      <c r="AP105" s="479"/>
      <c r="AQ105" s="479"/>
      <c r="AR105" s="481"/>
      <c r="AS105" s="480"/>
      <c r="AT105" s="479"/>
      <c r="AU105" s="479"/>
      <c r="AV105" s="479"/>
      <c r="AW105" s="479"/>
      <c r="AX105" s="479"/>
      <c r="AY105" s="479"/>
      <c r="AZ105" s="479"/>
      <c r="BA105" s="479"/>
      <c r="BB105" s="481"/>
    </row>
    <row r="106" spans="1:74" s="488" customFormat="1" ht="15.75" hidden="1" customHeight="1" outlineLevel="1" x14ac:dyDescent="0.25">
      <c r="A106" s="773"/>
      <c r="B106" s="485" t="s">
        <v>511</v>
      </c>
      <c r="C106" s="486" t="s">
        <v>762</v>
      </c>
      <c r="D106" s="487" t="s">
        <v>507</v>
      </c>
      <c r="E106" s="487"/>
      <c r="F106" s="487"/>
      <c r="G106" s="487"/>
      <c r="H106" s="487"/>
      <c r="I106" s="487"/>
      <c r="J106" s="487"/>
      <c r="K106" s="487"/>
      <c r="L106" s="487"/>
      <c r="M106" s="487"/>
      <c r="N106" s="487"/>
      <c r="O106" s="502"/>
      <c r="P106" s="487"/>
      <c r="Q106" s="487"/>
      <c r="R106" s="487"/>
      <c r="S106" s="487"/>
      <c r="T106" s="487"/>
      <c r="U106" s="487"/>
      <c r="V106" s="487"/>
      <c r="W106" s="487"/>
      <c r="X106" s="503"/>
      <c r="Y106" s="502"/>
      <c r="Z106" s="487"/>
      <c r="AA106" s="487"/>
      <c r="AB106" s="487"/>
      <c r="AC106" s="487"/>
      <c r="AD106" s="487"/>
      <c r="AE106" s="487"/>
      <c r="AF106" s="487"/>
      <c r="AG106" s="487"/>
      <c r="AH106" s="503"/>
      <c r="AI106" s="502"/>
      <c r="AJ106" s="487"/>
      <c r="AK106" s="487"/>
      <c r="AL106" s="487"/>
      <c r="AM106" s="487"/>
      <c r="AN106" s="487"/>
      <c r="AO106" s="487"/>
      <c r="AP106" s="487"/>
      <c r="AQ106" s="487"/>
      <c r="AR106" s="503"/>
      <c r="AS106" s="502"/>
      <c r="AT106" s="487"/>
      <c r="AU106" s="487"/>
      <c r="AV106" s="487"/>
      <c r="AW106" s="487"/>
      <c r="AX106" s="487"/>
      <c r="AY106" s="487"/>
      <c r="AZ106" s="487"/>
      <c r="BA106" s="487"/>
      <c r="BB106" s="503"/>
      <c r="BC106" s="468"/>
      <c r="BD106" s="468"/>
      <c r="BE106" s="468"/>
      <c r="BF106" s="468"/>
      <c r="BG106" s="468"/>
      <c r="BH106" s="468"/>
      <c r="BI106" s="468"/>
      <c r="BJ106" s="468"/>
      <c r="BK106" s="468"/>
      <c r="BL106" s="468"/>
      <c r="BM106" s="468"/>
      <c r="BN106" s="468"/>
      <c r="BO106" s="468"/>
      <c r="BP106" s="468"/>
      <c r="BQ106" s="468"/>
      <c r="BR106" s="468"/>
      <c r="BS106" s="468"/>
      <c r="BT106" s="468"/>
      <c r="BU106" s="468"/>
      <c r="BV106" s="468"/>
    </row>
    <row r="107" spans="1:74" ht="15.75" hidden="1" customHeight="1" outlineLevel="1" x14ac:dyDescent="0.25">
      <c r="A107" s="773"/>
      <c r="B107" s="478" t="s">
        <v>515</v>
      </c>
      <c r="C107" s="375" t="s">
        <v>763</v>
      </c>
      <c r="D107" s="479" t="s">
        <v>277</v>
      </c>
      <c r="E107" s="504"/>
      <c r="F107" s="504"/>
      <c r="G107" s="504"/>
      <c r="H107" s="504"/>
      <c r="I107" s="504"/>
      <c r="J107" s="504"/>
      <c r="K107" s="504"/>
      <c r="L107" s="504"/>
      <c r="M107" s="504"/>
      <c r="N107" s="504"/>
      <c r="O107" s="505"/>
      <c r="P107" s="504"/>
      <c r="Q107" s="504"/>
      <c r="R107" s="504"/>
      <c r="S107" s="504"/>
      <c r="T107" s="504"/>
      <c r="U107" s="504"/>
      <c r="V107" s="504"/>
      <c r="W107" s="504"/>
      <c r="X107" s="506"/>
      <c r="Y107" s="505"/>
      <c r="Z107" s="504"/>
      <c r="AA107" s="504"/>
      <c r="AB107" s="504"/>
      <c r="AC107" s="504"/>
      <c r="AD107" s="504"/>
      <c r="AE107" s="504"/>
      <c r="AF107" s="504"/>
      <c r="AG107" s="504"/>
      <c r="AH107" s="506"/>
      <c r="AI107" s="505"/>
      <c r="AJ107" s="504"/>
      <c r="AK107" s="504"/>
      <c r="AL107" s="504"/>
      <c r="AM107" s="504"/>
      <c r="AN107" s="504"/>
      <c r="AO107" s="504"/>
      <c r="AP107" s="504"/>
      <c r="AQ107" s="504"/>
      <c r="AR107" s="506"/>
      <c r="AS107" s="505"/>
      <c r="AT107" s="504"/>
      <c r="AU107" s="504"/>
      <c r="AV107" s="504"/>
      <c r="AW107" s="504"/>
      <c r="AX107" s="504"/>
      <c r="AY107" s="504"/>
      <c r="AZ107" s="504"/>
      <c r="BA107" s="504"/>
      <c r="BB107" s="506"/>
    </row>
    <row r="108" spans="1:74" s="488" customFormat="1" ht="15.75" hidden="1" customHeight="1" outlineLevel="1" x14ac:dyDescent="0.25">
      <c r="A108" s="773"/>
      <c r="B108" s="485" t="s">
        <v>514</v>
      </c>
      <c r="C108" s="486" t="s">
        <v>764</v>
      </c>
      <c r="D108" s="487" t="s">
        <v>517</v>
      </c>
      <c r="E108" s="487"/>
      <c r="F108" s="487"/>
      <c r="G108" s="487"/>
      <c r="H108" s="487"/>
      <c r="I108" s="487"/>
      <c r="J108" s="487"/>
      <c r="K108" s="487"/>
      <c r="L108" s="487"/>
      <c r="M108" s="487"/>
      <c r="N108" s="487"/>
      <c r="O108" s="502"/>
      <c r="P108" s="487"/>
      <c r="Q108" s="487"/>
      <c r="R108" s="487"/>
      <c r="S108" s="487"/>
      <c r="T108" s="487"/>
      <c r="U108" s="487"/>
      <c r="V108" s="487"/>
      <c r="W108" s="487"/>
      <c r="X108" s="503"/>
      <c r="Y108" s="502"/>
      <c r="Z108" s="487"/>
      <c r="AA108" s="487"/>
      <c r="AB108" s="487"/>
      <c r="AC108" s="487"/>
      <c r="AD108" s="487"/>
      <c r="AE108" s="487"/>
      <c r="AF108" s="487"/>
      <c r="AG108" s="487"/>
      <c r="AH108" s="503"/>
      <c r="AI108" s="502"/>
      <c r="AJ108" s="487"/>
      <c r="AK108" s="487"/>
      <c r="AL108" s="487"/>
      <c r="AM108" s="487"/>
      <c r="AN108" s="487"/>
      <c r="AO108" s="487"/>
      <c r="AP108" s="487"/>
      <c r="AQ108" s="487"/>
      <c r="AR108" s="503"/>
      <c r="AS108" s="502"/>
      <c r="AT108" s="487"/>
      <c r="AU108" s="487"/>
      <c r="AV108" s="487"/>
      <c r="AW108" s="487"/>
      <c r="AX108" s="487"/>
      <c r="AY108" s="487"/>
      <c r="AZ108" s="487"/>
      <c r="BA108" s="487"/>
      <c r="BB108" s="503"/>
      <c r="BC108" s="468"/>
      <c r="BD108" s="468"/>
      <c r="BE108" s="468"/>
      <c r="BF108" s="468"/>
      <c r="BG108" s="468"/>
      <c r="BH108" s="468"/>
      <c r="BI108" s="468"/>
      <c r="BJ108" s="468"/>
      <c r="BK108" s="468"/>
      <c r="BL108" s="468"/>
      <c r="BM108" s="468"/>
      <c r="BN108" s="468"/>
      <c r="BO108" s="468"/>
      <c r="BP108" s="468"/>
      <c r="BQ108" s="468"/>
      <c r="BR108" s="468"/>
      <c r="BS108" s="468"/>
      <c r="BT108" s="468"/>
      <c r="BU108" s="468"/>
      <c r="BV108" s="468"/>
    </row>
    <row r="109" spans="1:74" ht="15.75" hidden="1" customHeight="1" outlineLevel="1" x14ac:dyDescent="0.25">
      <c r="A109" s="773"/>
      <c r="B109" s="478" t="s">
        <v>516</v>
      </c>
      <c r="C109" s="375" t="s">
        <v>765</v>
      </c>
      <c r="D109" s="479" t="s">
        <v>518</v>
      </c>
      <c r="E109" s="479"/>
      <c r="F109" s="479"/>
      <c r="G109" s="479"/>
      <c r="H109" s="479"/>
      <c r="I109" s="479"/>
      <c r="J109" s="479"/>
      <c r="K109" s="479"/>
      <c r="L109" s="479"/>
      <c r="M109" s="479"/>
      <c r="N109" s="479"/>
      <c r="O109" s="480"/>
      <c r="P109" s="479"/>
      <c r="Q109" s="479"/>
      <c r="R109" s="479"/>
      <c r="S109" s="479"/>
      <c r="T109" s="479"/>
      <c r="U109" s="479"/>
      <c r="V109" s="479"/>
      <c r="W109" s="479"/>
      <c r="X109" s="481"/>
      <c r="Y109" s="480"/>
      <c r="Z109" s="479"/>
      <c r="AA109" s="479"/>
      <c r="AB109" s="479"/>
      <c r="AC109" s="479"/>
      <c r="AD109" s="479"/>
      <c r="AE109" s="479"/>
      <c r="AF109" s="479"/>
      <c r="AG109" s="479"/>
      <c r="AH109" s="481"/>
      <c r="AI109" s="480"/>
      <c r="AJ109" s="479"/>
      <c r="AK109" s="479"/>
      <c r="AL109" s="479"/>
      <c r="AM109" s="479"/>
      <c r="AN109" s="479"/>
      <c r="AO109" s="479"/>
      <c r="AP109" s="479"/>
      <c r="AQ109" s="479"/>
      <c r="AR109" s="481"/>
      <c r="AS109" s="480"/>
      <c r="AT109" s="479"/>
      <c r="AU109" s="479"/>
      <c r="AV109" s="479"/>
      <c r="AW109" s="479"/>
      <c r="AX109" s="479"/>
      <c r="AY109" s="479"/>
      <c r="AZ109" s="479"/>
      <c r="BA109" s="479"/>
      <c r="BB109" s="481"/>
    </row>
    <row r="110" spans="1:74" s="488" customFormat="1" ht="15.75" hidden="1" customHeight="1" outlineLevel="1" x14ac:dyDescent="0.25">
      <c r="A110" s="773"/>
      <c r="B110" s="485" t="s">
        <v>540</v>
      </c>
      <c r="C110" s="486" t="s">
        <v>766</v>
      </c>
      <c r="D110" s="487" t="s">
        <v>542</v>
      </c>
      <c r="E110" s="486"/>
      <c r="F110" s="486"/>
      <c r="G110" s="486"/>
      <c r="H110" s="486"/>
      <c r="I110" s="486"/>
      <c r="J110" s="486"/>
      <c r="K110" s="486"/>
      <c r="L110" s="486"/>
      <c r="M110" s="486"/>
      <c r="N110" s="486"/>
      <c r="O110" s="507"/>
      <c r="P110" s="486"/>
      <c r="Q110" s="486"/>
      <c r="R110" s="486"/>
      <c r="S110" s="486"/>
      <c r="T110" s="486"/>
      <c r="U110" s="486"/>
      <c r="V110" s="486"/>
      <c r="W110" s="486"/>
      <c r="X110" s="508"/>
      <c r="Y110" s="507"/>
      <c r="Z110" s="486"/>
      <c r="AA110" s="486"/>
      <c r="AB110" s="486"/>
      <c r="AC110" s="486"/>
      <c r="AD110" s="486"/>
      <c r="AE110" s="486"/>
      <c r="AF110" s="486"/>
      <c r="AG110" s="486"/>
      <c r="AH110" s="508"/>
      <c r="AI110" s="507"/>
      <c r="AJ110" s="486"/>
      <c r="AK110" s="486"/>
      <c r="AL110" s="486"/>
      <c r="AM110" s="486"/>
      <c r="AN110" s="486"/>
      <c r="AO110" s="486"/>
      <c r="AP110" s="486"/>
      <c r="AQ110" s="486"/>
      <c r="AR110" s="508"/>
      <c r="AS110" s="507"/>
      <c r="AT110" s="486"/>
      <c r="AU110" s="486"/>
      <c r="AV110" s="486"/>
      <c r="AW110" s="486"/>
      <c r="AX110" s="486"/>
      <c r="AY110" s="486"/>
      <c r="AZ110" s="486"/>
      <c r="BA110" s="486"/>
      <c r="BB110" s="508"/>
      <c r="BC110" s="468"/>
      <c r="BD110" s="468"/>
      <c r="BE110" s="468"/>
      <c r="BF110" s="468"/>
      <c r="BG110" s="468"/>
      <c r="BH110" s="468"/>
      <c r="BI110" s="468"/>
      <c r="BJ110" s="468"/>
      <c r="BK110" s="468"/>
      <c r="BL110" s="468"/>
      <c r="BM110" s="468"/>
      <c r="BN110" s="468"/>
      <c r="BO110" s="468"/>
      <c r="BP110" s="468"/>
      <c r="BQ110" s="468"/>
      <c r="BR110" s="468"/>
      <c r="BS110" s="468"/>
      <c r="BT110" s="468"/>
      <c r="BU110" s="468"/>
      <c r="BV110" s="468"/>
    </row>
    <row r="111" spans="1:74" ht="15.75" hidden="1" customHeight="1" outlineLevel="1" x14ac:dyDescent="0.25">
      <c r="A111" s="773"/>
      <c r="B111" s="478" t="s">
        <v>541</v>
      </c>
      <c r="C111" s="509" t="s">
        <v>767</v>
      </c>
      <c r="D111" s="479" t="s">
        <v>543</v>
      </c>
      <c r="E111" s="375"/>
      <c r="F111" s="375"/>
      <c r="G111" s="375"/>
      <c r="H111" s="375"/>
      <c r="I111" s="375"/>
      <c r="J111" s="375"/>
      <c r="K111" s="375"/>
      <c r="L111" s="375"/>
      <c r="M111" s="375"/>
      <c r="N111" s="375"/>
      <c r="O111" s="510"/>
      <c r="P111" s="375"/>
      <c r="Q111" s="375"/>
      <c r="R111" s="375"/>
      <c r="S111" s="375"/>
      <c r="T111" s="375"/>
      <c r="U111" s="375"/>
      <c r="V111" s="375"/>
      <c r="W111" s="375"/>
      <c r="X111" s="511"/>
      <c r="Y111" s="510"/>
      <c r="Z111" s="375"/>
      <c r="AA111" s="375"/>
      <c r="AB111" s="375"/>
      <c r="AC111" s="375"/>
      <c r="AD111" s="375"/>
      <c r="AE111" s="375"/>
      <c r="AF111" s="375"/>
      <c r="AG111" s="375"/>
      <c r="AH111" s="511"/>
      <c r="AI111" s="510"/>
      <c r="AJ111" s="375"/>
      <c r="AK111" s="375"/>
      <c r="AL111" s="375"/>
      <c r="AM111" s="375"/>
      <c r="AN111" s="375"/>
      <c r="AO111" s="375"/>
      <c r="AP111" s="375"/>
      <c r="AQ111" s="375"/>
      <c r="AR111" s="511"/>
      <c r="AS111" s="510"/>
      <c r="AT111" s="375"/>
      <c r="AU111" s="375"/>
      <c r="AV111" s="375"/>
      <c r="AW111" s="375"/>
      <c r="AX111" s="375"/>
      <c r="AY111" s="375"/>
      <c r="AZ111" s="375"/>
      <c r="BA111" s="375"/>
      <c r="BB111" s="511"/>
    </row>
    <row r="112" spans="1:74" s="488" customFormat="1" ht="15.75" hidden="1" customHeight="1" outlineLevel="1" x14ac:dyDescent="0.25">
      <c r="A112" s="773"/>
      <c r="B112" s="485" t="s">
        <v>534</v>
      </c>
      <c r="C112" s="489" t="s">
        <v>768</v>
      </c>
      <c r="D112" s="486" t="s">
        <v>277</v>
      </c>
      <c r="E112" s="486"/>
      <c r="F112" s="486"/>
      <c r="G112" s="486"/>
      <c r="H112" s="486"/>
      <c r="I112" s="486"/>
      <c r="J112" s="486"/>
      <c r="K112" s="486"/>
      <c r="L112" s="486"/>
      <c r="M112" s="486"/>
      <c r="N112" s="486"/>
      <c r="O112" s="507"/>
      <c r="P112" s="486"/>
      <c r="Q112" s="486"/>
      <c r="R112" s="486"/>
      <c r="S112" s="486"/>
      <c r="T112" s="486"/>
      <c r="U112" s="486"/>
      <c r="V112" s="486"/>
      <c r="W112" s="486"/>
      <c r="X112" s="508"/>
      <c r="Y112" s="507"/>
      <c r="Z112" s="486"/>
      <c r="AA112" s="486"/>
      <c r="AB112" s="486"/>
      <c r="AC112" s="486"/>
      <c r="AD112" s="486"/>
      <c r="AE112" s="486"/>
      <c r="AF112" s="486"/>
      <c r="AG112" s="486"/>
      <c r="AH112" s="508"/>
      <c r="AI112" s="507"/>
      <c r="AJ112" s="486"/>
      <c r="AK112" s="486"/>
      <c r="AL112" s="486"/>
      <c r="AM112" s="486"/>
      <c r="AN112" s="486"/>
      <c r="AO112" s="486"/>
      <c r="AP112" s="486"/>
      <c r="AQ112" s="486"/>
      <c r="AR112" s="508"/>
      <c r="AS112" s="507"/>
      <c r="AT112" s="486"/>
      <c r="AU112" s="486"/>
      <c r="AV112" s="486"/>
      <c r="AW112" s="486"/>
      <c r="AX112" s="486"/>
      <c r="AY112" s="486"/>
      <c r="AZ112" s="486"/>
      <c r="BA112" s="486"/>
      <c r="BB112" s="508"/>
      <c r="BC112" s="468"/>
      <c r="BD112" s="468"/>
      <c r="BE112" s="468"/>
      <c r="BF112" s="468"/>
      <c r="BG112" s="468"/>
      <c r="BH112" s="468"/>
      <c r="BI112" s="468"/>
      <c r="BJ112" s="468"/>
      <c r="BK112" s="468"/>
      <c r="BL112" s="468"/>
      <c r="BM112" s="468"/>
      <c r="BN112" s="468"/>
      <c r="BO112" s="468"/>
      <c r="BP112" s="468"/>
      <c r="BQ112" s="468"/>
      <c r="BR112" s="468"/>
      <c r="BS112" s="468"/>
      <c r="BT112" s="468"/>
      <c r="BU112" s="468"/>
      <c r="BV112" s="468"/>
    </row>
    <row r="113" spans="1:74" ht="15.75" hidden="1" customHeight="1" outlineLevel="1" x14ac:dyDescent="0.25">
      <c r="A113" s="773"/>
      <c r="B113" s="478" t="s">
        <v>535</v>
      </c>
      <c r="C113" s="512" t="s">
        <v>769</v>
      </c>
      <c r="D113" s="375" t="s">
        <v>277</v>
      </c>
      <c r="E113" s="375"/>
      <c r="F113" s="375"/>
      <c r="G113" s="375"/>
      <c r="H113" s="375"/>
      <c r="I113" s="375"/>
      <c r="J113" s="375"/>
      <c r="K113" s="375"/>
      <c r="L113" s="375"/>
      <c r="M113" s="375"/>
      <c r="N113" s="375"/>
      <c r="O113" s="510"/>
      <c r="P113" s="375"/>
      <c r="Q113" s="375"/>
      <c r="R113" s="375"/>
      <c r="S113" s="375"/>
      <c r="T113" s="375"/>
      <c r="U113" s="375"/>
      <c r="V113" s="375"/>
      <c r="W113" s="375"/>
      <c r="X113" s="511"/>
      <c r="Y113" s="510"/>
      <c r="Z113" s="375"/>
      <c r="AA113" s="375"/>
      <c r="AB113" s="375"/>
      <c r="AC113" s="375"/>
      <c r="AD113" s="375"/>
      <c r="AE113" s="375"/>
      <c r="AF113" s="375"/>
      <c r="AG113" s="375"/>
      <c r="AH113" s="511"/>
      <c r="AI113" s="510"/>
      <c r="AJ113" s="375"/>
      <c r="AK113" s="375"/>
      <c r="AL113" s="375"/>
      <c r="AM113" s="375"/>
      <c r="AN113" s="375"/>
      <c r="AO113" s="375"/>
      <c r="AP113" s="375"/>
      <c r="AQ113" s="375"/>
      <c r="AR113" s="511"/>
      <c r="AS113" s="510"/>
      <c r="AT113" s="375"/>
      <c r="AU113" s="375"/>
      <c r="AV113" s="375"/>
      <c r="AW113" s="375"/>
      <c r="AX113" s="375"/>
      <c r="AY113" s="375"/>
      <c r="AZ113" s="375"/>
      <c r="BA113" s="375"/>
      <c r="BB113" s="511"/>
    </row>
    <row r="114" spans="1:74" s="488" customFormat="1" ht="15.75" hidden="1" customHeight="1" outlineLevel="1" x14ac:dyDescent="0.25">
      <c r="A114" s="773"/>
      <c r="B114" s="485" t="s">
        <v>536</v>
      </c>
      <c r="C114" s="486" t="s">
        <v>770</v>
      </c>
      <c r="D114" s="486" t="s">
        <v>277</v>
      </c>
      <c r="E114" s="487"/>
      <c r="F114" s="487"/>
      <c r="G114" s="487"/>
      <c r="H114" s="487"/>
      <c r="I114" s="487"/>
      <c r="J114" s="487"/>
      <c r="K114" s="487"/>
      <c r="L114" s="487"/>
      <c r="M114" s="487"/>
      <c r="N114" s="487"/>
      <c r="O114" s="502"/>
      <c r="P114" s="487"/>
      <c r="Q114" s="487"/>
      <c r="R114" s="487"/>
      <c r="S114" s="487"/>
      <c r="T114" s="487"/>
      <c r="U114" s="487"/>
      <c r="V114" s="487"/>
      <c r="W114" s="487"/>
      <c r="X114" s="503"/>
      <c r="Y114" s="502"/>
      <c r="Z114" s="487"/>
      <c r="AA114" s="487"/>
      <c r="AB114" s="487"/>
      <c r="AC114" s="487"/>
      <c r="AD114" s="487"/>
      <c r="AE114" s="487"/>
      <c r="AF114" s="487"/>
      <c r="AG114" s="487"/>
      <c r="AH114" s="503"/>
      <c r="AI114" s="502"/>
      <c r="AJ114" s="487"/>
      <c r="AK114" s="487"/>
      <c r="AL114" s="487"/>
      <c r="AM114" s="487"/>
      <c r="AN114" s="487"/>
      <c r="AO114" s="487"/>
      <c r="AP114" s="487"/>
      <c r="AQ114" s="487"/>
      <c r="AR114" s="503"/>
      <c r="AS114" s="502"/>
      <c r="AT114" s="487"/>
      <c r="AU114" s="487"/>
      <c r="AV114" s="487"/>
      <c r="AW114" s="487"/>
      <c r="AX114" s="487"/>
      <c r="AY114" s="487"/>
      <c r="AZ114" s="487"/>
      <c r="BA114" s="487"/>
      <c r="BB114" s="503"/>
      <c r="BC114" s="468"/>
      <c r="BD114" s="468"/>
      <c r="BE114" s="468"/>
      <c r="BF114" s="468"/>
      <c r="BG114" s="468"/>
      <c r="BH114" s="468"/>
      <c r="BI114" s="468"/>
      <c r="BJ114" s="468"/>
      <c r="BK114" s="468"/>
      <c r="BL114" s="468"/>
      <c r="BM114" s="468"/>
      <c r="BN114" s="468"/>
      <c r="BO114" s="468"/>
      <c r="BP114" s="468"/>
      <c r="BQ114" s="468"/>
      <c r="BR114" s="468"/>
      <c r="BS114" s="468"/>
      <c r="BT114" s="468"/>
      <c r="BU114" s="468"/>
      <c r="BV114" s="468"/>
    </row>
    <row r="115" spans="1:74" ht="15.75" hidden="1" customHeight="1" outlineLevel="1" x14ac:dyDescent="0.25">
      <c r="A115" s="773"/>
      <c r="B115" s="478" t="s">
        <v>537</v>
      </c>
      <c r="C115" s="375" t="s">
        <v>771</v>
      </c>
      <c r="D115" s="375" t="s">
        <v>277</v>
      </c>
      <c r="E115" s="375"/>
      <c r="F115" s="375"/>
      <c r="G115" s="375"/>
      <c r="H115" s="375"/>
      <c r="I115" s="375"/>
      <c r="J115" s="375"/>
      <c r="K115" s="375"/>
      <c r="L115" s="375"/>
      <c r="M115" s="375"/>
      <c r="N115" s="375"/>
      <c r="O115" s="510"/>
      <c r="P115" s="375"/>
      <c r="Q115" s="375"/>
      <c r="R115" s="375"/>
      <c r="S115" s="375"/>
      <c r="T115" s="375"/>
      <c r="U115" s="375"/>
      <c r="V115" s="375"/>
      <c r="W115" s="375"/>
      <c r="X115" s="511"/>
      <c r="Y115" s="510"/>
      <c r="Z115" s="375"/>
      <c r="AA115" s="375"/>
      <c r="AB115" s="375"/>
      <c r="AC115" s="375"/>
      <c r="AD115" s="375"/>
      <c r="AE115" s="375"/>
      <c r="AF115" s="375"/>
      <c r="AG115" s="375"/>
      <c r="AH115" s="511"/>
      <c r="AI115" s="510"/>
      <c r="AJ115" s="375"/>
      <c r="AK115" s="375"/>
      <c r="AL115" s="375"/>
      <c r="AM115" s="375"/>
      <c r="AN115" s="375"/>
      <c r="AO115" s="375"/>
      <c r="AP115" s="375"/>
      <c r="AQ115" s="375"/>
      <c r="AR115" s="511"/>
      <c r="AS115" s="510"/>
      <c r="AT115" s="375"/>
      <c r="AU115" s="375"/>
      <c r="AV115" s="375"/>
      <c r="AW115" s="375"/>
      <c r="AX115" s="375"/>
      <c r="AY115" s="375"/>
      <c r="AZ115" s="375"/>
      <c r="BA115" s="375"/>
      <c r="BB115" s="511"/>
    </row>
    <row r="116" spans="1:74" s="488" customFormat="1" ht="15.75" hidden="1" customHeight="1" outlineLevel="1" thickBot="1" x14ac:dyDescent="0.3">
      <c r="A116" s="773"/>
      <c r="B116" s="485" t="s">
        <v>556</v>
      </c>
      <c r="C116" s="486" t="s">
        <v>723</v>
      </c>
      <c r="D116" s="486" t="s">
        <v>557</v>
      </c>
      <c r="E116" s="486"/>
      <c r="F116" s="486"/>
      <c r="G116" s="486"/>
      <c r="H116" s="486"/>
      <c r="I116" s="486"/>
      <c r="J116" s="486"/>
      <c r="K116" s="486"/>
      <c r="L116" s="486"/>
      <c r="M116" s="486"/>
      <c r="N116" s="486"/>
      <c r="O116" s="507"/>
      <c r="P116" s="486"/>
      <c r="Q116" s="486"/>
      <c r="R116" s="486"/>
      <c r="S116" s="486"/>
      <c r="T116" s="486"/>
      <c r="U116" s="486"/>
      <c r="V116" s="486"/>
      <c r="W116" s="486"/>
      <c r="X116" s="508"/>
      <c r="Y116" s="507"/>
      <c r="Z116" s="486"/>
      <c r="AA116" s="486"/>
      <c r="AB116" s="486"/>
      <c r="AC116" s="486"/>
      <c r="AD116" s="486"/>
      <c r="AE116" s="486"/>
      <c r="AF116" s="486"/>
      <c r="AG116" s="486"/>
      <c r="AH116" s="508"/>
      <c r="AI116" s="507"/>
      <c r="AJ116" s="486"/>
      <c r="AK116" s="486"/>
      <c r="AL116" s="486"/>
      <c r="AM116" s="486"/>
      <c r="AN116" s="486"/>
      <c r="AO116" s="486"/>
      <c r="AP116" s="486"/>
      <c r="AQ116" s="486"/>
      <c r="AR116" s="508"/>
      <c r="AS116" s="507"/>
      <c r="AT116" s="486"/>
      <c r="AU116" s="486"/>
      <c r="AV116" s="486"/>
      <c r="AW116" s="486"/>
      <c r="AX116" s="486"/>
      <c r="AY116" s="486"/>
      <c r="AZ116" s="486"/>
      <c r="BA116" s="486"/>
      <c r="BB116" s="508"/>
      <c r="BC116" s="468"/>
      <c r="BD116" s="468"/>
      <c r="BE116" s="468"/>
      <c r="BF116" s="468"/>
      <c r="BG116" s="468"/>
      <c r="BH116" s="468"/>
      <c r="BI116" s="468"/>
      <c r="BJ116" s="468"/>
      <c r="BK116" s="468"/>
      <c r="BL116" s="468"/>
      <c r="BM116" s="468"/>
      <c r="BN116" s="468"/>
      <c r="BO116" s="468"/>
      <c r="BP116" s="468"/>
      <c r="BQ116" s="468"/>
      <c r="BR116" s="468"/>
      <c r="BS116" s="468"/>
      <c r="BT116" s="468"/>
      <c r="BU116" s="468"/>
      <c r="BV116" s="468"/>
    </row>
    <row r="117" spans="1:74" ht="15.75" customHeight="1" collapsed="1" thickBot="1" x14ac:dyDescent="0.3">
      <c r="A117" s="773"/>
      <c r="B117" s="500" t="s">
        <v>702</v>
      </c>
      <c r="C117" s="379"/>
      <c r="D117" s="584"/>
      <c r="E117" s="379"/>
      <c r="F117" s="379"/>
      <c r="G117" s="379"/>
      <c r="H117" s="379"/>
      <c r="I117" s="379"/>
      <c r="J117" s="379"/>
      <c r="K117" s="379"/>
      <c r="L117" s="379"/>
      <c r="M117" s="379"/>
      <c r="N117" s="379"/>
      <c r="O117" s="500"/>
      <c r="P117" s="379"/>
      <c r="Q117" s="379"/>
      <c r="R117" s="379"/>
      <c r="S117" s="379"/>
      <c r="T117" s="379"/>
      <c r="U117" s="379"/>
      <c r="V117" s="379"/>
      <c r="W117" s="379"/>
      <c r="X117" s="380"/>
      <c r="Y117" s="500"/>
      <c r="Z117" s="379"/>
      <c r="AA117" s="379"/>
      <c r="AB117" s="379"/>
      <c r="AC117" s="379"/>
      <c r="AD117" s="379"/>
      <c r="AE117" s="379"/>
      <c r="AF117" s="379"/>
      <c r="AG117" s="379"/>
      <c r="AH117" s="380"/>
      <c r="AI117" s="500"/>
      <c r="AJ117" s="379"/>
      <c r="AK117" s="379"/>
      <c r="AL117" s="379"/>
      <c r="AM117" s="379"/>
      <c r="AN117" s="379"/>
      <c r="AO117" s="379"/>
      <c r="AP117" s="379"/>
      <c r="AQ117" s="379"/>
      <c r="AR117" s="380"/>
      <c r="AS117" s="500"/>
      <c r="AT117" s="379"/>
      <c r="AU117" s="379"/>
      <c r="AV117" s="379"/>
      <c r="AW117" s="379"/>
      <c r="AX117" s="379"/>
      <c r="AY117" s="379"/>
      <c r="AZ117" s="379"/>
      <c r="BA117" s="379"/>
      <c r="BB117" s="380"/>
    </row>
    <row r="118" spans="1:74" ht="15.75" hidden="1" customHeight="1" outlineLevel="1" x14ac:dyDescent="0.25">
      <c r="A118" s="773"/>
      <c r="B118" s="478" t="s">
        <v>282</v>
      </c>
      <c r="C118" s="375" t="s">
        <v>772</v>
      </c>
      <c r="D118" s="517" t="s">
        <v>283</v>
      </c>
      <c r="E118" s="479"/>
      <c r="F118" s="479"/>
      <c r="G118" s="479"/>
      <c r="H118" s="479"/>
      <c r="I118" s="479"/>
      <c r="J118" s="479"/>
      <c r="K118" s="479"/>
      <c r="L118" s="479"/>
      <c r="M118" s="479"/>
      <c r="N118" s="479"/>
      <c r="O118" s="480"/>
      <c r="P118" s="479"/>
      <c r="Q118" s="479"/>
      <c r="R118" s="479"/>
      <c r="S118" s="479"/>
      <c r="T118" s="479"/>
      <c r="U118" s="479"/>
      <c r="V118" s="479"/>
      <c r="W118" s="479"/>
      <c r="X118" s="481"/>
      <c r="Y118" s="480"/>
      <c r="Z118" s="479"/>
      <c r="AA118" s="479"/>
      <c r="AB118" s="479"/>
      <c r="AC118" s="479"/>
      <c r="AD118" s="479"/>
      <c r="AE118" s="479"/>
      <c r="AF118" s="479"/>
      <c r="AG118" s="479"/>
      <c r="AH118" s="481"/>
      <c r="AI118" s="480"/>
      <c r="AJ118" s="479"/>
      <c r="AK118" s="479"/>
      <c r="AL118" s="479"/>
      <c r="AM118" s="479"/>
      <c r="AN118" s="479"/>
      <c r="AO118" s="479"/>
      <c r="AP118" s="479"/>
      <c r="AQ118" s="479"/>
      <c r="AR118" s="481"/>
      <c r="AS118" s="480"/>
      <c r="AT118" s="479"/>
      <c r="AU118" s="479"/>
      <c r="AV118" s="479"/>
      <c r="AW118" s="479"/>
      <c r="AX118" s="479"/>
      <c r="AY118" s="479"/>
      <c r="AZ118" s="479"/>
      <c r="BA118" s="479"/>
      <c r="BB118" s="481"/>
    </row>
    <row r="119" spans="1:74" ht="15.75" hidden="1" customHeight="1" outlineLevel="1" thickBot="1" x14ac:dyDescent="0.3">
      <c r="A119" s="773"/>
      <c r="B119" s="478" t="s">
        <v>676</v>
      </c>
      <c r="C119" s="375" t="s">
        <v>710</v>
      </c>
      <c r="D119" s="479" t="s">
        <v>555</v>
      </c>
      <c r="E119" s="479"/>
      <c r="F119" s="479"/>
      <c r="G119" s="479"/>
      <c r="H119" s="479"/>
      <c r="I119" s="479"/>
      <c r="J119" s="479"/>
      <c r="K119" s="479"/>
      <c r="L119" s="479"/>
      <c r="M119" s="479"/>
      <c r="N119" s="479"/>
      <c r="O119" s="480"/>
      <c r="P119" s="479"/>
      <c r="Q119" s="479"/>
      <c r="R119" s="479"/>
      <c r="S119" s="479"/>
      <c r="T119" s="479"/>
      <c r="U119" s="479"/>
      <c r="V119" s="479"/>
      <c r="W119" s="479"/>
      <c r="X119" s="481"/>
      <c r="Y119" s="480"/>
      <c r="Z119" s="479"/>
      <c r="AA119" s="479"/>
      <c r="AB119" s="479"/>
      <c r="AC119" s="479"/>
      <c r="AD119" s="479"/>
      <c r="AE119" s="479"/>
      <c r="AF119" s="479"/>
      <c r="AG119" s="479"/>
      <c r="AH119" s="481"/>
      <c r="AI119" s="480"/>
      <c r="AJ119" s="479"/>
      <c r="AK119" s="479"/>
      <c r="AL119" s="479"/>
      <c r="AM119" s="479"/>
      <c r="AN119" s="479"/>
      <c r="AO119" s="479"/>
      <c r="AP119" s="479"/>
      <c r="AQ119" s="479"/>
      <c r="AR119" s="481"/>
      <c r="AS119" s="480"/>
      <c r="AT119" s="479"/>
      <c r="AU119" s="479"/>
      <c r="AV119" s="479"/>
      <c r="AW119" s="479"/>
      <c r="AX119" s="479"/>
      <c r="AY119" s="479"/>
      <c r="AZ119" s="479"/>
      <c r="BA119" s="479"/>
      <c r="BB119" s="481"/>
    </row>
    <row r="120" spans="1:74" s="488" customFormat="1" ht="15.75" hidden="1" customHeight="1" outlineLevel="1" x14ac:dyDescent="0.25">
      <c r="A120" s="773"/>
      <c r="B120" s="485" t="s">
        <v>509</v>
      </c>
      <c r="C120" s="486" t="s">
        <v>773</v>
      </c>
      <c r="D120" s="518" t="s">
        <v>290</v>
      </c>
      <c r="E120" s="487"/>
      <c r="F120" s="487"/>
      <c r="G120" s="487"/>
      <c r="H120" s="487"/>
      <c r="I120" s="487"/>
      <c r="J120" s="487"/>
      <c r="K120" s="487"/>
      <c r="L120" s="487"/>
      <c r="M120" s="487"/>
      <c r="N120" s="487"/>
      <c r="O120" s="502"/>
      <c r="P120" s="487"/>
      <c r="Q120" s="487"/>
      <c r="R120" s="487"/>
      <c r="S120" s="487"/>
      <c r="T120" s="487"/>
      <c r="U120" s="487"/>
      <c r="V120" s="487"/>
      <c r="W120" s="487"/>
      <c r="X120" s="503"/>
      <c r="Y120" s="502"/>
      <c r="Z120" s="487"/>
      <c r="AA120" s="487"/>
      <c r="AB120" s="487"/>
      <c r="AC120" s="487"/>
      <c r="AD120" s="487"/>
      <c r="AE120" s="487"/>
      <c r="AF120" s="487"/>
      <c r="AG120" s="487"/>
      <c r="AH120" s="503"/>
      <c r="AI120" s="502"/>
      <c r="AJ120" s="487"/>
      <c r="AK120" s="487"/>
      <c r="AL120" s="487"/>
      <c r="AM120" s="487"/>
      <c r="AN120" s="487"/>
      <c r="AO120" s="487"/>
      <c r="AP120" s="487"/>
      <c r="AQ120" s="487"/>
      <c r="AR120" s="503"/>
      <c r="AS120" s="502"/>
      <c r="AT120" s="487"/>
      <c r="AU120" s="487"/>
      <c r="AV120" s="487"/>
      <c r="AW120" s="487"/>
      <c r="AX120" s="487"/>
      <c r="AY120" s="487"/>
      <c r="AZ120" s="487"/>
      <c r="BA120" s="487"/>
      <c r="BB120" s="503"/>
      <c r="BC120" s="468"/>
      <c r="BD120" s="468"/>
      <c r="BE120" s="468"/>
      <c r="BF120" s="468"/>
      <c r="BG120" s="468"/>
      <c r="BH120" s="468"/>
      <c r="BI120" s="468"/>
      <c r="BJ120" s="468"/>
      <c r="BK120" s="468"/>
      <c r="BL120" s="468"/>
      <c r="BM120" s="468"/>
      <c r="BN120" s="468"/>
      <c r="BO120" s="468"/>
      <c r="BP120" s="468"/>
      <c r="BQ120" s="468"/>
      <c r="BR120" s="468"/>
      <c r="BS120" s="468"/>
      <c r="BT120" s="468"/>
      <c r="BU120" s="468"/>
      <c r="BV120" s="468"/>
    </row>
    <row r="121" spans="1:74" ht="15.75" hidden="1" customHeight="1" outlineLevel="1" x14ac:dyDescent="0.25">
      <c r="A121" s="773"/>
      <c r="B121" s="478" t="s">
        <v>510</v>
      </c>
      <c r="C121" s="375" t="s">
        <v>774</v>
      </c>
      <c r="D121" s="517" t="s">
        <v>505</v>
      </c>
      <c r="E121" s="479"/>
      <c r="F121" s="479"/>
      <c r="G121" s="479"/>
      <c r="H121" s="479"/>
      <c r="I121" s="479"/>
      <c r="J121" s="479"/>
      <c r="K121" s="479"/>
      <c r="L121" s="479"/>
      <c r="M121" s="479"/>
      <c r="N121" s="479"/>
      <c r="O121" s="480"/>
      <c r="P121" s="479"/>
      <c r="Q121" s="479"/>
      <c r="R121" s="479"/>
      <c r="S121" s="479"/>
      <c r="T121" s="479"/>
      <c r="U121" s="479"/>
      <c r="V121" s="479"/>
      <c r="W121" s="479"/>
      <c r="X121" s="481"/>
      <c r="Y121" s="480"/>
      <c r="Z121" s="479"/>
      <c r="AA121" s="479"/>
      <c r="AB121" s="479"/>
      <c r="AC121" s="479"/>
      <c r="AD121" s="479"/>
      <c r="AE121" s="479"/>
      <c r="AF121" s="479"/>
      <c r="AG121" s="479"/>
      <c r="AH121" s="481"/>
      <c r="AI121" s="480"/>
      <c r="AJ121" s="479"/>
      <c r="AK121" s="479"/>
      <c r="AL121" s="479"/>
      <c r="AM121" s="479"/>
      <c r="AN121" s="479"/>
      <c r="AO121" s="479"/>
      <c r="AP121" s="479"/>
      <c r="AQ121" s="479"/>
      <c r="AR121" s="481"/>
      <c r="AS121" s="480"/>
      <c r="AT121" s="479"/>
      <c r="AU121" s="479"/>
      <c r="AV121" s="479"/>
      <c r="AW121" s="479"/>
      <c r="AX121" s="479"/>
      <c r="AY121" s="479"/>
      <c r="AZ121" s="479"/>
      <c r="BA121" s="479"/>
      <c r="BB121" s="481"/>
    </row>
    <row r="122" spans="1:74" s="488" customFormat="1" ht="15.75" hidden="1" customHeight="1" outlineLevel="1" x14ac:dyDescent="0.25">
      <c r="A122" s="773"/>
      <c r="B122" s="485" t="s">
        <v>511</v>
      </c>
      <c r="C122" s="486" t="s">
        <v>775</v>
      </c>
      <c r="D122" s="518" t="s">
        <v>507</v>
      </c>
      <c r="E122" s="487"/>
      <c r="F122" s="487"/>
      <c r="G122" s="487"/>
      <c r="H122" s="487"/>
      <c r="I122" s="487"/>
      <c r="J122" s="487"/>
      <c r="K122" s="487"/>
      <c r="L122" s="487"/>
      <c r="M122" s="487"/>
      <c r="N122" s="487"/>
      <c r="O122" s="502"/>
      <c r="P122" s="487"/>
      <c r="Q122" s="487"/>
      <c r="R122" s="487"/>
      <c r="S122" s="487"/>
      <c r="T122" s="487"/>
      <c r="U122" s="487"/>
      <c r="V122" s="487"/>
      <c r="W122" s="487"/>
      <c r="X122" s="503"/>
      <c r="Y122" s="502"/>
      <c r="Z122" s="487"/>
      <c r="AA122" s="487"/>
      <c r="AB122" s="487"/>
      <c r="AC122" s="487"/>
      <c r="AD122" s="487"/>
      <c r="AE122" s="487"/>
      <c r="AF122" s="487"/>
      <c r="AG122" s="487"/>
      <c r="AH122" s="503"/>
      <c r="AI122" s="502"/>
      <c r="AJ122" s="487"/>
      <c r="AK122" s="487"/>
      <c r="AL122" s="487"/>
      <c r="AM122" s="487"/>
      <c r="AN122" s="487"/>
      <c r="AO122" s="487"/>
      <c r="AP122" s="487"/>
      <c r="AQ122" s="487"/>
      <c r="AR122" s="503"/>
      <c r="AS122" s="502"/>
      <c r="AT122" s="487"/>
      <c r="AU122" s="487"/>
      <c r="AV122" s="487"/>
      <c r="AW122" s="487"/>
      <c r="AX122" s="487"/>
      <c r="AY122" s="487"/>
      <c r="AZ122" s="487"/>
      <c r="BA122" s="487"/>
      <c r="BB122" s="503"/>
      <c r="BC122" s="468"/>
      <c r="BD122" s="468"/>
      <c r="BE122" s="468"/>
      <c r="BF122" s="468"/>
      <c r="BG122" s="468"/>
      <c r="BH122" s="468"/>
      <c r="BI122" s="468"/>
      <c r="BJ122" s="468"/>
      <c r="BK122" s="468"/>
      <c r="BL122" s="468"/>
      <c r="BM122" s="468"/>
      <c r="BN122" s="468"/>
      <c r="BO122" s="468"/>
      <c r="BP122" s="468"/>
      <c r="BQ122" s="468"/>
      <c r="BR122" s="468"/>
      <c r="BS122" s="468"/>
      <c r="BT122" s="468"/>
      <c r="BU122" s="468"/>
      <c r="BV122" s="468"/>
    </row>
    <row r="123" spans="1:74" ht="15.75" hidden="1" customHeight="1" outlineLevel="1" x14ac:dyDescent="0.25">
      <c r="A123" s="773"/>
      <c r="B123" s="478" t="s">
        <v>515</v>
      </c>
      <c r="C123" s="375" t="s">
        <v>776</v>
      </c>
      <c r="D123" s="518" t="s">
        <v>277</v>
      </c>
      <c r="E123" s="479"/>
      <c r="F123" s="479"/>
      <c r="G123" s="479"/>
      <c r="H123" s="479"/>
      <c r="I123" s="479"/>
      <c r="J123" s="479"/>
      <c r="K123" s="479"/>
      <c r="L123" s="479"/>
      <c r="M123" s="479"/>
      <c r="N123" s="479"/>
      <c r="O123" s="480"/>
      <c r="P123" s="479"/>
      <c r="Q123" s="479"/>
      <c r="R123" s="479"/>
      <c r="S123" s="479"/>
      <c r="T123" s="479"/>
      <c r="U123" s="479"/>
      <c r="V123" s="479"/>
      <c r="W123" s="479"/>
      <c r="X123" s="481"/>
      <c r="Y123" s="480"/>
      <c r="Z123" s="479"/>
      <c r="AA123" s="479"/>
      <c r="AB123" s="479"/>
      <c r="AC123" s="479"/>
      <c r="AD123" s="479"/>
      <c r="AE123" s="479"/>
      <c r="AF123" s="479"/>
      <c r="AG123" s="479"/>
      <c r="AH123" s="481"/>
      <c r="AI123" s="480"/>
      <c r="AJ123" s="479"/>
      <c r="AK123" s="479"/>
      <c r="AL123" s="479"/>
      <c r="AM123" s="479"/>
      <c r="AN123" s="479"/>
      <c r="AO123" s="479"/>
      <c r="AP123" s="479"/>
      <c r="AQ123" s="479"/>
      <c r="AR123" s="481"/>
      <c r="AS123" s="480"/>
      <c r="AT123" s="479"/>
      <c r="AU123" s="479"/>
      <c r="AV123" s="479"/>
      <c r="AW123" s="479"/>
      <c r="AX123" s="479"/>
      <c r="AY123" s="479"/>
      <c r="AZ123" s="479"/>
      <c r="BA123" s="479"/>
      <c r="BB123" s="481"/>
    </row>
    <row r="124" spans="1:74" s="488" customFormat="1" ht="15.75" hidden="1" customHeight="1" outlineLevel="1" x14ac:dyDescent="0.25">
      <c r="A124" s="773"/>
      <c r="B124" s="485" t="s">
        <v>514</v>
      </c>
      <c r="C124" s="486" t="s">
        <v>777</v>
      </c>
      <c r="D124" s="518" t="s">
        <v>517</v>
      </c>
      <c r="E124" s="487"/>
      <c r="F124" s="487"/>
      <c r="G124" s="487"/>
      <c r="H124" s="487"/>
      <c r="I124" s="487"/>
      <c r="J124" s="487"/>
      <c r="K124" s="487"/>
      <c r="L124" s="487"/>
      <c r="M124" s="487"/>
      <c r="N124" s="487"/>
      <c r="O124" s="502"/>
      <c r="P124" s="487"/>
      <c r="Q124" s="487"/>
      <c r="R124" s="487"/>
      <c r="S124" s="487"/>
      <c r="T124" s="487"/>
      <c r="U124" s="487"/>
      <c r="V124" s="487"/>
      <c r="W124" s="487"/>
      <c r="X124" s="503"/>
      <c r="Y124" s="502"/>
      <c r="Z124" s="487"/>
      <c r="AA124" s="487"/>
      <c r="AB124" s="487"/>
      <c r="AC124" s="487"/>
      <c r="AD124" s="487"/>
      <c r="AE124" s="487"/>
      <c r="AF124" s="487"/>
      <c r="AG124" s="487"/>
      <c r="AH124" s="503"/>
      <c r="AI124" s="502"/>
      <c r="AJ124" s="487"/>
      <c r="AK124" s="487"/>
      <c r="AL124" s="487"/>
      <c r="AM124" s="487"/>
      <c r="AN124" s="487"/>
      <c r="AO124" s="487"/>
      <c r="AP124" s="487"/>
      <c r="AQ124" s="487"/>
      <c r="AR124" s="503"/>
      <c r="AS124" s="502"/>
      <c r="AT124" s="487"/>
      <c r="AU124" s="487"/>
      <c r="AV124" s="487"/>
      <c r="AW124" s="487"/>
      <c r="AX124" s="487"/>
      <c r="AY124" s="487"/>
      <c r="AZ124" s="487"/>
      <c r="BA124" s="487"/>
      <c r="BB124" s="503"/>
      <c r="BC124" s="468"/>
      <c r="BD124" s="468"/>
      <c r="BE124" s="468"/>
      <c r="BF124" s="468"/>
      <c r="BG124" s="468"/>
      <c r="BH124" s="468"/>
      <c r="BI124" s="468"/>
      <c r="BJ124" s="468"/>
      <c r="BK124" s="468"/>
      <c r="BL124" s="468"/>
      <c r="BM124" s="468"/>
      <c r="BN124" s="468"/>
      <c r="BO124" s="468"/>
      <c r="BP124" s="468"/>
      <c r="BQ124" s="468"/>
      <c r="BR124" s="468"/>
      <c r="BS124" s="468"/>
      <c r="BT124" s="468"/>
      <c r="BU124" s="468"/>
      <c r="BV124" s="468"/>
    </row>
    <row r="125" spans="1:74" ht="15.75" hidden="1" customHeight="1" outlineLevel="1" x14ac:dyDescent="0.25">
      <c r="A125" s="773"/>
      <c r="B125" s="478" t="s">
        <v>516</v>
      </c>
      <c r="C125" s="375" t="s">
        <v>778</v>
      </c>
      <c r="D125" s="517" t="s">
        <v>518</v>
      </c>
      <c r="E125" s="479"/>
      <c r="F125" s="479"/>
      <c r="G125" s="479"/>
      <c r="H125" s="479"/>
      <c r="I125" s="479"/>
      <c r="J125" s="479"/>
      <c r="K125" s="479"/>
      <c r="L125" s="479"/>
      <c r="M125" s="479"/>
      <c r="N125" s="479"/>
      <c r="O125" s="480"/>
      <c r="P125" s="479"/>
      <c r="Q125" s="479"/>
      <c r="R125" s="479"/>
      <c r="S125" s="479"/>
      <c r="T125" s="479"/>
      <c r="U125" s="479"/>
      <c r="V125" s="479"/>
      <c r="W125" s="479"/>
      <c r="X125" s="481"/>
      <c r="Y125" s="480"/>
      <c r="Z125" s="479"/>
      <c r="AA125" s="479"/>
      <c r="AB125" s="479"/>
      <c r="AC125" s="479"/>
      <c r="AD125" s="479"/>
      <c r="AE125" s="479"/>
      <c r="AF125" s="479"/>
      <c r="AG125" s="479"/>
      <c r="AH125" s="481"/>
      <c r="AI125" s="480"/>
      <c r="AJ125" s="479"/>
      <c r="AK125" s="479"/>
      <c r="AL125" s="479"/>
      <c r="AM125" s="479"/>
      <c r="AN125" s="479"/>
      <c r="AO125" s="479"/>
      <c r="AP125" s="479"/>
      <c r="AQ125" s="479"/>
      <c r="AR125" s="481"/>
      <c r="AS125" s="480"/>
      <c r="AT125" s="479"/>
      <c r="AU125" s="479"/>
      <c r="AV125" s="479"/>
      <c r="AW125" s="479"/>
      <c r="AX125" s="479"/>
      <c r="AY125" s="479"/>
      <c r="AZ125" s="479"/>
      <c r="BA125" s="479"/>
      <c r="BB125" s="481"/>
    </row>
    <row r="126" spans="1:74" s="488" customFormat="1" ht="15.75" hidden="1" customHeight="1" outlineLevel="1" x14ac:dyDescent="0.25">
      <c r="A126" s="773"/>
      <c r="B126" s="519" t="s">
        <v>678</v>
      </c>
      <c r="C126" s="486" t="s">
        <v>779</v>
      </c>
      <c r="D126" s="520" t="s">
        <v>290</v>
      </c>
      <c r="E126" s="487"/>
      <c r="F126" s="487"/>
      <c r="G126" s="487"/>
      <c r="H126" s="487"/>
      <c r="I126" s="487"/>
      <c r="J126" s="487"/>
      <c r="K126" s="487"/>
      <c r="L126" s="487"/>
      <c r="M126" s="487"/>
      <c r="N126" s="487"/>
      <c r="O126" s="502"/>
      <c r="P126" s="487"/>
      <c r="Q126" s="487"/>
      <c r="R126" s="487"/>
      <c r="S126" s="487"/>
      <c r="T126" s="487"/>
      <c r="U126" s="487"/>
      <c r="V126" s="487"/>
      <c r="W126" s="487"/>
      <c r="X126" s="503"/>
      <c r="Y126" s="502"/>
      <c r="Z126" s="487"/>
      <c r="AA126" s="487"/>
      <c r="AB126" s="487"/>
      <c r="AC126" s="487"/>
      <c r="AD126" s="487"/>
      <c r="AE126" s="487"/>
      <c r="AF126" s="487"/>
      <c r="AG126" s="487"/>
      <c r="AH126" s="503"/>
      <c r="AI126" s="502"/>
      <c r="AJ126" s="487"/>
      <c r="AK126" s="487"/>
      <c r="AL126" s="487"/>
      <c r="AM126" s="487"/>
      <c r="AN126" s="487"/>
      <c r="AO126" s="487"/>
      <c r="AP126" s="487"/>
      <c r="AQ126" s="487"/>
      <c r="AR126" s="503"/>
      <c r="AS126" s="502"/>
      <c r="AT126" s="487"/>
      <c r="AU126" s="487"/>
      <c r="AV126" s="487"/>
      <c r="AW126" s="487"/>
      <c r="AX126" s="487"/>
      <c r="AY126" s="487"/>
      <c r="AZ126" s="487"/>
      <c r="BA126" s="487"/>
      <c r="BB126" s="503"/>
      <c r="BC126" s="468"/>
      <c r="BD126" s="468"/>
      <c r="BE126" s="468"/>
      <c r="BF126" s="468"/>
      <c r="BG126" s="468"/>
      <c r="BH126" s="468"/>
      <c r="BI126" s="468"/>
      <c r="BJ126" s="468"/>
      <c r="BK126" s="468"/>
      <c r="BL126" s="468"/>
      <c r="BM126" s="468"/>
      <c r="BN126" s="468"/>
      <c r="BO126" s="468"/>
      <c r="BP126" s="468"/>
      <c r="BQ126" s="468"/>
      <c r="BR126" s="468"/>
      <c r="BS126" s="468"/>
      <c r="BT126" s="468"/>
      <c r="BU126" s="468"/>
      <c r="BV126" s="468"/>
    </row>
    <row r="127" spans="1:74" ht="15.75" hidden="1" customHeight="1" outlineLevel="1" x14ac:dyDescent="0.25">
      <c r="A127" s="773"/>
      <c r="B127" s="478" t="s">
        <v>521</v>
      </c>
      <c r="C127" s="509" t="s">
        <v>762</v>
      </c>
      <c r="D127" s="517" t="s">
        <v>507</v>
      </c>
      <c r="E127" s="479"/>
      <c r="F127" s="479"/>
      <c r="G127" s="479"/>
      <c r="H127" s="479"/>
      <c r="I127" s="479"/>
      <c r="J127" s="479"/>
      <c r="K127" s="479"/>
      <c r="L127" s="479"/>
      <c r="M127" s="479"/>
      <c r="N127" s="479"/>
      <c r="O127" s="480"/>
      <c r="P127" s="479"/>
      <c r="Q127" s="479"/>
      <c r="R127" s="479"/>
      <c r="S127" s="479"/>
      <c r="T127" s="479"/>
      <c r="U127" s="479"/>
      <c r="V127" s="479"/>
      <c r="W127" s="479"/>
      <c r="X127" s="481"/>
      <c r="Y127" s="480"/>
      <c r="Z127" s="479"/>
      <c r="AA127" s="479"/>
      <c r="AB127" s="479"/>
      <c r="AC127" s="479"/>
      <c r="AD127" s="479"/>
      <c r="AE127" s="479"/>
      <c r="AF127" s="479"/>
      <c r="AG127" s="479"/>
      <c r="AH127" s="481"/>
      <c r="AI127" s="480"/>
      <c r="AJ127" s="479"/>
      <c r="AK127" s="479"/>
      <c r="AL127" s="479"/>
      <c r="AM127" s="479"/>
      <c r="AN127" s="479"/>
      <c r="AO127" s="479"/>
      <c r="AP127" s="479"/>
      <c r="AQ127" s="479"/>
      <c r="AR127" s="481"/>
      <c r="AS127" s="480"/>
      <c r="AT127" s="479"/>
      <c r="AU127" s="479"/>
      <c r="AV127" s="479"/>
      <c r="AW127" s="479"/>
      <c r="AX127" s="479"/>
      <c r="AY127" s="479"/>
      <c r="AZ127" s="479"/>
      <c r="BA127" s="479"/>
      <c r="BB127" s="481"/>
    </row>
    <row r="128" spans="1:74" s="488" customFormat="1" ht="15.75" hidden="1" customHeight="1" outlineLevel="1" thickBot="1" x14ac:dyDescent="0.3">
      <c r="A128" s="773"/>
      <c r="B128" s="485" t="s">
        <v>524</v>
      </c>
      <c r="C128" s="486" t="s">
        <v>780</v>
      </c>
      <c r="D128" s="518" t="s">
        <v>517</v>
      </c>
      <c r="E128" s="487"/>
      <c r="F128" s="487"/>
      <c r="G128" s="487"/>
      <c r="H128" s="487"/>
      <c r="I128" s="487"/>
      <c r="J128" s="487"/>
      <c r="K128" s="487"/>
      <c r="L128" s="487"/>
      <c r="M128" s="487"/>
      <c r="N128" s="487"/>
      <c r="O128" s="502"/>
      <c r="P128" s="487"/>
      <c r="Q128" s="487"/>
      <c r="R128" s="487"/>
      <c r="S128" s="487"/>
      <c r="T128" s="487"/>
      <c r="U128" s="487"/>
      <c r="V128" s="487"/>
      <c r="W128" s="487"/>
      <c r="X128" s="503"/>
      <c r="Y128" s="502"/>
      <c r="Z128" s="487"/>
      <c r="AA128" s="487"/>
      <c r="AB128" s="487"/>
      <c r="AC128" s="487"/>
      <c r="AD128" s="487"/>
      <c r="AE128" s="487"/>
      <c r="AF128" s="487"/>
      <c r="AG128" s="487"/>
      <c r="AH128" s="503"/>
      <c r="AI128" s="502"/>
      <c r="AJ128" s="487"/>
      <c r="AK128" s="487"/>
      <c r="AL128" s="487"/>
      <c r="AM128" s="487"/>
      <c r="AN128" s="487"/>
      <c r="AO128" s="487"/>
      <c r="AP128" s="487"/>
      <c r="AQ128" s="487"/>
      <c r="AR128" s="503"/>
      <c r="AS128" s="502"/>
      <c r="AT128" s="487"/>
      <c r="AU128" s="487"/>
      <c r="AV128" s="487"/>
      <c r="AW128" s="487"/>
      <c r="AX128" s="487"/>
      <c r="AY128" s="487"/>
      <c r="AZ128" s="487"/>
      <c r="BA128" s="487"/>
      <c r="BB128" s="503"/>
      <c r="BC128" s="468"/>
      <c r="BD128" s="468"/>
      <c r="BE128" s="468"/>
      <c r="BF128" s="468"/>
      <c r="BG128" s="468"/>
      <c r="BH128" s="468"/>
      <c r="BI128" s="468"/>
      <c r="BJ128" s="468"/>
      <c r="BK128" s="468"/>
      <c r="BL128" s="468"/>
      <c r="BM128" s="468"/>
      <c r="BN128" s="468"/>
      <c r="BO128" s="468"/>
      <c r="BP128" s="468"/>
      <c r="BQ128" s="468"/>
      <c r="BR128" s="468"/>
      <c r="BS128" s="468"/>
      <c r="BT128" s="468"/>
      <c r="BU128" s="468"/>
      <c r="BV128" s="468"/>
    </row>
    <row r="129" spans="1:74" ht="15" customHeight="1" x14ac:dyDescent="0.25">
      <c r="A129" s="773"/>
      <c r="B129" s="583" t="s">
        <v>703</v>
      </c>
      <c r="C129" s="584"/>
      <c r="D129" s="584"/>
      <c r="E129" s="379"/>
      <c r="F129" s="379"/>
      <c r="G129" s="379"/>
      <c r="H129" s="379"/>
      <c r="I129" s="379"/>
      <c r="J129" s="379"/>
      <c r="K129" s="379"/>
      <c r="L129" s="379"/>
      <c r="M129" s="379"/>
      <c r="N129" s="379"/>
      <c r="O129" s="500"/>
      <c r="P129" s="379"/>
      <c r="Q129" s="379"/>
      <c r="R129" s="379"/>
      <c r="S129" s="379"/>
      <c r="T129" s="379"/>
      <c r="U129" s="379"/>
      <c r="V129" s="379"/>
      <c r="W129" s="379"/>
      <c r="X129" s="380"/>
      <c r="Y129" s="500"/>
      <c r="Z129" s="379"/>
      <c r="AA129" s="379"/>
      <c r="AB129" s="379"/>
      <c r="AC129" s="379"/>
      <c r="AD129" s="379"/>
      <c r="AE129" s="379"/>
      <c r="AF129" s="379"/>
      <c r="AG129" s="379"/>
      <c r="AH129" s="380"/>
      <c r="AI129" s="500"/>
      <c r="AJ129" s="379"/>
      <c r="AK129" s="379"/>
      <c r="AL129" s="379"/>
      <c r="AM129" s="379"/>
      <c r="AN129" s="379"/>
      <c r="AO129" s="379"/>
      <c r="AP129" s="379"/>
      <c r="AQ129" s="379"/>
      <c r="AR129" s="380"/>
      <c r="AS129" s="500"/>
      <c r="AT129" s="379"/>
      <c r="AU129" s="379"/>
      <c r="AV129" s="379"/>
      <c r="AW129" s="379"/>
      <c r="AX129" s="379"/>
      <c r="AY129" s="379"/>
      <c r="AZ129" s="379"/>
      <c r="BA129" s="379"/>
      <c r="BB129" s="380"/>
    </row>
    <row r="130" spans="1:74" ht="15.75" customHeight="1" collapsed="1" thickBot="1" x14ac:dyDescent="0.3">
      <c r="A130" s="774"/>
      <c r="B130" s="587"/>
      <c r="C130" s="586"/>
      <c r="D130" s="586"/>
      <c r="E130" s="381"/>
      <c r="F130" s="381"/>
      <c r="G130" s="381"/>
      <c r="H130" s="381"/>
      <c r="I130" s="381"/>
      <c r="J130" s="381"/>
      <c r="K130" s="381"/>
      <c r="L130" s="381"/>
      <c r="M130" s="381"/>
      <c r="N130" s="381"/>
      <c r="O130" s="501"/>
      <c r="P130" s="381"/>
      <c r="Q130" s="381"/>
      <c r="R130" s="381"/>
      <c r="S130" s="381"/>
      <c r="T130" s="381"/>
      <c r="U130" s="381"/>
      <c r="V130" s="381"/>
      <c r="W130" s="381"/>
      <c r="X130" s="382"/>
      <c r="Y130" s="501"/>
      <c r="Z130" s="381"/>
      <c r="AA130" s="381"/>
      <c r="AB130" s="381"/>
      <c r="AC130" s="381"/>
      <c r="AD130" s="381"/>
      <c r="AE130" s="381"/>
      <c r="AF130" s="381"/>
      <c r="AG130" s="381"/>
      <c r="AH130" s="382"/>
      <c r="AI130" s="501"/>
      <c r="AJ130" s="381"/>
      <c r="AK130" s="381"/>
      <c r="AL130" s="381"/>
      <c r="AM130" s="381"/>
      <c r="AN130" s="381"/>
      <c r="AO130" s="381"/>
      <c r="AP130" s="381"/>
      <c r="AQ130" s="381"/>
      <c r="AR130" s="382"/>
      <c r="AS130" s="501"/>
      <c r="AT130" s="381"/>
      <c r="AU130" s="381"/>
      <c r="AV130" s="381"/>
      <c r="AW130" s="381"/>
      <c r="AX130" s="381"/>
      <c r="AY130" s="381"/>
      <c r="AZ130" s="381"/>
      <c r="BA130" s="381"/>
      <c r="BB130" s="382"/>
    </row>
    <row r="131" spans="1:74" ht="15" hidden="1" customHeight="1" outlineLevel="1" x14ac:dyDescent="0.25">
      <c r="B131" s="478" t="s">
        <v>522</v>
      </c>
      <c r="C131" s="375" t="s">
        <v>781</v>
      </c>
      <c r="D131" s="517" t="s">
        <v>277</v>
      </c>
      <c r="E131" s="375"/>
      <c r="F131" s="375"/>
      <c r="G131" s="375"/>
      <c r="H131" s="375"/>
      <c r="I131" s="375"/>
      <c r="J131" s="375"/>
      <c r="K131" s="375"/>
      <c r="L131" s="375"/>
      <c r="M131" s="375"/>
      <c r="N131" s="375"/>
      <c r="O131" s="510"/>
      <c r="P131" s="375"/>
      <c r="Q131" s="375"/>
      <c r="R131" s="375"/>
      <c r="S131" s="375"/>
      <c r="T131" s="375"/>
      <c r="U131" s="375"/>
      <c r="V131" s="375"/>
      <c r="W131" s="375"/>
      <c r="X131" s="511"/>
      <c r="Y131" s="510"/>
      <c r="Z131" s="375"/>
      <c r="AA131" s="375"/>
      <c r="AB131" s="375"/>
      <c r="AC131" s="375"/>
      <c r="AD131" s="375"/>
      <c r="AE131" s="375"/>
      <c r="AF131" s="375"/>
      <c r="AG131" s="375"/>
      <c r="AH131" s="511"/>
      <c r="AI131" s="510"/>
      <c r="AJ131" s="375"/>
      <c r="AK131" s="375"/>
      <c r="AL131" s="375"/>
      <c r="AM131" s="375"/>
      <c r="AN131" s="375"/>
      <c r="AO131" s="375"/>
      <c r="AP131" s="375"/>
      <c r="AQ131" s="375"/>
      <c r="AR131" s="511"/>
      <c r="AS131" s="510"/>
      <c r="AT131" s="375"/>
      <c r="AU131" s="375"/>
      <c r="AV131" s="375"/>
      <c r="AW131" s="375"/>
      <c r="AX131" s="375"/>
      <c r="AY131" s="375"/>
      <c r="AZ131" s="375"/>
      <c r="BA131" s="375"/>
      <c r="BB131" s="511"/>
    </row>
    <row r="132" spans="1:74" s="488" customFormat="1" ht="15" hidden="1" customHeight="1" outlineLevel="1" x14ac:dyDescent="0.25">
      <c r="B132" s="521" t="s">
        <v>523</v>
      </c>
      <c r="C132" s="486" t="s">
        <v>782</v>
      </c>
      <c r="D132" s="518" t="s">
        <v>277</v>
      </c>
      <c r="E132" s="523"/>
      <c r="F132" s="523"/>
      <c r="G132" s="523"/>
      <c r="H132" s="523"/>
      <c r="I132" s="523"/>
      <c r="J132" s="523"/>
      <c r="K132" s="523"/>
      <c r="L132" s="523"/>
      <c r="M132" s="523"/>
      <c r="N132" s="523"/>
      <c r="O132" s="524"/>
      <c r="P132" s="523"/>
      <c r="Q132" s="523"/>
      <c r="R132" s="523"/>
      <c r="S132" s="523"/>
      <c r="T132" s="523"/>
      <c r="U132" s="523"/>
      <c r="V132" s="523"/>
      <c r="W132" s="523"/>
      <c r="X132" s="525"/>
      <c r="Y132" s="524"/>
      <c r="Z132" s="523"/>
      <c r="AA132" s="523"/>
      <c r="AB132" s="523"/>
      <c r="AC132" s="523"/>
      <c r="AD132" s="523"/>
      <c r="AE132" s="523"/>
      <c r="AF132" s="523"/>
      <c r="AG132" s="523"/>
      <c r="AH132" s="525"/>
      <c r="AI132" s="524"/>
      <c r="AJ132" s="523"/>
      <c r="AK132" s="523"/>
      <c r="AL132" s="523"/>
      <c r="AM132" s="523"/>
      <c r="AN132" s="523"/>
      <c r="AO132" s="523"/>
      <c r="AP132" s="523"/>
      <c r="AQ132" s="523"/>
      <c r="AR132" s="525"/>
      <c r="AS132" s="524"/>
      <c r="AT132" s="523"/>
      <c r="AU132" s="523"/>
      <c r="AV132" s="523"/>
      <c r="AW132" s="523"/>
      <c r="AX132" s="523"/>
      <c r="AY132" s="523"/>
      <c r="AZ132" s="523"/>
      <c r="BA132" s="523"/>
      <c r="BB132" s="525"/>
      <c r="BC132" s="468"/>
      <c r="BD132" s="468"/>
      <c r="BE132" s="468"/>
      <c r="BF132" s="468"/>
      <c r="BG132" s="468"/>
      <c r="BH132" s="468"/>
      <c r="BI132" s="468"/>
      <c r="BJ132" s="468"/>
      <c r="BK132" s="468"/>
      <c r="BL132" s="468"/>
      <c r="BM132" s="468"/>
      <c r="BN132" s="468"/>
      <c r="BO132" s="468"/>
      <c r="BP132" s="468"/>
      <c r="BQ132" s="468"/>
      <c r="BR132" s="468"/>
      <c r="BS132" s="468"/>
      <c r="BT132" s="468"/>
      <c r="BU132" s="468"/>
      <c r="BV132" s="468"/>
    </row>
    <row r="133" spans="1:74" ht="15" hidden="1" customHeight="1" outlineLevel="1" x14ac:dyDescent="0.25">
      <c r="B133" s="478" t="s">
        <v>525</v>
      </c>
      <c r="C133" s="375" t="s">
        <v>783</v>
      </c>
      <c r="D133" s="517" t="s">
        <v>277</v>
      </c>
      <c r="E133" s="375"/>
      <c r="F133" s="375"/>
      <c r="G133" s="375"/>
      <c r="H133" s="375"/>
      <c r="I133" s="375"/>
      <c r="J133" s="375"/>
      <c r="K133" s="375"/>
      <c r="L133" s="375"/>
      <c r="M133" s="375"/>
      <c r="N133" s="375"/>
      <c r="O133" s="510"/>
      <c r="P133" s="375"/>
      <c r="Q133" s="375"/>
      <c r="R133" s="375"/>
      <c r="S133" s="375"/>
      <c r="T133" s="375"/>
      <c r="U133" s="375"/>
      <c r="V133" s="375"/>
      <c r="W133" s="375"/>
      <c r="X133" s="511"/>
      <c r="Y133" s="510"/>
      <c r="Z133" s="375"/>
      <c r="AA133" s="375"/>
      <c r="AB133" s="375"/>
      <c r="AC133" s="375"/>
      <c r="AD133" s="375"/>
      <c r="AE133" s="375"/>
      <c r="AF133" s="375"/>
      <c r="AG133" s="375"/>
      <c r="AH133" s="511"/>
      <c r="AI133" s="510"/>
      <c r="AJ133" s="375"/>
      <c r="AK133" s="375"/>
      <c r="AL133" s="375"/>
      <c r="AM133" s="375"/>
      <c r="AN133" s="375"/>
      <c r="AO133" s="375"/>
      <c r="AP133" s="375"/>
      <c r="AQ133" s="375"/>
      <c r="AR133" s="511"/>
      <c r="AS133" s="510"/>
      <c r="AT133" s="375"/>
      <c r="AU133" s="375"/>
      <c r="AV133" s="375"/>
      <c r="AW133" s="375"/>
      <c r="AX133" s="375"/>
      <c r="AY133" s="375"/>
      <c r="AZ133" s="375"/>
      <c r="BA133" s="375"/>
      <c r="BB133" s="511"/>
    </row>
    <row r="134" spans="1:74" s="488" customFormat="1" ht="15" hidden="1" customHeight="1" outlineLevel="1" x14ac:dyDescent="0.25">
      <c r="B134" s="485" t="s">
        <v>526</v>
      </c>
      <c r="C134" s="486" t="s">
        <v>784</v>
      </c>
      <c r="D134" s="518" t="s">
        <v>517</v>
      </c>
      <c r="E134" s="486"/>
      <c r="F134" s="486"/>
      <c r="G134" s="486"/>
      <c r="H134" s="486"/>
      <c r="I134" s="486"/>
      <c r="J134" s="486"/>
      <c r="K134" s="486"/>
      <c r="L134" s="486"/>
      <c r="M134" s="486"/>
      <c r="N134" s="486"/>
      <c r="O134" s="507"/>
      <c r="P134" s="486"/>
      <c r="Q134" s="486"/>
      <c r="R134" s="486"/>
      <c r="S134" s="486"/>
      <c r="T134" s="486"/>
      <c r="U134" s="486"/>
      <c r="V134" s="486"/>
      <c r="W134" s="486"/>
      <c r="X134" s="508"/>
      <c r="Y134" s="507"/>
      <c r="Z134" s="486"/>
      <c r="AA134" s="486"/>
      <c r="AB134" s="486"/>
      <c r="AC134" s="486"/>
      <c r="AD134" s="486"/>
      <c r="AE134" s="486"/>
      <c r="AF134" s="486"/>
      <c r="AG134" s="486"/>
      <c r="AH134" s="508"/>
      <c r="AI134" s="507"/>
      <c r="AJ134" s="486"/>
      <c r="AK134" s="486"/>
      <c r="AL134" s="486"/>
      <c r="AM134" s="486"/>
      <c r="AN134" s="486"/>
      <c r="AO134" s="486"/>
      <c r="AP134" s="486"/>
      <c r="AQ134" s="486"/>
      <c r="AR134" s="508"/>
      <c r="AS134" s="507"/>
      <c r="AT134" s="486"/>
      <c r="AU134" s="486"/>
      <c r="AV134" s="486"/>
      <c r="AW134" s="486"/>
      <c r="AX134" s="486"/>
      <c r="AY134" s="486"/>
      <c r="AZ134" s="486"/>
      <c r="BA134" s="486"/>
      <c r="BB134" s="508"/>
      <c r="BC134" s="468"/>
      <c r="BD134" s="468"/>
      <c r="BE134" s="468"/>
      <c r="BF134" s="468"/>
      <c r="BG134" s="468"/>
      <c r="BH134" s="468"/>
      <c r="BI134" s="468"/>
      <c r="BJ134" s="468"/>
      <c r="BK134" s="468"/>
      <c r="BL134" s="468"/>
      <c r="BM134" s="468"/>
      <c r="BN134" s="468"/>
      <c r="BO134" s="468"/>
      <c r="BP134" s="468"/>
      <c r="BQ134" s="468"/>
      <c r="BR134" s="468"/>
      <c r="BS134" s="468"/>
      <c r="BT134" s="468"/>
      <c r="BU134" s="468"/>
      <c r="BV134" s="468"/>
    </row>
    <row r="135" spans="1:74" ht="15" hidden="1" customHeight="1" outlineLevel="1" x14ac:dyDescent="0.25">
      <c r="B135" s="478" t="s">
        <v>659</v>
      </c>
      <c r="C135" s="375" t="s">
        <v>785</v>
      </c>
      <c r="D135" s="517" t="s">
        <v>532</v>
      </c>
      <c r="E135" s="375"/>
      <c r="F135" s="375"/>
      <c r="G135" s="375"/>
      <c r="H135" s="375"/>
      <c r="I135" s="375"/>
      <c r="J135" s="375"/>
      <c r="K135" s="375"/>
      <c r="L135" s="375"/>
      <c r="M135" s="375"/>
      <c r="N135" s="375"/>
      <c r="O135" s="510"/>
      <c r="P135" s="375"/>
      <c r="Q135" s="375"/>
      <c r="R135" s="375"/>
      <c r="S135" s="375"/>
      <c r="T135" s="375"/>
      <c r="U135" s="375"/>
      <c r="V135" s="375"/>
      <c r="W135" s="375"/>
      <c r="X135" s="511"/>
      <c r="Y135" s="510"/>
      <c r="Z135" s="375"/>
      <c r="AA135" s="375"/>
      <c r="AB135" s="375"/>
      <c r="AC135" s="375"/>
      <c r="AD135" s="375"/>
      <c r="AE135" s="375"/>
      <c r="AF135" s="375"/>
      <c r="AG135" s="375"/>
      <c r="AH135" s="511"/>
      <c r="AI135" s="510"/>
      <c r="AJ135" s="375"/>
      <c r="AK135" s="375"/>
      <c r="AL135" s="375"/>
      <c r="AM135" s="375"/>
      <c r="AN135" s="375"/>
      <c r="AO135" s="375"/>
      <c r="AP135" s="375"/>
      <c r="AQ135" s="375"/>
      <c r="AR135" s="511"/>
      <c r="AS135" s="510"/>
      <c r="AT135" s="375"/>
      <c r="AU135" s="375"/>
      <c r="AV135" s="375"/>
      <c r="AW135" s="375"/>
      <c r="AX135" s="375"/>
      <c r="AY135" s="375"/>
      <c r="AZ135" s="375"/>
      <c r="BA135" s="375"/>
      <c r="BB135" s="511"/>
    </row>
    <row r="136" spans="1:74" s="488" customFormat="1" ht="15" hidden="1" customHeight="1" outlineLevel="1" x14ac:dyDescent="0.25">
      <c r="B136" s="485" t="s">
        <v>528</v>
      </c>
      <c r="C136" s="486" t="s">
        <v>786</v>
      </c>
      <c r="D136" s="518" t="s">
        <v>277</v>
      </c>
      <c r="E136" s="486"/>
      <c r="F136" s="486"/>
      <c r="G136" s="486"/>
      <c r="H136" s="486"/>
      <c r="I136" s="486"/>
      <c r="J136" s="486"/>
      <c r="K136" s="486"/>
      <c r="L136" s="486"/>
      <c r="M136" s="486"/>
      <c r="N136" s="486"/>
      <c r="O136" s="507"/>
      <c r="P136" s="486"/>
      <c r="Q136" s="486"/>
      <c r="R136" s="486"/>
      <c r="S136" s="486"/>
      <c r="T136" s="486"/>
      <c r="U136" s="486"/>
      <c r="V136" s="486"/>
      <c r="W136" s="486"/>
      <c r="X136" s="508"/>
      <c r="Y136" s="507"/>
      <c r="Z136" s="486"/>
      <c r="AA136" s="486"/>
      <c r="AB136" s="486"/>
      <c r="AC136" s="486"/>
      <c r="AD136" s="486"/>
      <c r="AE136" s="486"/>
      <c r="AF136" s="486"/>
      <c r="AG136" s="486"/>
      <c r="AH136" s="508"/>
      <c r="AI136" s="507"/>
      <c r="AJ136" s="486"/>
      <c r="AK136" s="486"/>
      <c r="AL136" s="486"/>
      <c r="AM136" s="486"/>
      <c r="AN136" s="486"/>
      <c r="AO136" s="486"/>
      <c r="AP136" s="486"/>
      <c r="AQ136" s="486"/>
      <c r="AR136" s="508"/>
      <c r="AS136" s="507"/>
      <c r="AT136" s="486"/>
      <c r="AU136" s="486"/>
      <c r="AV136" s="486"/>
      <c r="AW136" s="486"/>
      <c r="AX136" s="486"/>
      <c r="AY136" s="486"/>
      <c r="AZ136" s="486"/>
      <c r="BA136" s="486"/>
      <c r="BB136" s="508"/>
      <c r="BC136" s="468"/>
      <c r="BD136" s="468"/>
      <c r="BE136" s="468"/>
      <c r="BF136" s="468"/>
      <c r="BG136" s="468"/>
      <c r="BH136" s="468"/>
      <c r="BI136" s="468"/>
      <c r="BJ136" s="468"/>
      <c r="BK136" s="468"/>
      <c r="BL136" s="468"/>
      <c r="BM136" s="468"/>
      <c r="BN136" s="468"/>
      <c r="BO136" s="468"/>
      <c r="BP136" s="468"/>
      <c r="BQ136" s="468"/>
      <c r="BR136" s="468"/>
      <c r="BS136" s="468"/>
      <c r="BT136" s="468"/>
      <c r="BU136" s="468"/>
      <c r="BV136" s="468"/>
    </row>
    <row r="137" spans="1:74" ht="15" hidden="1" customHeight="1" outlineLevel="1" x14ac:dyDescent="0.25">
      <c r="B137" s="478" t="s">
        <v>530</v>
      </c>
      <c r="C137" s="375" t="s">
        <v>787</v>
      </c>
      <c r="D137" s="517" t="s">
        <v>532</v>
      </c>
      <c r="E137" s="375"/>
      <c r="F137" s="375"/>
      <c r="G137" s="375"/>
      <c r="H137" s="375"/>
      <c r="I137" s="375"/>
      <c r="J137" s="375"/>
      <c r="K137" s="375"/>
      <c r="L137" s="375"/>
      <c r="M137" s="375"/>
      <c r="N137" s="375"/>
      <c r="O137" s="510"/>
      <c r="P137" s="375"/>
      <c r="Q137" s="375"/>
      <c r="R137" s="375"/>
      <c r="S137" s="375"/>
      <c r="T137" s="375"/>
      <c r="U137" s="375"/>
      <c r="V137" s="375"/>
      <c r="W137" s="375"/>
      <c r="X137" s="511"/>
      <c r="Y137" s="510"/>
      <c r="Z137" s="375"/>
      <c r="AA137" s="375"/>
      <c r="AB137" s="375"/>
      <c r="AC137" s="375"/>
      <c r="AD137" s="375"/>
      <c r="AE137" s="375"/>
      <c r="AF137" s="375"/>
      <c r="AG137" s="375"/>
      <c r="AH137" s="511"/>
      <c r="AI137" s="510"/>
      <c r="AJ137" s="375"/>
      <c r="AK137" s="375"/>
      <c r="AL137" s="375"/>
      <c r="AM137" s="375"/>
      <c r="AN137" s="375"/>
      <c r="AO137" s="375"/>
      <c r="AP137" s="375"/>
      <c r="AQ137" s="375"/>
      <c r="AR137" s="511"/>
      <c r="AS137" s="510"/>
      <c r="AT137" s="375"/>
      <c r="AU137" s="375"/>
      <c r="AV137" s="375"/>
      <c r="AW137" s="375"/>
      <c r="AX137" s="375"/>
      <c r="AY137" s="375"/>
      <c r="AZ137" s="375"/>
      <c r="BA137" s="375"/>
      <c r="BB137" s="511"/>
    </row>
    <row r="138" spans="1:74" s="488" customFormat="1" ht="15" hidden="1" customHeight="1" outlineLevel="1" x14ac:dyDescent="0.25">
      <c r="B138" s="485" t="s">
        <v>679</v>
      </c>
      <c r="C138" s="486" t="s">
        <v>680</v>
      </c>
      <c r="D138" s="518" t="s">
        <v>277</v>
      </c>
      <c r="E138" s="486"/>
      <c r="F138" s="486"/>
      <c r="G138" s="486"/>
      <c r="H138" s="486"/>
      <c r="I138" s="486"/>
      <c r="J138" s="486"/>
      <c r="K138" s="486"/>
      <c r="L138" s="486"/>
      <c r="M138" s="486"/>
      <c r="N138" s="486"/>
      <c r="O138" s="507"/>
      <c r="P138" s="486"/>
      <c r="Q138" s="486"/>
      <c r="R138" s="486"/>
      <c r="S138" s="486"/>
      <c r="T138" s="486"/>
      <c r="U138" s="486"/>
      <c r="V138" s="486"/>
      <c r="W138" s="486"/>
      <c r="X138" s="508"/>
      <c r="Y138" s="507"/>
      <c r="Z138" s="486"/>
      <c r="AA138" s="486"/>
      <c r="AB138" s="486"/>
      <c r="AC138" s="486"/>
      <c r="AD138" s="486"/>
      <c r="AE138" s="486"/>
      <c r="AF138" s="486"/>
      <c r="AG138" s="486"/>
      <c r="AH138" s="508"/>
      <c r="AI138" s="507"/>
      <c r="AJ138" s="486"/>
      <c r="AK138" s="486"/>
      <c r="AL138" s="486"/>
      <c r="AM138" s="486"/>
      <c r="AN138" s="486"/>
      <c r="AO138" s="486"/>
      <c r="AP138" s="486"/>
      <c r="AQ138" s="486"/>
      <c r="AR138" s="508"/>
      <c r="AS138" s="507"/>
      <c r="AT138" s="486"/>
      <c r="AU138" s="486"/>
      <c r="AV138" s="486"/>
      <c r="AW138" s="486"/>
      <c r="AX138" s="486"/>
      <c r="AY138" s="486"/>
      <c r="AZ138" s="486"/>
      <c r="BA138" s="486"/>
      <c r="BB138" s="508"/>
      <c r="BC138" s="468"/>
      <c r="BD138" s="468"/>
      <c r="BE138" s="468"/>
      <c r="BF138" s="468"/>
      <c r="BG138" s="468"/>
      <c r="BH138" s="468"/>
      <c r="BI138" s="468"/>
      <c r="BJ138" s="468"/>
      <c r="BK138" s="468"/>
      <c r="BL138" s="468"/>
      <c r="BM138" s="468"/>
      <c r="BN138" s="468"/>
      <c r="BO138" s="468"/>
      <c r="BP138" s="468"/>
      <c r="BQ138" s="468"/>
      <c r="BR138" s="468"/>
      <c r="BS138" s="468"/>
      <c r="BT138" s="468"/>
      <c r="BU138" s="468"/>
      <c r="BV138" s="468"/>
    </row>
    <row r="139" spans="1:74" ht="15" hidden="1" customHeight="1" outlineLevel="1" x14ac:dyDescent="0.25">
      <c r="B139" s="478" t="s">
        <v>681</v>
      </c>
      <c r="C139" s="375" t="s">
        <v>742</v>
      </c>
      <c r="D139" s="517" t="s">
        <v>277</v>
      </c>
      <c r="E139" s="375"/>
      <c r="F139" s="375"/>
      <c r="G139" s="375"/>
      <c r="H139" s="375"/>
      <c r="I139" s="375"/>
      <c r="J139" s="375"/>
      <c r="K139" s="375"/>
      <c r="L139" s="375"/>
      <c r="M139" s="375"/>
      <c r="N139" s="375"/>
      <c r="O139" s="510"/>
      <c r="P139" s="375"/>
      <c r="Q139" s="375"/>
      <c r="R139" s="375"/>
      <c r="S139" s="375"/>
      <c r="T139" s="375"/>
      <c r="U139" s="375"/>
      <c r="V139" s="375"/>
      <c r="W139" s="375"/>
      <c r="X139" s="511"/>
      <c r="Y139" s="510"/>
      <c r="Z139" s="375"/>
      <c r="AA139" s="375"/>
      <c r="AB139" s="375"/>
      <c r="AC139" s="375"/>
      <c r="AD139" s="375"/>
      <c r="AE139" s="375"/>
      <c r="AF139" s="375"/>
      <c r="AG139" s="375"/>
      <c r="AH139" s="511"/>
      <c r="AI139" s="510"/>
      <c r="AJ139" s="375"/>
      <c r="AK139" s="375"/>
      <c r="AL139" s="375"/>
      <c r="AM139" s="375"/>
      <c r="AN139" s="375"/>
      <c r="AO139" s="375"/>
      <c r="AP139" s="375"/>
      <c r="AQ139" s="375"/>
      <c r="AR139" s="511"/>
      <c r="AS139" s="510"/>
      <c r="AT139" s="375"/>
      <c r="AU139" s="375"/>
      <c r="AV139" s="375"/>
      <c r="AW139" s="375"/>
      <c r="AX139" s="375"/>
      <c r="AY139" s="375"/>
      <c r="AZ139" s="375"/>
      <c r="BA139" s="375"/>
      <c r="BB139" s="511"/>
    </row>
    <row r="140" spans="1:74" s="488" customFormat="1" ht="15" hidden="1" customHeight="1" outlineLevel="1" x14ac:dyDescent="0.25">
      <c r="B140" s="485" t="s">
        <v>682</v>
      </c>
      <c r="C140" s="486" t="s">
        <v>683</v>
      </c>
      <c r="D140" s="518" t="s">
        <v>277</v>
      </c>
      <c r="E140" s="486"/>
      <c r="F140" s="486"/>
      <c r="G140" s="486"/>
      <c r="H140" s="486"/>
      <c r="I140" s="486"/>
      <c r="J140" s="486"/>
      <c r="K140" s="486"/>
      <c r="L140" s="486"/>
      <c r="M140" s="486"/>
      <c r="N140" s="486"/>
      <c r="O140" s="507"/>
      <c r="P140" s="486"/>
      <c r="Q140" s="486"/>
      <c r="R140" s="486"/>
      <c r="S140" s="486"/>
      <c r="T140" s="486"/>
      <c r="U140" s="486"/>
      <c r="V140" s="486"/>
      <c r="W140" s="486"/>
      <c r="X140" s="508"/>
      <c r="Y140" s="507"/>
      <c r="Z140" s="486"/>
      <c r="AA140" s="486"/>
      <c r="AB140" s="486"/>
      <c r="AC140" s="486"/>
      <c r="AD140" s="486"/>
      <c r="AE140" s="486"/>
      <c r="AF140" s="486"/>
      <c r="AG140" s="486"/>
      <c r="AH140" s="508"/>
      <c r="AI140" s="507"/>
      <c r="AJ140" s="486"/>
      <c r="AK140" s="486"/>
      <c r="AL140" s="486"/>
      <c r="AM140" s="486"/>
      <c r="AN140" s="486"/>
      <c r="AO140" s="486"/>
      <c r="AP140" s="486"/>
      <c r="AQ140" s="486"/>
      <c r="AR140" s="508"/>
      <c r="AS140" s="507"/>
      <c r="AT140" s="486"/>
      <c r="AU140" s="486"/>
      <c r="AV140" s="486"/>
      <c r="AW140" s="486"/>
      <c r="AX140" s="486"/>
      <c r="AY140" s="486"/>
      <c r="AZ140" s="486"/>
      <c r="BA140" s="486"/>
      <c r="BB140" s="508"/>
      <c r="BC140" s="468"/>
      <c r="BD140" s="468"/>
      <c r="BE140" s="468"/>
      <c r="BF140" s="468"/>
      <c r="BG140" s="468"/>
      <c r="BH140" s="468"/>
      <c r="BI140" s="468"/>
      <c r="BJ140" s="468"/>
      <c r="BK140" s="468"/>
      <c r="BL140" s="468"/>
      <c r="BM140" s="468"/>
      <c r="BN140" s="468"/>
      <c r="BO140" s="468"/>
      <c r="BP140" s="468"/>
      <c r="BQ140" s="468"/>
      <c r="BR140" s="468"/>
      <c r="BS140" s="468"/>
      <c r="BT140" s="468"/>
      <c r="BU140" s="468"/>
      <c r="BV140" s="468"/>
    </row>
    <row r="141" spans="1:74" ht="15" hidden="1" customHeight="1" outlineLevel="1" x14ac:dyDescent="0.25">
      <c r="B141" s="478" t="s">
        <v>684</v>
      </c>
      <c r="C141" s="375" t="s">
        <v>743</v>
      </c>
      <c r="D141" s="517" t="s">
        <v>277</v>
      </c>
      <c r="E141" s="375"/>
      <c r="F141" s="375"/>
      <c r="G141" s="375"/>
      <c r="H141" s="375"/>
      <c r="I141" s="375"/>
      <c r="J141" s="375"/>
      <c r="K141" s="375"/>
      <c r="L141" s="375"/>
      <c r="M141" s="375"/>
      <c r="N141" s="375"/>
      <c r="O141" s="510"/>
      <c r="P141" s="375"/>
      <c r="Q141" s="375"/>
      <c r="R141" s="375"/>
      <c r="S141" s="375"/>
      <c r="T141" s="375"/>
      <c r="U141" s="375"/>
      <c r="V141" s="375"/>
      <c r="W141" s="375"/>
      <c r="X141" s="511"/>
      <c r="Y141" s="510"/>
      <c r="Z141" s="375"/>
      <c r="AA141" s="375"/>
      <c r="AB141" s="375"/>
      <c r="AC141" s="375"/>
      <c r="AD141" s="375"/>
      <c r="AE141" s="375"/>
      <c r="AF141" s="375"/>
      <c r="AG141" s="375"/>
      <c r="AH141" s="511"/>
      <c r="AI141" s="510"/>
      <c r="AJ141" s="375"/>
      <c r="AK141" s="375"/>
      <c r="AL141" s="375"/>
      <c r="AM141" s="375"/>
      <c r="AN141" s="375"/>
      <c r="AO141" s="375"/>
      <c r="AP141" s="375"/>
      <c r="AQ141" s="375"/>
      <c r="AR141" s="511"/>
      <c r="AS141" s="510"/>
      <c r="AT141" s="375"/>
      <c r="AU141" s="375"/>
      <c r="AV141" s="375"/>
      <c r="AW141" s="375"/>
      <c r="AX141" s="375"/>
      <c r="AY141" s="375"/>
      <c r="AZ141" s="375"/>
      <c r="BA141" s="375"/>
      <c r="BB141" s="511"/>
    </row>
    <row r="142" spans="1:74" s="488" customFormat="1" ht="15" hidden="1" customHeight="1" outlineLevel="1" x14ac:dyDescent="0.25">
      <c r="B142" s="485" t="s">
        <v>685</v>
      </c>
      <c r="C142" s="486" t="s">
        <v>686</v>
      </c>
      <c r="D142" s="518" t="s">
        <v>277</v>
      </c>
      <c r="E142" s="486"/>
      <c r="F142" s="486"/>
      <c r="G142" s="486"/>
      <c r="H142" s="486"/>
      <c r="I142" s="486"/>
      <c r="J142" s="486"/>
      <c r="K142" s="486"/>
      <c r="L142" s="486"/>
      <c r="M142" s="486"/>
      <c r="N142" s="486"/>
      <c r="O142" s="507"/>
      <c r="P142" s="486"/>
      <c r="Q142" s="486"/>
      <c r="R142" s="486"/>
      <c r="S142" s="486"/>
      <c r="T142" s="486"/>
      <c r="U142" s="486"/>
      <c r="V142" s="486"/>
      <c r="W142" s="486"/>
      <c r="X142" s="508"/>
      <c r="Y142" s="507"/>
      <c r="Z142" s="486"/>
      <c r="AA142" s="486"/>
      <c r="AB142" s="486"/>
      <c r="AC142" s="486"/>
      <c r="AD142" s="486"/>
      <c r="AE142" s="486"/>
      <c r="AF142" s="486"/>
      <c r="AG142" s="486"/>
      <c r="AH142" s="508"/>
      <c r="AI142" s="507"/>
      <c r="AJ142" s="486"/>
      <c r="AK142" s="486"/>
      <c r="AL142" s="486"/>
      <c r="AM142" s="486"/>
      <c r="AN142" s="486"/>
      <c r="AO142" s="486"/>
      <c r="AP142" s="486"/>
      <c r="AQ142" s="486"/>
      <c r="AR142" s="508"/>
      <c r="AS142" s="507"/>
      <c r="AT142" s="486"/>
      <c r="AU142" s="486"/>
      <c r="AV142" s="486"/>
      <c r="AW142" s="486"/>
      <c r="AX142" s="486"/>
      <c r="AY142" s="486"/>
      <c r="AZ142" s="486"/>
      <c r="BA142" s="486"/>
      <c r="BB142" s="508"/>
      <c r="BC142" s="468"/>
      <c r="BD142" s="468"/>
      <c r="BE142" s="468"/>
      <c r="BF142" s="468"/>
      <c r="BG142" s="468"/>
      <c r="BH142" s="468"/>
      <c r="BI142" s="468"/>
      <c r="BJ142" s="468"/>
      <c r="BK142" s="468"/>
      <c r="BL142" s="468"/>
      <c r="BM142" s="468"/>
      <c r="BN142" s="468"/>
      <c r="BO142" s="468"/>
      <c r="BP142" s="468"/>
      <c r="BQ142" s="468"/>
      <c r="BR142" s="468"/>
      <c r="BS142" s="468"/>
      <c r="BT142" s="468"/>
      <c r="BU142" s="468"/>
      <c r="BV142" s="468"/>
    </row>
    <row r="143" spans="1:74" ht="15" hidden="1" customHeight="1" outlineLevel="1" x14ac:dyDescent="0.25">
      <c r="B143" s="478" t="s">
        <v>687</v>
      </c>
      <c r="C143" s="375" t="s">
        <v>744</v>
      </c>
      <c r="D143" s="517" t="s">
        <v>277</v>
      </c>
      <c r="E143" s="375"/>
      <c r="F143" s="375"/>
      <c r="G143" s="375"/>
      <c r="H143" s="375"/>
      <c r="I143" s="375"/>
      <c r="J143" s="375"/>
      <c r="K143" s="375"/>
      <c r="L143" s="375"/>
      <c r="M143" s="375"/>
      <c r="N143" s="375"/>
      <c r="O143" s="510"/>
      <c r="P143" s="375"/>
      <c r="Q143" s="375"/>
      <c r="R143" s="375"/>
      <c r="S143" s="375"/>
      <c r="T143" s="375"/>
      <c r="U143" s="375"/>
      <c r="V143" s="375"/>
      <c r="W143" s="375"/>
      <c r="X143" s="511"/>
      <c r="Y143" s="510"/>
      <c r="Z143" s="375"/>
      <c r="AA143" s="375"/>
      <c r="AB143" s="375"/>
      <c r="AC143" s="375"/>
      <c r="AD143" s="375"/>
      <c r="AE143" s="375"/>
      <c r="AF143" s="375"/>
      <c r="AG143" s="375"/>
      <c r="AH143" s="511"/>
      <c r="AI143" s="510"/>
      <c r="AJ143" s="375"/>
      <c r="AK143" s="375"/>
      <c r="AL143" s="375"/>
      <c r="AM143" s="375"/>
      <c r="AN143" s="375"/>
      <c r="AO143" s="375"/>
      <c r="AP143" s="375"/>
      <c r="AQ143" s="375"/>
      <c r="AR143" s="511"/>
      <c r="AS143" s="510"/>
      <c r="AT143" s="375"/>
      <c r="AU143" s="375"/>
      <c r="AV143" s="375"/>
      <c r="AW143" s="375"/>
      <c r="AX143" s="375"/>
      <c r="AY143" s="375"/>
      <c r="AZ143" s="375"/>
      <c r="BA143" s="375"/>
      <c r="BB143" s="511"/>
    </row>
    <row r="144" spans="1:74" s="488" customFormat="1" ht="15" hidden="1" customHeight="1" outlineLevel="1" x14ac:dyDescent="0.25">
      <c r="B144" s="485" t="s">
        <v>688</v>
      </c>
      <c r="C144" s="486" t="s">
        <v>786</v>
      </c>
      <c r="D144" s="518" t="s">
        <v>277</v>
      </c>
      <c r="E144" s="486"/>
      <c r="F144" s="486"/>
      <c r="G144" s="486"/>
      <c r="H144" s="486"/>
      <c r="I144" s="486"/>
      <c r="J144" s="486"/>
      <c r="K144" s="486"/>
      <c r="L144" s="486"/>
      <c r="M144" s="486"/>
      <c r="N144" s="486"/>
      <c r="O144" s="507"/>
      <c r="P144" s="486"/>
      <c r="Q144" s="486"/>
      <c r="R144" s="486"/>
      <c r="S144" s="486"/>
      <c r="T144" s="486"/>
      <c r="U144" s="486"/>
      <c r="V144" s="486"/>
      <c r="W144" s="486"/>
      <c r="X144" s="508"/>
      <c r="Y144" s="507"/>
      <c r="Z144" s="486"/>
      <c r="AA144" s="486"/>
      <c r="AB144" s="486"/>
      <c r="AC144" s="486"/>
      <c r="AD144" s="486"/>
      <c r="AE144" s="486"/>
      <c r="AF144" s="486"/>
      <c r="AG144" s="486"/>
      <c r="AH144" s="508"/>
      <c r="AI144" s="507"/>
      <c r="AJ144" s="486"/>
      <c r="AK144" s="486"/>
      <c r="AL144" s="486"/>
      <c r="AM144" s="486"/>
      <c r="AN144" s="486"/>
      <c r="AO144" s="486"/>
      <c r="AP144" s="486"/>
      <c r="AQ144" s="486"/>
      <c r="AR144" s="508"/>
      <c r="AS144" s="507"/>
      <c r="AT144" s="486"/>
      <c r="AU144" s="486"/>
      <c r="AV144" s="486"/>
      <c r="AW144" s="486"/>
      <c r="AX144" s="486"/>
      <c r="AY144" s="486"/>
      <c r="AZ144" s="486"/>
      <c r="BA144" s="486"/>
      <c r="BB144" s="508"/>
      <c r="BC144" s="468"/>
      <c r="BD144" s="468"/>
      <c r="BE144" s="468"/>
      <c r="BF144" s="468"/>
      <c r="BG144" s="468"/>
      <c r="BH144" s="468"/>
      <c r="BI144" s="468"/>
      <c r="BJ144" s="468"/>
      <c r="BK144" s="468"/>
      <c r="BL144" s="468"/>
      <c r="BM144" s="468"/>
      <c r="BN144" s="468"/>
      <c r="BO144" s="468"/>
      <c r="BP144" s="468"/>
      <c r="BQ144" s="468"/>
      <c r="BR144" s="468"/>
      <c r="BS144" s="468"/>
      <c r="BT144" s="468"/>
      <c r="BU144" s="468"/>
      <c r="BV144" s="468"/>
    </row>
    <row r="145" spans="1:74" ht="15.75" hidden="1" customHeight="1" outlineLevel="1" thickBot="1" x14ac:dyDescent="0.3">
      <c r="B145" s="478" t="s">
        <v>689</v>
      </c>
      <c r="C145" s="375" t="s">
        <v>784</v>
      </c>
      <c r="D145" s="535" t="s">
        <v>517</v>
      </c>
      <c r="E145" s="375"/>
      <c r="F145" s="375"/>
      <c r="G145" s="375"/>
      <c r="H145" s="375"/>
      <c r="I145" s="375"/>
      <c r="J145" s="375"/>
      <c r="K145" s="375"/>
      <c r="L145" s="375"/>
      <c r="M145" s="375"/>
      <c r="N145" s="375"/>
      <c r="O145" s="510"/>
      <c r="P145" s="375"/>
      <c r="Q145" s="375"/>
      <c r="R145" s="375"/>
      <c r="S145" s="375"/>
      <c r="T145" s="375"/>
      <c r="U145" s="375"/>
      <c r="V145" s="375"/>
      <c r="W145" s="375"/>
      <c r="X145" s="511"/>
      <c r="Y145" s="510"/>
      <c r="Z145" s="375"/>
      <c r="AA145" s="375"/>
      <c r="AB145" s="375"/>
      <c r="AC145" s="375"/>
      <c r="AD145" s="375"/>
      <c r="AE145" s="375"/>
      <c r="AF145" s="375"/>
      <c r="AG145" s="375"/>
      <c r="AH145" s="511"/>
      <c r="AI145" s="510"/>
      <c r="AJ145" s="375"/>
      <c r="AK145" s="375"/>
      <c r="AL145" s="375"/>
      <c r="AM145" s="375"/>
      <c r="AN145" s="375"/>
      <c r="AO145" s="375"/>
      <c r="AP145" s="375"/>
      <c r="AQ145" s="375"/>
      <c r="AR145" s="511"/>
      <c r="AS145" s="510"/>
      <c r="AT145" s="375"/>
      <c r="AU145" s="375"/>
      <c r="AV145" s="375"/>
      <c r="AW145" s="375"/>
      <c r="AX145" s="375"/>
      <c r="AY145" s="375"/>
      <c r="AZ145" s="375"/>
      <c r="BA145" s="375"/>
      <c r="BB145" s="511"/>
    </row>
    <row r="146" spans="1:74" s="537" customFormat="1" ht="15" customHeight="1" x14ac:dyDescent="0.25">
      <c r="A146" s="536"/>
      <c r="C146" s="538"/>
      <c r="D146" s="538"/>
      <c r="E146" s="745" t="s">
        <v>788</v>
      </c>
      <c r="F146" s="745"/>
      <c r="G146" s="745"/>
      <c r="H146" s="745"/>
      <c r="I146" s="745"/>
      <c r="J146" s="745"/>
      <c r="K146" s="745"/>
      <c r="L146" s="745"/>
      <c r="M146" s="745"/>
      <c r="N146" s="745"/>
      <c r="O146" s="755" t="s">
        <v>886</v>
      </c>
      <c r="P146" s="745"/>
      <c r="Q146" s="745"/>
      <c r="R146" s="745"/>
      <c r="S146" s="745"/>
      <c r="T146" s="745"/>
      <c r="U146" s="745"/>
      <c r="V146" s="745"/>
      <c r="W146" s="745"/>
      <c r="X146" s="756"/>
      <c r="Y146" s="755" t="s">
        <v>790</v>
      </c>
      <c r="Z146" s="745"/>
      <c r="AA146" s="745"/>
      <c r="AB146" s="745"/>
      <c r="AC146" s="745"/>
      <c r="AD146" s="745"/>
      <c r="AE146" s="745"/>
      <c r="AF146" s="745"/>
      <c r="AG146" s="745"/>
      <c r="AH146" s="756"/>
      <c r="AI146" s="755" t="s">
        <v>791</v>
      </c>
      <c r="AJ146" s="745"/>
      <c r="AK146" s="745"/>
      <c r="AL146" s="745"/>
      <c r="AM146" s="745"/>
      <c r="AN146" s="745"/>
      <c r="AO146" s="745"/>
      <c r="AP146" s="745"/>
      <c r="AQ146" s="745"/>
      <c r="AR146" s="756"/>
      <c r="AS146" s="755" t="s">
        <v>792</v>
      </c>
      <c r="AT146" s="745"/>
      <c r="AU146" s="745"/>
      <c r="AV146" s="745"/>
      <c r="AW146" s="745"/>
      <c r="AX146" s="745"/>
      <c r="AY146" s="745"/>
      <c r="AZ146" s="745"/>
      <c r="BA146" s="745"/>
      <c r="BB146" s="756"/>
      <c r="BC146" s="539"/>
      <c r="BD146" s="539"/>
      <c r="BE146" s="539"/>
      <c r="BF146" s="539"/>
      <c r="BG146" s="539"/>
      <c r="BH146" s="539"/>
      <c r="BI146" s="539"/>
      <c r="BJ146" s="539"/>
      <c r="BK146" s="539"/>
      <c r="BL146" s="539"/>
      <c r="BM146" s="539"/>
      <c r="BN146" s="539"/>
      <c r="BO146" s="539"/>
      <c r="BP146" s="539"/>
      <c r="BQ146" s="539"/>
      <c r="BR146" s="539"/>
      <c r="BS146" s="539"/>
      <c r="BT146" s="539"/>
      <c r="BU146" s="539"/>
      <c r="BV146" s="539"/>
    </row>
    <row r="147" spans="1:74" s="537" customFormat="1" ht="15.75" customHeight="1" x14ac:dyDescent="0.25">
      <c r="A147" s="540"/>
      <c r="B147" s="541"/>
      <c r="C147" s="541"/>
      <c r="D147" s="541"/>
      <c r="E147" s="746"/>
      <c r="F147" s="746"/>
      <c r="G147" s="746"/>
      <c r="H147" s="746"/>
      <c r="I147" s="746"/>
      <c r="J147" s="746"/>
      <c r="K147" s="746"/>
      <c r="L147" s="746"/>
      <c r="M147" s="746"/>
      <c r="N147" s="746"/>
      <c r="O147" s="757"/>
      <c r="P147" s="746"/>
      <c r="Q147" s="746"/>
      <c r="R147" s="746"/>
      <c r="S147" s="746"/>
      <c r="T147" s="746"/>
      <c r="U147" s="746"/>
      <c r="V147" s="746"/>
      <c r="W147" s="746"/>
      <c r="X147" s="758"/>
      <c r="Y147" s="757"/>
      <c r="Z147" s="746"/>
      <c r="AA147" s="746"/>
      <c r="AB147" s="746"/>
      <c r="AC147" s="746"/>
      <c r="AD147" s="746"/>
      <c r="AE147" s="746"/>
      <c r="AF147" s="746"/>
      <c r="AG147" s="746"/>
      <c r="AH147" s="758"/>
      <c r="AI147" s="757"/>
      <c r="AJ147" s="746"/>
      <c r="AK147" s="746"/>
      <c r="AL147" s="746"/>
      <c r="AM147" s="746"/>
      <c r="AN147" s="746"/>
      <c r="AO147" s="746"/>
      <c r="AP147" s="746"/>
      <c r="AQ147" s="746"/>
      <c r="AR147" s="758"/>
      <c r="AS147" s="757"/>
      <c r="AT147" s="746"/>
      <c r="AU147" s="746"/>
      <c r="AV147" s="746"/>
      <c r="AW147" s="746"/>
      <c r="AX147" s="746"/>
      <c r="AY147" s="746"/>
      <c r="AZ147" s="746"/>
      <c r="BA147" s="746"/>
      <c r="BB147" s="758"/>
      <c r="BC147" s="539"/>
      <c r="BD147" s="539"/>
      <c r="BE147" s="539"/>
      <c r="BF147" s="539"/>
      <c r="BG147" s="539"/>
      <c r="BH147" s="539"/>
      <c r="BI147" s="539"/>
      <c r="BJ147" s="539"/>
      <c r="BK147" s="539"/>
      <c r="BL147" s="539"/>
      <c r="BM147" s="539"/>
      <c r="BN147" s="539"/>
      <c r="BO147" s="539"/>
      <c r="BP147" s="539"/>
      <c r="BQ147" s="539"/>
      <c r="BR147" s="539"/>
      <c r="BS147" s="539"/>
      <c r="BT147" s="539"/>
      <c r="BU147" s="539"/>
      <c r="BV147" s="539"/>
    </row>
    <row r="148" spans="1:74" s="537" customFormat="1" ht="15" customHeight="1" x14ac:dyDescent="0.25">
      <c r="A148" s="540"/>
      <c r="B148" s="541"/>
      <c r="C148" s="541"/>
      <c r="D148" s="541"/>
      <c r="E148" s="746"/>
      <c r="F148" s="746"/>
      <c r="G148" s="746"/>
      <c r="H148" s="746"/>
      <c r="I148" s="746"/>
      <c r="J148" s="746"/>
      <c r="K148" s="746"/>
      <c r="L148" s="746"/>
      <c r="M148" s="746"/>
      <c r="N148" s="746"/>
      <c r="O148" s="757"/>
      <c r="P148" s="746"/>
      <c r="Q148" s="746"/>
      <c r="R148" s="746"/>
      <c r="S148" s="746"/>
      <c r="T148" s="746"/>
      <c r="U148" s="746"/>
      <c r="V148" s="746"/>
      <c r="W148" s="746"/>
      <c r="X148" s="758"/>
      <c r="Y148" s="757"/>
      <c r="Z148" s="746"/>
      <c r="AA148" s="746"/>
      <c r="AB148" s="746"/>
      <c r="AC148" s="746"/>
      <c r="AD148" s="746"/>
      <c r="AE148" s="746"/>
      <c r="AF148" s="746"/>
      <c r="AG148" s="746"/>
      <c r="AH148" s="758"/>
      <c r="AI148" s="757"/>
      <c r="AJ148" s="746"/>
      <c r="AK148" s="746"/>
      <c r="AL148" s="746"/>
      <c r="AM148" s="746"/>
      <c r="AN148" s="746"/>
      <c r="AO148" s="746"/>
      <c r="AP148" s="746"/>
      <c r="AQ148" s="746"/>
      <c r="AR148" s="758"/>
      <c r="AS148" s="757"/>
      <c r="AT148" s="746"/>
      <c r="AU148" s="746"/>
      <c r="AV148" s="746"/>
      <c r="AW148" s="746"/>
      <c r="AX148" s="746"/>
      <c r="AY148" s="746"/>
      <c r="AZ148" s="746"/>
      <c r="BA148" s="746"/>
      <c r="BB148" s="758"/>
      <c r="BC148" s="539"/>
      <c r="BD148" s="539"/>
      <c r="BE148" s="539"/>
      <c r="BF148" s="539"/>
      <c r="BG148" s="539"/>
      <c r="BH148" s="539"/>
      <c r="BI148" s="539"/>
      <c r="BJ148" s="539"/>
      <c r="BK148" s="539"/>
      <c r="BL148" s="539"/>
      <c r="BM148" s="539"/>
      <c r="BN148" s="539"/>
      <c r="BO148" s="539"/>
      <c r="BP148" s="539"/>
      <c r="BQ148" s="539"/>
      <c r="BR148" s="539"/>
      <c r="BS148" s="539"/>
      <c r="BT148" s="539"/>
      <c r="BU148" s="539"/>
      <c r="BV148" s="539"/>
    </row>
    <row r="149" spans="1:74" s="537" customFormat="1" ht="15.75" customHeight="1" x14ac:dyDescent="0.25">
      <c r="A149" s="540"/>
      <c r="B149" s="541"/>
      <c r="C149" s="541"/>
      <c r="D149" s="541"/>
      <c r="E149" s="746"/>
      <c r="F149" s="746"/>
      <c r="G149" s="746"/>
      <c r="H149" s="746"/>
      <c r="I149" s="746"/>
      <c r="J149" s="746"/>
      <c r="K149" s="746"/>
      <c r="L149" s="746"/>
      <c r="M149" s="746"/>
      <c r="N149" s="746"/>
      <c r="O149" s="757"/>
      <c r="P149" s="746"/>
      <c r="Q149" s="746"/>
      <c r="R149" s="746"/>
      <c r="S149" s="746"/>
      <c r="T149" s="746"/>
      <c r="U149" s="746"/>
      <c r="V149" s="746"/>
      <c r="W149" s="746"/>
      <c r="X149" s="758"/>
      <c r="Y149" s="757"/>
      <c r="Z149" s="746"/>
      <c r="AA149" s="746"/>
      <c r="AB149" s="746"/>
      <c r="AC149" s="746"/>
      <c r="AD149" s="746"/>
      <c r="AE149" s="746"/>
      <c r="AF149" s="746"/>
      <c r="AG149" s="746"/>
      <c r="AH149" s="758"/>
      <c r="AI149" s="757"/>
      <c r="AJ149" s="746"/>
      <c r="AK149" s="746"/>
      <c r="AL149" s="746"/>
      <c r="AM149" s="746"/>
      <c r="AN149" s="746"/>
      <c r="AO149" s="746"/>
      <c r="AP149" s="746"/>
      <c r="AQ149" s="746"/>
      <c r="AR149" s="758"/>
      <c r="AS149" s="757"/>
      <c r="AT149" s="746"/>
      <c r="AU149" s="746"/>
      <c r="AV149" s="746"/>
      <c r="AW149" s="746"/>
      <c r="AX149" s="746"/>
      <c r="AY149" s="746"/>
      <c r="AZ149" s="746"/>
      <c r="BA149" s="746"/>
      <c r="BB149" s="758"/>
      <c r="BC149" s="539"/>
      <c r="BD149" s="539"/>
      <c r="BE149" s="539"/>
      <c r="BF149" s="539"/>
      <c r="BG149" s="539"/>
      <c r="BH149" s="539"/>
      <c r="BI149" s="539"/>
      <c r="BJ149" s="539"/>
      <c r="BK149" s="539"/>
      <c r="BL149" s="539"/>
      <c r="BM149" s="539"/>
      <c r="BN149" s="539"/>
      <c r="BO149" s="539"/>
      <c r="BP149" s="539"/>
      <c r="BQ149" s="539"/>
      <c r="BR149" s="539"/>
      <c r="BS149" s="539"/>
      <c r="BT149" s="539"/>
      <c r="BU149" s="539"/>
      <c r="BV149" s="539"/>
    </row>
    <row r="150" spans="1:74" s="537" customFormat="1" ht="15.75" customHeight="1" thickBot="1" x14ac:dyDescent="0.3">
      <c r="A150" s="542"/>
      <c r="B150" s="543"/>
      <c r="C150" s="543"/>
      <c r="D150" s="543"/>
      <c r="E150" s="747"/>
      <c r="F150" s="747"/>
      <c r="G150" s="747"/>
      <c r="H150" s="747"/>
      <c r="I150" s="747"/>
      <c r="J150" s="747"/>
      <c r="K150" s="747"/>
      <c r="L150" s="747"/>
      <c r="M150" s="747"/>
      <c r="N150" s="747"/>
      <c r="O150" s="759"/>
      <c r="P150" s="747"/>
      <c r="Q150" s="747"/>
      <c r="R150" s="747"/>
      <c r="S150" s="747"/>
      <c r="T150" s="747"/>
      <c r="U150" s="747"/>
      <c r="V150" s="747"/>
      <c r="W150" s="747"/>
      <c r="X150" s="760"/>
      <c r="Y150" s="759"/>
      <c r="Z150" s="747"/>
      <c r="AA150" s="747"/>
      <c r="AB150" s="747"/>
      <c r="AC150" s="747"/>
      <c r="AD150" s="747"/>
      <c r="AE150" s="747"/>
      <c r="AF150" s="747"/>
      <c r="AG150" s="747"/>
      <c r="AH150" s="760"/>
      <c r="AI150" s="759"/>
      <c r="AJ150" s="747"/>
      <c r="AK150" s="747"/>
      <c r="AL150" s="747"/>
      <c r="AM150" s="747"/>
      <c r="AN150" s="747"/>
      <c r="AO150" s="747"/>
      <c r="AP150" s="747"/>
      <c r="AQ150" s="747"/>
      <c r="AR150" s="760"/>
      <c r="AS150" s="759"/>
      <c r="AT150" s="747"/>
      <c r="AU150" s="747"/>
      <c r="AV150" s="747"/>
      <c r="AW150" s="747"/>
      <c r="AX150" s="747"/>
      <c r="AY150" s="747"/>
      <c r="AZ150" s="747"/>
      <c r="BA150" s="747"/>
      <c r="BB150" s="760"/>
      <c r="BC150" s="539"/>
      <c r="BD150" s="539"/>
      <c r="BE150" s="539"/>
      <c r="BF150" s="539"/>
      <c r="BG150" s="539"/>
      <c r="BH150" s="539"/>
      <c r="BI150" s="539"/>
      <c r="BJ150" s="539"/>
      <c r="BK150" s="539"/>
      <c r="BL150" s="539"/>
      <c r="BM150" s="539"/>
      <c r="BN150" s="539"/>
      <c r="BO150" s="539"/>
      <c r="BP150" s="539"/>
      <c r="BQ150" s="539"/>
      <c r="BR150" s="539"/>
      <c r="BS150" s="539"/>
      <c r="BT150" s="539"/>
      <c r="BU150" s="539"/>
      <c r="BV150" s="539"/>
    </row>
    <row r="151" spans="1:74" ht="26.25" customHeight="1" x14ac:dyDescent="0.25">
      <c r="A151" s="766" t="s">
        <v>793</v>
      </c>
      <c r="B151" s="769" t="s">
        <v>794</v>
      </c>
      <c r="C151" s="464"/>
      <c r="D151" s="465"/>
      <c r="E151" s="465" t="s">
        <v>954</v>
      </c>
      <c r="F151" s="465" t="s">
        <v>954</v>
      </c>
      <c r="G151" s="465" t="s">
        <v>954</v>
      </c>
      <c r="H151" s="465" t="s">
        <v>954</v>
      </c>
      <c r="I151" s="465" t="s">
        <v>954</v>
      </c>
      <c r="J151" s="465" t="s">
        <v>954</v>
      </c>
      <c r="K151" s="465" t="s">
        <v>895</v>
      </c>
      <c r="L151" s="465" t="s">
        <v>896</v>
      </c>
      <c r="M151" s="465" t="s">
        <v>956</v>
      </c>
      <c r="N151" s="465" t="s">
        <v>897</v>
      </c>
      <c r="O151" s="466" t="s">
        <v>954</v>
      </c>
      <c r="P151" s="465" t="s">
        <v>954</v>
      </c>
      <c r="Q151" s="465" t="s">
        <v>954</v>
      </c>
      <c r="R151" s="465" t="s">
        <v>954</v>
      </c>
      <c r="S151" s="465" t="s">
        <v>954</v>
      </c>
      <c r="T151" s="465" t="s">
        <v>954</v>
      </c>
      <c r="U151" s="465" t="s">
        <v>895</v>
      </c>
      <c r="V151" s="465" t="s">
        <v>895</v>
      </c>
      <c r="W151" s="465" t="s">
        <v>895</v>
      </c>
      <c r="X151" s="467" t="s">
        <v>895</v>
      </c>
      <c r="Y151" s="466" t="s">
        <v>954</v>
      </c>
      <c r="Z151" s="465" t="s">
        <v>954</v>
      </c>
      <c r="AA151" s="465" t="s">
        <v>954</v>
      </c>
      <c r="AB151" s="465" t="s">
        <v>954</v>
      </c>
      <c r="AC151" s="465" t="s">
        <v>954</v>
      </c>
      <c r="AD151" s="465" t="s">
        <v>954</v>
      </c>
      <c r="AE151" s="465" t="s">
        <v>895</v>
      </c>
      <c r="AF151" s="465" t="s">
        <v>895</v>
      </c>
      <c r="AG151" s="465" t="s">
        <v>895</v>
      </c>
      <c r="AH151" s="467" t="s">
        <v>895</v>
      </c>
      <c r="AI151" s="466" t="s">
        <v>954</v>
      </c>
      <c r="AJ151" s="465" t="s">
        <v>954</v>
      </c>
      <c r="AK151" s="465" t="s">
        <v>954</v>
      </c>
      <c r="AL151" s="465" t="s">
        <v>954</v>
      </c>
      <c r="AM151" s="465" t="s">
        <v>954</v>
      </c>
      <c r="AN151" s="465" t="s">
        <v>954</v>
      </c>
      <c r="AO151" s="465" t="s">
        <v>898</v>
      </c>
      <c r="AP151" s="465" t="s">
        <v>898</v>
      </c>
      <c r="AQ151" s="465" t="s">
        <v>898</v>
      </c>
      <c r="AR151" s="467" t="s">
        <v>563</v>
      </c>
      <c r="AS151" s="466" t="s">
        <v>899</v>
      </c>
      <c r="AT151" s="465" t="s">
        <v>899</v>
      </c>
      <c r="AU151" s="465" t="s">
        <v>899</v>
      </c>
      <c r="AV151" s="465" t="s">
        <v>899</v>
      </c>
      <c r="AW151" s="465" t="s">
        <v>899</v>
      </c>
      <c r="AX151" s="465" t="s">
        <v>899</v>
      </c>
      <c r="AY151" s="465" t="s">
        <v>899</v>
      </c>
      <c r="AZ151" s="465" t="s">
        <v>899</v>
      </c>
      <c r="BA151" s="465" t="s">
        <v>899</v>
      </c>
      <c r="BB151" s="467" t="s">
        <v>563</v>
      </c>
    </row>
    <row r="152" spans="1:74" ht="27" thickBot="1" x14ac:dyDescent="0.3">
      <c r="A152" s="767"/>
      <c r="B152" s="770"/>
      <c r="C152" s="469"/>
      <c r="D152" s="470"/>
      <c r="E152" s="470" t="s">
        <v>278</v>
      </c>
      <c r="F152" s="470" t="s">
        <v>279</v>
      </c>
      <c r="G152" s="470" t="s">
        <v>622</v>
      </c>
      <c r="H152" s="470" t="s">
        <v>280</v>
      </c>
      <c r="I152" s="470" t="s">
        <v>281</v>
      </c>
      <c r="J152" s="470" t="s">
        <v>562</v>
      </c>
      <c r="K152" s="470" t="s">
        <v>608</v>
      </c>
      <c r="L152" s="470" t="s">
        <v>609</v>
      </c>
      <c r="M152" s="470" t="s">
        <v>610</v>
      </c>
      <c r="N152" s="470" t="s">
        <v>611</v>
      </c>
      <c r="O152" s="471" t="s">
        <v>278</v>
      </c>
      <c r="P152" s="470" t="s">
        <v>279</v>
      </c>
      <c r="Q152" s="470" t="s">
        <v>622</v>
      </c>
      <c r="R152" s="470" t="s">
        <v>280</v>
      </c>
      <c r="S152" s="470" t="s">
        <v>281</v>
      </c>
      <c r="T152" s="470" t="s">
        <v>562</v>
      </c>
      <c r="U152" s="470" t="s">
        <v>608</v>
      </c>
      <c r="V152" s="470" t="s">
        <v>609</v>
      </c>
      <c r="W152" s="470" t="s">
        <v>610</v>
      </c>
      <c r="X152" s="472" t="s">
        <v>611</v>
      </c>
      <c r="Y152" s="471" t="s">
        <v>278</v>
      </c>
      <c r="Z152" s="470" t="s">
        <v>279</v>
      </c>
      <c r="AA152" s="470" t="s">
        <v>622</v>
      </c>
      <c r="AB152" s="470" t="s">
        <v>280</v>
      </c>
      <c r="AC152" s="470" t="s">
        <v>281</v>
      </c>
      <c r="AD152" s="470" t="s">
        <v>562</v>
      </c>
      <c r="AE152" s="470" t="s">
        <v>608</v>
      </c>
      <c r="AF152" s="470" t="s">
        <v>609</v>
      </c>
      <c r="AG152" s="470" t="s">
        <v>610</v>
      </c>
      <c r="AH152" s="472" t="s">
        <v>611</v>
      </c>
      <c r="AI152" s="471" t="s">
        <v>278</v>
      </c>
      <c r="AJ152" s="470" t="s">
        <v>279</v>
      </c>
      <c r="AK152" s="470" t="s">
        <v>622</v>
      </c>
      <c r="AL152" s="470" t="s">
        <v>280</v>
      </c>
      <c r="AM152" s="470" t="s">
        <v>281</v>
      </c>
      <c r="AN152" s="470" t="s">
        <v>562</v>
      </c>
      <c r="AO152" s="470" t="s">
        <v>608</v>
      </c>
      <c r="AP152" s="470" t="s">
        <v>609</v>
      </c>
      <c r="AQ152" s="470" t="s">
        <v>610</v>
      </c>
      <c r="AR152" s="472" t="s">
        <v>611</v>
      </c>
      <c r="AS152" s="471" t="s">
        <v>278</v>
      </c>
      <c r="AT152" s="470" t="s">
        <v>279</v>
      </c>
      <c r="AU152" s="470" t="s">
        <v>622</v>
      </c>
      <c r="AV152" s="470" t="s">
        <v>280</v>
      </c>
      <c r="AW152" s="470" t="s">
        <v>281</v>
      </c>
      <c r="AX152" s="470" t="s">
        <v>562</v>
      </c>
      <c r="AY152" s="470" t="s">
        <v>608</v>
      </c>
      <c r="AZ152" s="470" t="s">
        <v>609</v>
      </c>
      <c r="BA152" s="470" t="s">
        <v>610</v>
      </c>
      <c r="BB152" s="472" t="s">
        <v>611</v>
      </c>
    </row>
    <row r="153" spans="1:74" ht="15.75" customHeight="1" outlineLevel="1" thickBot="1" x14ac:dyDescent="0.3">
      <c r="A153" s="767"/>
      <c r="B153" s="544" t="s">
        <v>506</v>
      </c>
      <c r="C153" s="476" t="s">
        <v>579</v>
      </c>
      <c r="D153" s="476"/>
      <c r="E153" s="477">
        <v>18.346897768811782</v>
      </c>
      <c r="F153" s="477">
        <v>18.346897768811782</v>
      </c>
      <c r="G153" s="477">
        <v>18.346897768811782</v>
      </c>
      <c r="H153" s="477">
        <v>18.346897768811782</v>
      </c>
      <c r="I153" s="477">
        <v>18.346897768811782</v>
      </c>
      <c r="J153" s="477">
        <v>18.346897768811782</v>
      </c>
      <c r="K153" s="477">
        <v>35.831575950093473</v>
      </c>
      <c r="L153" s="477">
        <v>39.920687975046732</v>
      </c>
      <c r="M153" s="477">
        <v>31.178348884405892</v>
      </c>
      <c r="N153" s="477" t="s">
        <v>900</v>
      </c>
      <c r="O153" s="545">
        <v>18.346897768811782</v>
      </c>
      <c r="P153" s="477">
        <v>18.346897768811782</v>
      </c>
      <c r="Q153" s="477">
        <v>18.346897768811782</v>
      </c>
      <c r="R153" s="477">
        <v>18.346897768811782</v>
      </c>
      <c r="S153" s="477">
        <v>18.346897768811782</v>
      </c>
      <c r="T153" s="477">
        <v>18.346897768811782</v>
      </c>
      <c r="U153" s="477">
        <v>35.831575950093473</v>
      </c>
      <c r="V153" s="477">
        <v>35.831575950093473</v>
      </c>
      <c r="W153" s="477">
        <v>35.831575950093473</v>
      </c>
      <c r="X153" s="546">
        <v>35.831575950093473</v>
      </c>
      <c r="Y153" s="545">
        <v>18.346897768811782</v>
      </c>
      <c r="Z153" s="477">
        <v>18.346897768811782</v>
      </c>
      <c r="AA153" s="477">
        <v>18.346897768811782</v>
      </c>
      <c r="AB153" s="477">
        <v>18.346897768811782</v>
      </c>
      <c r="AC153" s="477">
        <v>18.346897768811782</v>
      </c>
      <c r="AD153" s="477">
        <v>18.346897768811782</v>
      </c>
      <c r="AE153" s="477">
        <v>35.831575950093473</v>
      </c>
      <c r="AF153" s="477">
        <v>35.831575950093473</v>
      </c>
      <c r="AG153" s="477">
        <v>35.831575950093473</v>
      </c>
      <c r="AH153" s="546">
        <v>35.831575950093473</v>
      </c>
      <c r="AI153" s="545">
        <v>18.346897768811782</v>
      </c>
      <c r="AJ153" s="477">
        <v>18.346897768811782</v>
      </c>
      <c r="AK153" s="477">
        <v>18.346897768811782</v>
      </c>
      <c r="AL153" s="477">
        <v>18.346897768811782</v>
      </c>
      <c r="AM153" s="477">
        <v>18.346897768811782</v>
      </c>
      <c r="AN153" s="477">
        <v>18.346897768811782</v>
      </c>
      <c r="AO153" s="477">
        <v>23.405446613612025</v>
      </c>
      <c r="AP153" s="477">
        <v>23.405446613612025</v>
      </c>
      <c r="AQ153" s="477">
        <v>23.405446613612025</v>
      </c>
      <c r="AR153" s="546" t="s">
        <v>563</v>
      </c>
      <c r="AS153" s="545">
        <v>30.164818280198393</v>
      </c>
      <c r="AT153" s="477">
        <v>30.164818280198393</v>
      </c>
      <c r="AU153" s="477">
        <v>30.164818280198393</v>
      </c>
      <c r="AV153" s="477">
        <v>30.164818280198393</v>
      </c>
      <c r="AW153" s="477">
        <v>30.164818280198393</v>
      </c>
      <c r="AX153" s="477">
        <v>30.164818280198393</v>
      </c>
      <c r="AY153" s="477">
        <v>30.164818280198393</v>
      </c>
      <c r="AZ153" s="477">
        <v>30.164818280198393</v>
      </c>
      <c r="BA153" s="477">
        <v>30.164818280198393</v>
      </c>
      <c r="BB153" s="546" t="s">
        <v>563</v>
      </c>
    </row>
    <row r="154" spans="1:74" ht="15.75" customHeight="1" outlineLevel="1" thickBot="1" x14ac:dyDescent="0.3">
      <c r="A154" s="767"/>
      <c r="B154" s="547"/>
      <c r="C154" s="375"/>
      <c r="D154" s="479"/>
      <c r="E154" s="548" t="s">
        <v>563</v>
      </c>
      <c r="F154" s="548" t="s">
        <v>563</v>
      </c>
      <c r="G154" s="548" t="s">
        <v>563</v>
      </c>
      <c r="H154" s="548" t="s">
        <v>563</v>
      </c>
      <c r="I154" s="548" t="s">
        <v>563</v>
      </c>
      <c r="J154" s="548" t="s">
        <v>563</v>
      </c>
      <c r="K154" s="548" t="s">
        <v>563</v>
      </c>
      <c r="L154" s="548" t="s">
        <v>563</v>
      </c>
      <c r="M154" s="548" t="s">
        <v>563</v>
      </c>
      <c r="N154" s="548" t="s">
        <v>563</v>
      </c>
      <c r="O154" s="549"/>
      <c r="P154" s="548"/>
      <c r="Q154" s="548"/>
      <c r="R154" s="548"/>
      <c r="S154" s="548"/>
      <c r="T154" s="548"/>
      <c r="U154" s="548"/>
      <c r="V154" s="548"/>
      <c r="W154" s="548"/>
      <c r="X154" s="550"/>
      <c r="Y154" s="549" t="s">
        <v>563</v>
      </c>
      <c r="Z154" s="548" t="s">
        <v>563</v>
      </c>
      <c r="AA154" s="548" t="s">
        <v>563</v>
      </c>
      <c r="AB154" s="548" t="s">
        <v>563</v>
      </c>
      <c r="AC154" s="548" t="s">
        <v>563</v>
      </c>
      <c r="AD154" s="548" t="s">
        <v>563</v>
      </c>
      <c r="AE154" s="548" t="s">
        <v>563</v>
      </c>
      <c r="AF154" s="548" t="s">
        <v>563</v>
      </c>
      <c r="AG154" s="548" t="s">
        <v>563</v>
      </c>
      <c r="AH154" s="550" t="s">
        <v>563</v>
      </c>
      <c r="AI154" s="549" t="s">
        <v>563</v>
      </c>
      <c r="AJ154" s="548" t="s">
        <v>563</v>
      </c>
      <c r="AK154" s="548" t="s">
        <v>563</v>
      </c>
      <c r="AL154" s="548" t="s">
        <v>563</v>
      </c>
      <c r="AM154" s="548" t="s">
        <v>563</v>
      </c>
      <c r="AN154" s="548" t="s">
        <v>563</v>
      </c>
      <c r="AO154" s="548" t="s">
        <v>563</v>
      </c>
      <c r="AP154" s="548" t="s">
        <v>563</v>
      </c>
      <c r="AQ154" s="548" t="s">
        <v>563</v>
      </c>
      <c r="AR154" s="550" t="s">
        <v>563</v>
      </c>
      <c r="AS154" s="549" t="s">
        <v>563</v>
      </c>
      <c r="AT154" s="548" t="s">
        <v>563</v>
      </c>
      <c r="AU154" s="548" t="s">
        <v>563</v>
      </c>
      <c r="AV154" s="548" t="s">
        <v>563</v>
      </c>
      <c r="AW154" s="548" t="s">
        <v>563</v>
      </c>
      <c r="AX154" s="548" t="s">
        <v>563</v>
      </c>
      <c r="AY154" s="548" t="s">
        <v>563</v>
      </c>
      <c r="AZ154" s="548" t="s">
        <v>563</v>
      </c>
      <c r="BA154" s="548" t="s">
        <v>563</v>
      </c>
      <c r="BB154" s="550" t="s">
        <v>563</v>
      </c>
    </row>
    <row r="155" spans="1:74" ht="15.75" customHeight="1" outlineLevel="1" thickBot="1" x14ac:dyDescent="0.3">
      <c r="A155" s="767"/>
      <c r="B155" s="547" t="s">
        <v>284</v>
      </c>
      <c r="C155" s="375" t="s">
        <v>520</v>
      </c>
      <c r="D155" s="479" t="s">
        <v>171</v>
      </c>
      <c r="E155" s="551" t="s">
        <v>563</v>
      </c>
      <c r="F155" s="552" t="s">
        <v>563</v>
      </c>
      <c r="G155" s="552" t="s">
        <v>563</v>
      </c>
      <c r="H155" s="552" t="s">
        <v>563</v>
      </c>
      <c r="I155" s="552" t="s">
        <v>563</v>
      </c>
      <c r="J155" s="552" t="s">
        <v>563</v>
      </c>
      <c r="K155" s="552" t="s">
        <v>563</v>
      </c>
      <c r="L155" s="552" t="s">
        <v>563</v>
      </c>
      <c r="M155" s="552" t="s">
        <v>563</v>
      </c>
      <c r="N155" s="552" t="s">
        <v>563</v>
      </c>
      <c r="O155" s="483">
        <v>10978.986112133714</v>
      </c>
      <c r="P155" s="482">
        <v>10978.986112133714</v>
      </c>
      <c r="Q155" s="482">
        <v>10978.986112133714</v>
      </c>
      <c r="R155" s="482">
        <v>10978.986112133714</v>
      </c>
      <c r="S155" s="482">
        <v>10978.986112133714</v>
      </c>
      <c r="T155" s="482">
        <v>10978.986112133714</v>
      </c>
      <c r="U155" s="482">
        <v>10978.986112133714</v>
      </c>
      <c r="V155" s="482">
        <v>10978.986112133714</v>
      </c>
      <c r="W155" s="482">
        <v>10978.986112133714</v>
      </c>
      <c r="X155" s="484" t="s">
        <v>277</v>
      </c>
      <c r="Y155" s="552" t="s">
        <v>563</v>
      </c>
      <c r="Z155" s="552" t="s">
        <v>563</v>
      </c>
      <c r="AA155" s="552" t="s">
        <v>563</v>
      </c>
      <c r="AB155" s="552" t="s">
        <v>563</v>
      </c>
      <c r="AC155" s="552" t="s">
        <v>563</v>
      </c>
      <c r="AD155" s="552" t="s">
        <v>563</v>
      </c>
      <c r="AE155" s="552" t="s">
        <v>563</v>
      </c>
      <c r="AF155" s="552" t="s">
        <v>563</v>
      </c>
      <c r="AG155" s="552" t="s">
        <v>563</v>
      </c>
      <c r="AH155" s="552" t="s">
        <v>563</v>
      </c>
      <c r="AI155" s="552" t="s">
        <v>563</v>
      </c>
      <c r="AJ155" s="552" t="s">
        <v>563</v>
      </c>
      <c r="AK155" s="552" t="s">
        <v>563</v>
      </c>
      <c r="AL155" s="552" t="s">
        <v>563</v>
      </c>
      <c r="AM155" s="552" t="s">
        <v>563</v>
      </c>
      <c r="AN155" s="552" t="s">
        <v>563</v>
      </c>
      <c r="AO155" s="552" t="s">
        <v>563</v>
      </c>
      <c r="AP155" s="552" t="s">
        <v>563</v>
      </c>
      <c r="AQ155" s="552" t="s">
        <v>563</v>
      </c>
      <c r="AR155" s="552" t="s">
        <v>563</v>
      </c>
      <c r="AS155" s="552" t="s">
        <v>563</v>
      </c>
      <c r="AT155" s="552" t="s">
        <v>563</v>
      </c>
      <c r="AU155" s="552" t="s">
        <v>563</v>
      </c>
      <c r="AV155" s="552" t="s">
        <v>563</v>
      </c>
      <c r="AW155" s="552" t="s">
        <v>563</v>
      </c>
      <c r="AX155" s="552" t="s">
        <v>563</v>
      </c>
      <c r="AY155" s="552" t="s">
        <v>563</v>
      </c>
      <c r="AZ155" s="552" t="s">
        <v>563</v>
      </c>
      <c r="BA155" s="552" t="s">
        <v>563</v>
      </c>
      <c r="BB155" s="553" t="s">
        <v>563</v>
      </c>
    </row>
    <row r="156" spans="1:74" s="488" customFormat="1" ht="15" customHeight="1" outlineLevel="1" x14ac:dyDescent="0.25">
      <c r="A156" s="767"/>
      <c r="B156" s="554" t="s">
        <v>671</v>
      </c>
      <c r="C156" s="486" t="s">
        <v>95</v>
      </c>
      <c r="D156" s="487" t="s">
        <v>544</v>
      </c>
      <c r="E156" s="555">
        <v>365</v>
      </c>
      <c r="F156" s="555">
        <v>365</v>
      </c>
      <c r="G156" s="555">
        <v>365</v>
      </c>
      <c r="H156" s="555">
        <v>365</v>
      </c>
      <c r="I156" s="555">
        <v>340</v>
      </c>
      <c r="J156" s="555">
        <v>340</v>
      </c>
      <c r="K156" s="555">
        <v>340</v>
      </c>
      <c r="L156" s="555" t="s">
        <v>277</v>
      </c>
      <c r="M156" s="555" t="s">
        <v>277</v>
      </c>
      <c r="N156" s="555" t="s">
        <v>277</v>
      </c>
      <c r="O156" s="555">
        <v>365</v>
      </c>
      <c r="P156" s="555">
        <v>365</v>
      </c>
      <c r="Q156" s="555">
        <v>365</v>
      </c>
      <c r="R156" s="555">
        <v>365</v>
      </c>
      <c r="S156" s="555">
        <v>340</v>
      </c>
      <c r="T156" s="555">
        <v>340</v>
      </c>
      <c r="U156" s="555">
        <v>340</v>
      </c>
      <c r="V156" s="555" t="s">
        <v>277</v>
      </c>
      <c r="W156" s="555" t="s">
        <v>277</v>
      </c>
      <c r="X156" s="555" t="s">
        <v>277</v>
      </c>
      <c r="Y156" s="555">
        <v>365</v>
      </c>
      <c r="Z156" s="555">
        <v>365</v>
      </c>
      <c r="AA156" s="555">
        <v>365</v>
      </c>
      <c r="AB156" s="555">
        <v>365</v>
      </c>
      <c r="AC156" s="555">
        <v>340</v>
      </c>
      <c r="AD156" s="555">
        <v>340</v>
      </c>
      <c r="AE156" s="555">
        <v>340</v>
      </c>
      <c r="AF156" s="555" t="s">
        <v>277</v>
      </c>
      <c r="AG156" s="555" t="s">
        <v>277</v>
      </c>
      <c r="AH156" s="555" t="s">
        <v>277</v>
      </c>
      <c r="AI156" s="555">
        <v>365</v>
      </c>
      <c r="AJ156" s="555">
        <v>365</v>
      </c>
      <c r="AK156" s="555">
        <v>365</v>
      </c>
      <c r="AL156" s="555">
        <v>365</v>
      </c>
      <c r="AM156" s="555">
        <v>340</v>
      </c>
      <c r="AN156" s="555">
        <v>340</v>
      </c>
      <c r="AO156" s="555">
        <v>340</v>
      </c>
      <c r="AP156" s="555" t="s">
        <v>277</v>
      </c>
      <c r="AQ156" s="555" t="s">
        <v>277</v>
      </c>
      <c r="AR156" s="555" t="s">
        <v>277</v>
      </c>
      <c r="AS156" s="555">
        <v>365</v>
      </c>
      <c r="AT156" s="555">
        <v>365</v>
      </c>
      <c r="AU156" s="555">
        <v>365</v>
      </c>
      <c r="AV156" s="555">
        <v>365</v>
      </c>
      <c r="AW156" s="555">
        <v>340</v>
      </c>
      <c r="AX156" s="555">
        <v>340</v>
      </c>
      <c r="AY156" s="555">
        <v>340</v>
      </c>
      <c r="AZ156" s="555" t="s">
        <v>277</v>
      </c>
      <c r="BA156" s="555" t="s">
        <v>277</v>
      </c>
      <c r="BB156" s="555" t="s">
        <v>277</v>
      </c>
      <c r="BC156" s="468"/>
      <c r="BD156" s="468"/>
      <c r="BE156" s="468"/>
      <c r="BF156" s="468"/>
      <c r="BG156" s="468"/>
      <c r="BH156" s="468"/>
      <c r="BI156" s="468"/>
      <c r="BJ156" s="468"/>
      <c r="BK156" s="468"/>
      <c r="BL156" s="468"/>
      <c r="BM156" s="468"/>
      <c r="BN156" s="468"/>
      <c r="BO156" s="468"/>
      <c r="BP156" s="468"/>
      <c r="BQ156" s="468"/>
      <c r="BR156" s="468"/>
      <c r="BS156" s="468"/>
      <c r="BT156" s="468"/>
      <c r="BU156" s="468"/>
      <c r="BV156" s="468"/>
    </row>
    <row r="157" spans="1:74" ht="15.75" customHeight="1" outlineLevel="1" x14ac:dyDescent="0.25">
      <c r="A157" s="767"/>
      <c r="B157" s="547" t="s">
        <v>672</v>
      </c>
      <c r="C157" s="375" t="s">
        <v>673</v>
      </c>
      <c r="D157" s="479" t="s">
        <v>544</v>
      </c>
      <c r="E157" s="479">
        <v>28.5</v>
      </c>
      <c r="F157" s="479"/>
      <c r="G157" s="479"/>
      <c r="H157" s="479"/>
      <c r="I157" s="479"/>
      <c r="J157" s="479"/>
      <c r="K157" s="479"/>
      <c r="L157" s="479"/>
      <c r="M157" s="479"/>
      <c r="N157" s="479"/>
      <c r="O157" s="479">
        <v>28.5</v>
      </c>
      <c r="P157" s="479"/>
      <c r="Q157" s="479"/>
      <c r="R157" s="479"/>
      <c r="S157" s="479"/>
      <c r="T157" s="479"/>
      <c r="U157" s="479"/>
      <c r="V157" s="479"/>
      <c r="W157" s="479"/>
      <c r="X157" s="479"/>
      <c r="Y157" s="479">
        <v>28.5</v>
      </c>
      <c r="Z157" s="479"/>
      <c r="AA157" s="479"/>
      <c r="AB157" s="479"/>
      <c r="AC157" s="479"/>
      <c r="AD157" s="479"/>
      <c r="AE157" s="479"/>
      <c r="AF157" s="479"/>
      <c r="AG157" s="479"/>
      <c r="AH157" s="479"/>
      <c r="AI157" s="479">
        <v>28.5</v>
      </c>
      <c r="AJ157" s="479"/>
      <c r="AK157" s="479"/>
      <c r="AL157" s="479"/>
      <c r="AM157" s="479"/>
      <c r="AN157" s="479"/>
      <c r="AO157" s="479"/>
      <c r="AP157" s="479"/>
      <c r="AQ157" s="479"/>
      <c r="AR157" s="479"/>
      <c r="AS157" s="479">
        <v>28.5</v>
      </c>
      <c r="AT157" s="479"/>
      <c r="AU157" s="479"/>
      <c r="AV157" s="479"/>
      <c r="AW157" s="479"/>
      <c r="AX157" s="479"/>
      <c r="AY157" s="479"/>
      <c r="AZ157" s="479"/>
      <c r="BA157" s="479"/>
      <c r="BB157" s="479"/>
    </row>
    <row r="158" spans="1:74" s="488" customFormat="1" ht="15.75" customHeight="1" outlineLevel="1" thickBot="1" x14ac:dyDescent="0.3">
      <c r="A158" s="767"/>
      <c r="B158" s="554" t="s">
        <v>573</v>
      </c>
      <c r="C158" s="489" t="s">
        <v>674</v>
      </c>
      <c r="D158" s="490" t="s">
        <v>893</v>
      </c>
      <c r="E158" s="487">
        <v>0.87</v>
      </c>
      <c r="F158" s="487"/>
      <c r="G158" s="487"/>
      <c r="H158" s="487"/>
      <c r="I158" s="487"/>
      <c r="J158" s="487"/>
      <c r="K158" s="487"/>
      <c r="L158" s="487"/>
      <c r="M158" s="487"/>
      <c r="N158" s="487"/>
      <c r="O158" s="487">
        <v>0.87</v>
      </c>
      <c r="P158" s="487"/>
      <c r="Q158" s="487"/>
      <c r="R158" s="487"/>
      <c r="S158" s="487"/>
      <c r="T158" s="487"/>
      <c r="U158" s="487"/>
      <c r="V158" s="487"/>
      <c r="W158" s="487"/>
      <c r="X158" s="487"/>
      <c r="Y158" s="487">
        <v>0.87</v>
      </c>
      <c r="Z158" s="487"/>
      <c r="AA158" s="487"/>
      <c r="AB158" s="487"/>
      <c r="AC158" s="487"/>
      <c r="AD158" s="487"/>
      <c r="AE158" s="487"/>
      <c r="AF158" s="487"/>
      <c r="AG158" s="487"/>
      <c r="AH158" s="487"/>
      <c r="AI158" s="487">
        <v>0.87</v>
      </c>
      <c r="AJ158" s="487"/>
      <c r="AK158" s="487"/>
      <c r="AL158" s="487"/>
      <c r="AM158" s="487"/>
      <c r="AN158" s="487"/>
      <c r="AO158" s="487"/>
      <c r="AP158" s="487"/>
      <c r="AQ158" s="487"/>
      <c r="AR158" s="487"/>
      <c r="AS158" s="487">
        <v>0.87</v>
      </c>
      <c r="AT158" s="487"/>
      <c r="AU158" s="487"/>
      <c r="AV158" s="487"/>
      <c r="AW158" s="487"/>
      <c r="AX158" s="487"/>
      <c r="AY158" s="487"/>
      <c r="AZ158" s="487"/>
      <c r="BA158" s="487"/>
      <c r="BB158" s="487"/>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row>
    <row r="159" spans="1:74" s="488" customFormat="1" ht="15.75" customHeight="1" outlineLevel="1" x14ac:dyDescent="0.25">
      <c r="A159" s="767"/>
      <c r="B159" s="762" t="s">
        <v>795</v>
      </c>
      <c r="C159" s="762"/>
      <c r="D159" s="762"/>
      <c r="E159" s="762"/>
      <c r="F159" s="762"/>
      <c r="G159" s="762"/>
      <c r="H159" s="762"/>
      <c r="I159" s="762"/>
      <c r="J159" s="762"/>
      <c r="K159" s="762"/>
      <c r="L159" s="762"/>
      <c r="M159" s="762"/>
      <c r="N159" s="762"/>
      <c r="O159" s="761"/>
      <c r="P159" s="762"/>
      <c r="Q159" s="762"/>
      <c r="R159" s="762"/>
      <c r="S159" s="762"/>
      <c r="T159" s="762"/>
      <c r="U159" s="762"/>
      <c r="V159" s="762"/>
      <c r="W159" s="762"/>
      <c r="X159" s="763"/>
      <c r="Y159" s="761"/>
      <c r="Z159" s="762"/>
      <c r="AA159" s="762"/>
      <c r="AB159" s="762"/>
      <c r="AC159" s="762"/>
      <c r="AD159" s="762"/>
      <c r="AE159" s="762"/>
      <c r="AF159" s="762"/>
      <c r="AG159" s="762"/>
      <c r="AH159" s="763"/>
      <c r="AI159" s="761"/>
      <c r="AJ159" s="762"/>
      <c r="AK159" s="762"/>
      <c r="AL159" s="762"/>
      <c r="AM159" s="762"/>
      <c r="AN159" s="762"/>
      <c r="AO159" s="762"/>
      <c r="AP159" s="762"/>
      <c r="AQ159" s="762"/>
      <c r="AR159" s="763"/>
      <c r="AS159" s="761"/>
      <c r="AT159" s="762"/>
      <c r="AU159" s="762"/>
      <c r="AV159" s="762"/>
      <c r="AW159" s="762"/>
      <c r="AX159" s="762"/>
      <c r="AY159" s="762"/>
      <c r="AZ159" s="762"/>
      <c r="BA159" s="762"/>
      <c r="BB159" s="763"/>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row>
    <row r="160" spans="1:74" s="488" customFormat="1" ht="15.75" customHeight="1" outlineLevel="1" thickBot="1" x14ac:dyDescent="0.3">
      <c r="A160" s="767"/>
      <c r="B160" s="586"/>
      <c r="C160" s="586"/>
      <c r="D160" s="586"/>
      <c r="E160" s="492" t="s">
        <v>958</v>
      </c>
      <c r="F160" s="492" t="s">
        <v>958</v>
      </c>
      <c r="G160" s="492" t="s">
        <v>958</v>
      </c>
      <c r="H160" s="492" t="s">
        <v>958</v>
      </c>
      <c r="I160" s="492" t="s">
        <v>958</v>
      </c>
      <c r="J160" s="492" t="s">
        <v>958</v>
      </c>
      <c r="K160" s="492" t="s">
        <v>901</v>
      </c>
      <c r="L160" s="492" t="s">
        <v>902</v>
      </c>
      <c r="M160" s="492" t="s">
        <v>960</v>
      </c>
      <c r="N160" s="492" t="s">
        <v>903</v>
      </c>
      <c r="O160" s="493" t="s">
        <v>958</v>
      </c>
      <c r="P160" s="492" t="s">
        <v>958</v>
      </c>
      <c r="Q160" s="492" t="s">
        <v>958</v>
      </c>
      <c r="R160" s="492" t="s">
        <v>958</v>
      </c>
      <c r="S160" s="492" t="s">
        <v>958</v>
      </c>
      <c r="T160" s="492" t="s">
        <v>958</v>
      </c>
      <c r="U160" s="492" t="s">
        <v>901</v>
      </c>
      <c r="V160" s="492" t="s">
        <v>901</v>
      </c>
      <c r="W160" s="492" t="s">
        <v>901</v>
      </c>
      <c r="X160" s="494" t="s">
        <v>901</v>
      </c>
      <c r="Y160" s="493" t="s">
        <v>958</v>
      </c>
      <c r="Z160" s="492" t="s">
        <v>958</v>
      </c>
      <c r="AA160" s="492" t="s">
        <v>958</v>
      </c>
      <c r="AB160" s="492" t="s">
        <v>958</v>
      </c>
      <c r="AC160" s="492" t="s">
        <v>958</v>
      </c>
      <c r="AD160" s="492" t="s">
        <v>958</v>
      </c>
      <c r="AE160" s="492" t="s">
        <v>901</v>
      </c>
      <c r="AF160" s="492" t="s">
        <v>901</v>
      </c>
      <c r="AG160" s="492" t="s">
        <v>901</v>
      </c>
      <c r="AH160" s="494" t="s">
        <v>901</v>
      </c>
      <c r="AI160" s="493" t="s">
        <v>958</v>
      </c>
      <c r="AJ160" s="492" t="s">
        <v>958</v>
      </c>
      <c r="AK160" s="492" t="s">
        <v>958</v>
      </c>
      <c r="AL160" s="492" t="s">
        <v>958</v>
      </c>
      <c r="AM160" s="492" t="s">
        <v>958</v>
      </c>
      <c r="AN160" s="492" t="s">
        <v>958</v>
      </c>
      <c r="AO160" s="492" t="s">
        <v>904</v>
      </c>
      <c r="AP160" s="492" t="s">
        <v>904</v>
      </c>
      <c r="AQ160" s="492" t="s">
        <v>904</v>
      </c>
      <c r="AR160" s="494" t="s">
        <v>563</v>
      </c>
      <c r="AS160" s="493" t="s">
        <v>905</v>
      </c>
      <c r="AT160" s="492" t="s">
        <v>905</v>
      </c>
      <c r="AU160" s="492" t="s">
        <v>905</v>
      </c>
      <c r="AV160" s="492" t="s">
        <v>905</v>
      </c>
      <c r="AW160" s="492" t="s">
        <v>905</v>
      </c>
      <c r="AX160" s="492" t="s">
        <v>905</v>
      </c>
      <c r="AY160" s="492" t="s">
        <v>905</v>
      </c>
      <c r="AZ160" s="492" t="s">
        <v>905</v>
      </c>
      <c r="BA160" s="492" t="s">
        <v>905</v>
      </c>
      <c r="BB160" s="494" t="s">
        <v>563</v>
      </c>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row>
    <row r="161" spans="1:74" s="488" customFormat="1" ht="15.75" customHeight="1" outlineLevel="1" x14ac:dyDescent="0.25">
      <c r="A161" s="767"/>
      <c r="B161" s="404"/>
      <c r="C161" s="496"/>
      <c r="D161" s="402" t="s">
        <v>97</v>
      </c>
      <c r="E161" s="402" t="s">
        <v>669</v>
      </c>
      <c r="F161" s="402" t="s">
        <v>669</v>
      </c>
      <c r="G161" s="402" t="s">
        <v>669</v>
      </c>
      <c r="H161" s="402" t="s">
        <v>669</v>
      </c>
      <c r="I161" s="402" t="s">
        <v>669</v>
      </c>
      <c r="J161" s="402" t="s">
        <v>669</v>
      </c>
      <c r="K161" s="402" t="s">
        <v>669</v>
      </c>
      <c r="L161" s="402" t="s">
        <v>669</v>
      </c>
      <c r="M161" s="402" t="s">
        <v>669</v>
      </c>
      <c r="N161" s="402" t="s">
        <v>669</v>
      </c>
      <c r="O161" s="497" t="s">
        <v>669</v>
      </c>
      <c r="P161" s="402" t="s">
        <v>669</v>
      </c>
      <c r="Q161" s="402" t="s">
        <v>669</v>
      </c>
      <c r="R161" s="402" t="s">
        <v>669</v>
      </c>
      <c r="S161" s="402" t="s">
        <v>669</v>
      </c>
      <c r="T161" s="402" t="s">
        <v>669</v>
      </c>
      <c r="U161" s="402" t="s">
        <v>669</v>
      </c>
      <c r="V161" s="402" t="s">
        <v>669</v>
      </c>
      <c r="W161" s="402" t="s">
        <v>669</v>
      </c>
      <c r="X161" s="403" t="s">
        <v>669</v>
      </c>
      <c r="Y161" s="402" t="s">
        <v>669</v>
      </c>
      <c r="Z161" s="402" t="s">
        <v>669</v>
      </c>
      <c r="AA161" s="402" t="s">
        <v>669</v>
      </c>
      <c r="AB161" s="402" t="s">
        <v>669</v>
      </c>
      <c r="AC161" s="402" t="s">
        <v>669</v>
      </c>
      <c r="AD161" s="402" t="s">
        <v>669</v>
      </c>
      <c r="AE161" s="402" t="s">
        <v>669</v>
      </c>
      <c r="AF161" s="402" t="s">
        <v>669</v>
      </c>
      <c r="AG161" s="402" t="s">
        <v>669</v>
      </c>
      <c r="AH161" s="402" t="s">
        <v>669</v>
      </c>
      <c r="AI161" s="497" t="s">
        <v>669</v>
      </c>
      <c r="AJ161" s="402" t="s">
        <v>669</v>
      </c>
      <c r="AK161" s="402" t="s">
        <v>669</v>
      </c>
      <c r="AL161" s="402" t="s">
        <v>669</v>
      </c>
      <c r="AM161" s="402" t="s">
        <v>669</v>
      </c>
      <c r="AN161" s="402" t="s">
        <v>669</v>
      </c>
      <c r="AO161" s="402" t="s">
        <v>669</v>
      </c>
      <c r="AP161" s="402" t="s">
        <v>669</v>
      </c>
      <c r="AQ161" s="402" t="s">
        <v>669</v>
      </c>
      <c r="AR161" s="403" t="s">
        <v>669</v>
      </c>
      <c r="AS161" s="497" t="s">
        <v>669</v>
      </c>
      <c r="AT161" s="402" t="s">
        <v>669</v>
      </c>
      <c r="AU161" s="402" t="s">
        <v>669</v>
      </c>
      <c r="AV161" s="402" t="s">
        <v>669</v>
      </c>
      <c r="AW161" s="402" t="s">
        <v>669</v>
      </c>
      <c r="AX161" s="402" t="s">
        <v>669</v>
      </c>
      <c r="AY161" s="402" t="s">
        <v>669</v>
      </c>
      <c r="AZ161" s="402" t="s">
        <v>669</v>
      </c>
      <c r="BA161" s="402" t="s">
        <v>669</v>
      </c>
      <c r="BB161" s="403" t="s">
        <v>669</v>
      </c>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row>
    <row r="162" spans="1:74" s="488" customFormat="1" ht="15.75" customHeight="1" outlineLevel="1" x14ac:dyDescent="0.25">
      <c r="A162" s="767"/>
      <c r="B162" s="404" t="s">
        <v>356</v>
      </c>
      <c r="C162" s="498"/>
      <c r="D162" s="404">
        <v>28.013480000000001</v>
      </c>
      <c r="E162" s="404">
        <v>0</v>
      </c>
      <c r="F162" s="404">
        <v>0</v>
      </c>
      <c r="G162" s="404">
        <v>0</v>
      </c>
      <c r="H162" s="404">
        <v>0</v>
      </c>
      <c r="I162" s="404">
        <v>0</v>
      </c>
      <c r="J162" s="404">
        <v>0</v>
      </c>
      <c r="K162" s="575">
        <v>0.22</v>
      </c>
      <c r="L162" s="575">
        <v>0.22</v>
      </c>
      <c r="M162" s="575">
        <v>0</v>
      </c>
      <c r="N162" s="575">
        <v>0.22</v>
      </c>
      <c r="O162" s="404">
        <v>0</v>
      </c>
      <c r="P162" s="404">
        <v>0</v>
      </c>
      <c r="Q162" s="404">
        <v>0</v>
      </c>
      <c r="R162" s="404">
        <v>0</v>
      </c>
      <c r="S162" s="404">
        <v>0</v>
      </c>
      <c r="T162" s="404">
        <v>0</v>
      </c>
      <c r="U162" s="404">
        <v>0.22</v>
      </c>
      <c r="V162" s="404">
        <v>0.22</v>
      </c>
      <c r="W162" s="404">
        <v>0.22</v>
      </c>
      <c r="X162" s="461">
        <v>0.22</v>
      </c>
      <c r="Y162" s="404">
        <v>0</v>
      </c>
      <c r="Z162" s="404">
        <v>0</v>
      </c>
      <c r="AA162" s="404">
        <v>0</v>
      </c>
      <c r="AB162" s="404">
        <v>0</v>
      </c>
      <c r="AC162" s="404">
        <v>0</v>
      </c>
      <c r="AD162" s="404">
        <v>0</v>
      </c>
      <c r="AE162" s="404">
        <v>0.22</v>
      </c>
      <c r="AF162" s="404">
        <v>0.22</v>
      </c>
      <c r="AG162" s="404">
        <v>0.22</v>
      </c>
      <c r="AH162" s="404">
        <v>0.22</v>
      </c>
      <c r="AI162" s="404">
        <v>0</v>
      </c>
      <c r="AJ162" s="404">
        <v>0</v>
      </c>
      <c r="AK162" s="404">
        <v>0</v>
      </c>
      <c r="AL162" s="404">
        <v>0</v>
      </c>
      <c r="AM162" s="404">
        <v>0</v>
      </c>
      <c r="AN162" s="404">
        <v>0</v>
      </c>
      <c r="AO162" s="404">
        <v>1.4999999999999999E-2</v>
      </c>
      <c r="AP162" s="404">
        <v>1.4999999999999999E-2</v>
      </c>
      <c r="AQ162" s="404">
        <v>1.4999999999999999E-2</v>
      </c>
      <c r="AR162" s="461"/>
      <c r="AS162" s="495">
        <v>1.4999999999999999E-2</v>
      </c>
      <c r="AT162" s="404">
        <v>1.4999999999999999E-2</v>
      </c>
      <c r="AU162" s="404">
        <v>1.4999999999999999E-2</v>
      </c>
      <c r="AV162" s="404">
        <v>1.4999999999999999E-2</v>
      </c>
      <c r="AW162" s="404">
        <v>1.4999999999999999E-2</v>
      </c>
      <c r="AX162" s="404">
        <v>1.4999999999999999E-2</v>
      </c>
      <c r="AY162" s="404">
        <v>1.4999999999999999E-2</v>
      </c>
      <c r="AZ162" s="404">
        <v>1.4999999999999999E-2</v>
      </c>
      <c r="BA162" s="404">
        <v>1.4999999999999999E-2</v>
      </c>
      <c r="BB162" s="461"/>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row>
    <row r="163" spans="1:74" s="488" customFormat="1" ht="15.75" customHeight="1" outlineLevel="1" x14ac:dyDescent="0.25">
      <c r="A163" s="767"/>
      <c r="B163" s="404" t="s">
        <v>419</v>
      </c>
      <c r="C163" s="498"/>
      <c r="D163" s="404">
        <v>18.015267999999999</v>
      </c>
      <c r="E163" s="404">
        <v>0</v>
      </c>
      <c r="F163" s="404">
        <v>0</v>
      </c>
      <c r="G163" s="404">
        <v>0</v>
      </c>
      <c r="H163" s="404">
        <v>0</v>
      </c>
      <c r="I163" s="404">
        <v>0</v>
      </c>
      <c r="J163" s="404">
        <v>0</v>
      </c>
      <c r="K163" s="575">
        <v>0</v>
      </c>
      <c r="L163" s="575">
        <v>0</v>
      </c>
      <c r="M163" s="575">
        <v>0</v>
      </c>
      <c r="N163" s="575">
        <v>0</v>
      </c>
      <c r="O163" s="404">
        <v>0</v>
      </c>
      <c r="P163" s="404">
        <v>0</v>
      </c>
      <c r="Q163" s="404">
        <v>0</v>
      </c>
      <c r="R163" s="404">
        <v>0</v>
      </c>
      <c r="S163" s="404">
        <v>0</v>
      </c>
      <c r="T163" s="404">
        <v>0</v>
      </c>
      <c r="U163" s="404">
        <v>0</v>
      </c>
      <c r="V163" s="404">
        <v>0</v>
      </c>
      <c r="W163" s="404">
        <v>0</v>
      </c>
      <c r="X163" s="461">
        <v>0</v>
      </c>
      <c r="Y163" s="404">
        <v>0</v>
      </c>
      <c r="Z163" s="404">
        <v>0</v>
      </c>
      <c r="AA163" s="404">
        <v>0</v>
      </c>
      <c r="AB163" s="404">
        <v>0</v>
      </c>
      <c r="AC163" s="404">
        <v>0</v>
      </c>
      <c r="AD163" s="404">
        <v>0</v>
      </c>
      <c r="AE163" s="404">
        <v>0</v>
      </c>
      <c r="AF163" s="404">
        <v>0</v>
      </c>
      <c r="AG163" s="404">
        <v>0</v>
      </c>
      <c r="AH163" s="404">
        <v>0</v>
      </c>
      <c r="AI163" s="404">
        <v>0</v>
      </c>
      <c r="AJ163" s="404">
        <v>0</v>
      </c>
      <c r="AK163" s="404">
        <v>0</v>
      </c>
      <c r="AL163" s="404">
        <v>0</v>
      </c>
      <c r="AM163" s="404">
        <v>0</v>
      </c>
      <c r="AN163" s="404">
        <v>0</v>
      </c>
      <c r="AO163" s="404">
        <v>3.0000000000000001E-3</v>
      </c>
      <c r="AP163" s="404">
        <v>3.0000000000000001E-3</v>
      </c>
      <c r="AQ163" s="404">
        <v>3.0000000000000001E-3</v>
      </c>
      <c r="AR163" s="461"/>
      <c r="AS163" s="495">
        <v>3.0999999999999999E-3</v>
      </c>
      <c r="AT163" s="404">
        <v>3.0999999999999999E-3</v>
      </c>
      <c r="AU163" s="404">
        <v>3.0999999999999999E-3</v>
      </c>
      <c r="AV163" s="404">
        <v>3.0999999999999999E-3</v>
      </c>
      <c r="AW163" s="404">
        <v>3.0999999999999999E-3</v>
      </c>
      <c r="AX163" s="404">
        <v>3.0999999999999999E-3</v>
      </c>
      <c r="AY163" s="404">
        <v>3.0999999999999999E-3</v>
      </c>
      <c r="AZ163" s="404">
        <v>3.0999999999999999E-3</v>
      </c>
      <c r="BA163" s="404">
        <v>3.0999999999999999E-3</v>
      </c>
      <c r="BB163" s="461"/>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row>
    <row r="164" spans="1:74" s="488" customFormat="1" ht="15.75" customHeight="1" outlineLevel="1" x14ac:dyDescent="0.25">
      <c r="A164" s="767"/>
      <c r="B164" s="404" t="s">
        <v>306</v>
      </c>
      <c r="C164" s="498"/>
      <c r="D164" s="404">
        <v>44.009799999999998</v>
      </c>
      <c r="E164" s="404">
        <v>6.9999999999999993E-3</v>
      </c>
      <c r="F164" s="404">
        <v>6.9999999999999993E-3</v>
      </c>
      <c r="G164" s="404">
        <v>6.9999999999999993E-3</v>
      </c>
      <c r="H164" s="404">
        <v>6.9999999999999993E-3</v>
      </c>
      <c r="I164" s="404">
        <v>6.9999999999999993E-3</v>
      </c>
      <c r="J164" s="404">
        <v>6.9999999999999993E-3</v>
      </c>
      <c r="K164" s="575">
        <v>63.62</v>
      </c>
      <c r="L164" s="575">
        <v>63.62</v>
      </c>
      <c r="M164" s="575">
        <v>6.9999999999999993E-3</v>
      </c>
      <c r="N164" s="575">
        <v>58.83</v>
      </c>
      <c r="O164" s="404">
        <v>6.9999999999999993E-3</v>
      </c>
      <c r="P164" s="404">
        <v>6.9999999999999993E-3</v>
      </c>
      <c r="Q164" s="404">
        <v>6.9999999999999993E-3</v>
      </c>
      <c r="R164" s="404">
        <v>6.9999999999999993E-3</v>
      </c>
      <c r="S164" s="404">
        <v>6.9999999999999993E-3</v>
      </c>
      <c r="T164" s="404">
        <v>6.9999999999999993E-3</v>
      </c>
      <c r="U164" s="404">
        <v>63.62</v>
      </c>
      <c r="V164" s="404">
        <v>63.62</v>
      </c>
      <c r="W164" s="404">
        <v>63.62</v>
      </c>
      <c r="X164" s="461">
        <v>63.62</v>
      </c>
      <c r="Y164" s="404">
        <v>6.9999999999999993E-3</v>
      </c>
      <c r="Z164" s="404">
        <v>6.9999999999999993E-3</v>
      </c>
      <c r="AA164" s="404">
        <v>6.9999999999999993E-3</v>
      </c>
      <c r="AB164" s="404">
        <v>6.9999999999999993E-3</v>
      </c>
      <c r="AC164" s="404">
        <v>6.9999999999999993E-3</v>
      </c>
      <c r="AD164" s="404">
        <v>6.9999999999999993E-3</v>
      </c>
      <c r="AE164" s="404">
        <v>63.62</v>
      </c>
      <c r="AF164" s="404">
        <v>63.62</v>
      </c>
      <c r="AG164" s="404">
        <v>63.62</v>
      </c>
      <c r="AH164" s="404">
        <v>63.62</v>
      </c>
      <c r="AI164" s="404">
        <v>6.9999999999999993E-3</v>
      </c>
      <c r="AJ164" s="404">
        <v>6.9999999999999993E-3</v>
      </c>
      <c r="AK164" s="404">
        <v>6.9999999999999993E-3</v>
      </c>
      <c r="AL164" s="404">
        <v>6.9999999999999993E-3</v>
      </c>
      <c r="AM164" s="404">
        <v>6.9999999999999993E-3</v>
      </c>
      <c r="AN164" s="404">
        <v>6.9999999999999993E-3</v>
      </c>
      <c r="AO164" s="404">
        <v>9.2999999999999999E-2</v>
      </c>
      <c r="AP164" s="404">
        <v>9.2999999999999999E-2</v>
      </c>
      <c r="AQ164" s="404">
        <v>9.2999999999999999E-2</v>
      </c>
      <c r="AR164" s="461"/>
      <c r="AS164" s="495">
        <v>0.39989999999999998</v>
      </c>
      <c r="AT164" s="404">
        <v>0.39989999999999998</v>
      </c>
      <c r="AU164" s="404">
        <v>0.39989999999999998</v>
      </c>
      <c r="AV164" s="404">
        <v>0.39989999999999998</v>
      </c>
      <c r="AW164" s="404">
        <v>0.39989999999999998</v>
      </c>
      <c r="AX164" s="404">
        <v>0.39989999999999998</v>
      </c>
      <c r="AY164" s="404">
        <v>0.39989999999999998</v>
      </c>
      <c r="AZ164" s="404">
        <v>0.39989999999999998</v>
      </c>
      <c r="BA164" s="404">
        <v>0.39989999999999998</v>
      </c>
      <c r="BB164" s="461"/>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row>
    <row r="165" spans="1:74" s="488" customFormat="1" ht="15.75" customHeight="1" outlineLevel="1" x14ac:dyDescent="0.25">
      <c r="A165" s="767"/>
      <c r="B165" s="404" t="s">
        <v>333</v>
      </c>
      <c r="C165" s="498"/>
      <c r="D165" s="404">
        <v>34.080880000000001</v>
      </c>
      <c r="E165" s="404">
        <v>0</v>
      </c>
      <c r="F165" s="404">
        <v>0</v>
      </c>
      <c r="G165" s="404">
        <v>0</v>
      </c>
      <c r="H165" s="404">
        <v>0</v>
      </c>
      <c r="I165" s="404">
        <v>0</v>
      </c>
      <c r="J165" s="404">
        <v>0</v>
      </c>
      <c r="K165" s="575">
        <v>1.7000000000000001E-2</v>
      </c>
      <c r="L165" s="575">
        <v>1.7000000000000001E-2</v>
      </c>
      <c r="M165" s="575">
        <v>0</v>
      </c>
      <c r="N165" s="575">
        <v>1.7000000000000001E-2</v>
      </c>
      <c r="O165" s="404">
        <v>0</v>
      </c>
      <c r="P165" s="404">
        <v>0</v>
      </c>
      <c r="Q165" s="404">
        <v>0</v>
      </c>
      <c r="R165" s="404">
        <v>0</v>
      </c>
      <c r="S165" s="404">
        <v>0</v>
      </c>
      <c r="T165" s="404">
        <v>0</v>
      </c>
      <c r="U165" s="404">
        <v>1.7000000000000001E-2</v>
      </c>
      <c r="V165" s="404">
        <v>1.7000000000000001E-2</v>
      </c>
      <c r="W165" s="404">
        <v>1.7000000000000001E-2</v>
      </c>
      <c r="X165" s="461">
        <v>1.7000000000000001E-2</v>
      </c>
      <c r="Y165" s="404">
        <v>0</v>
      </c>
      <c r="Z165" s="404">
        <v>0</v>
      </c>
      <c r="AA165" s="404">
        <v>0</v>
      </c>
      <c r="AB165" s="404">
        <v>0</v>
      </c>
      <c r="AC165" s="404">
        <v>0</v>
      </c>
      <c r="AD165" s="404">
        <v>0</v>
      </c>
      <c r="AE165" s="404">
        <v>1.7000000000000001E-2</v>
      </c>
      <c r="AF165" s="404">
        <v>1.7000000000000001E-2</v>
      </c>
      <c r="AG165" s="404">
        <v>1.7000000000000001E-2</v>
      </c>
      <c r="AH165" s="404">
        <v>1.7000000000000001E-2</v>
      </c>
      <c r="AI165" s="404">
        <v>0</v>
      </c>
      <c r="AJ165" s="404">
        <v>0</v>
      </c>
      <c r="AK165" s="404">
        <v>0</v>
      </c>
      <c r="AL165" s="404">
        <v>0</v>
      </c>
      <c r="AM165" s="404">
        <v>0</v>
      </c>
      <c r="AN165" s="404">
        <v>0</v>
      </c>
      <c r="AO165" s="404">
        <v>1.7000000000000001E-4</v>
      </c>
      <c r="AP165" s="404">
        <v>1.7000000000000001E-4</v>
      </c>
      <c r="AQ165" s="404">
        <v>1.7000000000000001E-4</v>
      </c>
      <c r="AR165" s="461"/>
      <c r="AS165" s="495">
        <v>5.0000000000000004E-6</v>
      </c>
      <c r="AT165" s="404">
        <v>5.0000000000000004E-6</v>
      </c>
      <c r="AU165" s="404">
        <v>5.0000000000000004E-6</v>
      </c>
      <c r="AV165" s="404">
        <v>5.0000000000000004E-6</v>
      </c>
      <c r="AW165" s="404">
        <v>5.0000000000000004E-6</v>
      </c>
      <c r="AX165" s="404">
        <v>5.0000000000000004E-6</v>
      </c>
      <c r="AY165" s="404">
        <v>5.0000000000000004E-6</v>
      </c>
      <c r="AZ165" s="404">
        <v>5.0000000000000004E-6</v>
      </c>
      <c r="BA165" s="404">
        <v>5.0000000000000004E-6</v>
      </c>
      <c r="BB165" s="461"/>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row>
    <row r="166" spans="1:74" s="488" customFormat="1" ht="15.75" customHeight="1" outlineLevel="1" x14ac:dyDescent="0.25">
      <c r="A166" s="767"/>
      <c r="B166" s="404" t="s">
        <v>344</v>
      </c>
      <c r="C166" s="498"/>
      <c r="D166" s="404">
        <v>16.0428</v>
      </c>
      <c r="E166" s="404">
        <v>0.85430000000000006</v>
      </c>
      <c r="F166" s="404">
        <v>0.85430000000000006</v>
      </c>
      <c r="G166" s="404">
        <v>0.85430000000000006</v>
      </c>
      <c r="H166" s="404">
        <v>0.85430000000000006</v>
      </c>
      <c r="I166" s="404">
        <v>0.85430000000000006</v>
      </c>
      <c r="J166" s="404">
        <v>0.85430000000000006</v>
      </c>
      <c r="K166" s="575">
        <v>28.62</v>
      </c>
      <c r="L166" s="575">
        <v>28.62</v>
      </c>
      <c r="M166" s="575">
        <v>0.85430000000000006</v>
      </c>
      <c r="N166" s="575">
        <v>28.62</v>
      </c>
      <c r="O166" s="404">
        <v>0.85430000000000006</v>
      </c>
      <c r="P166" s="404">
        <v>0.85430000000000006</v>
      </c>
      <c r="Q166" s="404">
        <v>0.85430000000000006</v>
      </c>
      <c r="R166" s="404">
        <v>0.85430000000000006</v>
      </c>
      <c r="S166" s="404">
        <v>0.85430000000000006</v>
      </c>
      <c r="T166" s="404">
        <v>0.85430000000000006</v>
      </c>
      <c r="U166" s="404">
        <v>28.62</v>
      </c>
      <c r="V166" s="404">
        <v>28.62</v>
      </c>
      <c r="W166" s="404">
        <v>28.62</v>
      </c>
      <c r="X166" s="461">
        <v>28.62</v>
      </c>
      <c r="Y166" s="404">
        <v>0.85430000000000006</v>
      </c>
      <c r="Z166" s="404">
        <v>0.85430000000000006</v>
      </c>
      <c r="AA166" s="404">
        <v>0.85430000000000006</v>
      </c>
      <c r="AB166" s="404">
        <v>0.85430000000000006</v>
      </c>
      <c r="AC166" s="404">
        <v>0.85430000000000006</v>
      </c>
      <c r="AD166" s="404">
        <v>0.85430000000000006</v>
      </c>
      <c r="AE166" s="404">
        <v>28.62</v>
      </c>
      <c r="AF166" s="404">
        <v>28.62</v>
      </c>
      <c r="AG166" s="404">
        <v>28.62</v>
      </c>
      <c r="AH166" s="404">
        <v>28.62</v>
      </c>
      <c r="AI166" s="404">
        <v>0.85430000000000006</v>
      </c>
      <c r="AJ166" s="404">
        <v>0.85430000000000006</v>
      </c>
      <c r="AK166" s="404">
        <v>0.85430000000000006</v>
      </c>
      <c r="AL166" s="404">
        <v>0.85430000000000006</v>
      </c>
      <c r="AM166" s="404">
        <v>0.85430000000000006</v>
      </c>
      <c r="AN166" s="404">
        <v>0.85430000000000006</v>
      </c>
      <c r="AO166" s="404">
        <v>0.7</v>
      </c>
      <c r="AP166" s="404">
        <v>0.7</v>
      </c>
      <c r="AQ166" s="404">
        <v>0.7</v>
      </c>
      <c r="AR166" s="461"/>
      <c r="AS166" s="495">
        <v>0.48209999999999997</v>
      </c>
      <c r="AT166" s="404">
        <v>0.48209999999999997</v>
      </c>
      <c r="AU166" s="404">
        <v>0.48209999999999997</v>
      </c>
      <c r="AV166" s="404">
        <v>0.48209999999999997</v>
      </c>
      <c r="AW166" s="404">
        <v>0.48209999999999997</v>
      </c>
      <c r="AX166" s="404">
        <v>0.48209999999999997</v>
      </c>
      <c r="AY166" s="404">
        <v>0.48209999999999997</v>
      </c>
      <c r="AZ166" s="404">
        <v>0.48209999999999997</v>
      </c>
      <c r="BA166" s="404">
        <v>0.48209999999999997</v>
      </c>
      <c r="BB166" s="461"/>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row>
    <row r="167" spans="1:74" s="488" customFormat="1" ht="15.75" customHeight="1" outlineLevel="1" x14ac:dyDescent="0.25">
      <c r="A167" s="767"/>
      <c r="B167" s="404" t="s">
        <v>323</v>
      </c>
      <c r="C167" s="498"/>
      <c r="D167" s="404">
        <v>30.069040000000001</v>
      </c>
      <c r="E167" s="404">
        <v>0.11259999999999999</v>
      </c>
      <c r="F167" s="404">
        <v>0.11259999999999999</v>
      </c>
      <c r="G167" s="404">
        <v>0.11259999999999999</v>
      </c>
      <c r="H167" s="404">
        <v>0.11259999999999999</v>
      </c>
      <c r="I167" s="404">
        <v>0.11259999999999999</v>
      </c>
      <c r="J167" s="404">
        <v>0.11259999999999999</v>
      </c>
      <c r="K167" s="575">
        <v>3.6</v>
      </c>
      <c r="L167" s="575">
        <v>3.6</v>
      </c>
      <c r="M167" s="575">
        <v>0.11259999999999999</v>
      </c>
      <c r="N167" s="575">
        <v>3.6</v>
      </c>
      <c r="O167" s="404">
        <v>0.11259999999999999</v>
      </c>
      <c r="P167" s="404">
        <v>0.11259999999999999</v>
      </c>
      <c r="Q167" s="404">
        <v>0.11259999999999999</v>
      </c>
      <c r="R167" s="404">
        <v>0.11259999999999999</v>
      </c>
      <c r="S167" s="404">
        <v>0.11259999999999999</v>
      </c>
      <c r="T167" s="404">
        <v>0.11259999999999999</v>
      </c>
      <c r="U167" s="404">
        <v>3.6</v>
      </c>
      <c r="V167" s="404">
        <v>3.6</v>
      </c>
      <c r="W167" s="404">
        <v>3.6</v>
      </c>
      <c r="X167" s="461">
        <v>3.6</v>
      </c>
      <c r="Y167" s="404">
        <v>0.11259999999999999</v>
      </c>
      <c r="Z167" s="404">
        <v>0.11259999999999999</v>
      </c>
      <c r="AA167" s="404">
        <v>0.11259999999999999</v>
      </c>
      <c r="AB167" s="404">
        <v>0.11259999999999999</v>
      </c>
      <c r="AC167" s="404">
        <v>0.11259999999999999</v>
      </c>
      <c r="AD167" s="404">
        <v>0.11259999999999999</v>
      </c>
      <c r="AE167" s="404">
        <v>3.6</v>
      </c>
      <c r="AF167" s="404">
        <v>3.6</v>
      </c>
      <c r="AG167" s="404">
        <v>3.6</v>
      </c>
      <c r="AH167" s="404">
        <v>3.6</v>
      </c>
      <c r="AI167" s="404">
        <v>0.11259999999999999</v>
      </c>
      <c r="AJ167" s="404">
        <v>0.11259999999999999</v>
      </c>
      <c r="AK167" s="404">
        <v>0.11259999999999999</v>
      </c>
      <c r="AL167" s="404">
        <v>0.11259999999999999</v>
      </c>
      <c r="AM167" s="404">
        <v>0.11259999999999999</v>
      </c>
      <c r="AN167" s="404">
        <v>0.11259999999999999</v>
      </c>
      <c r="AO167" s="404">
        <v>9.7000000000000003E-2</v>
      </c>
      <c r="AP167" s="404">
        <v>9.7000000000000003E-2</v>
      </c>
      <c r="AQ167" s="404">
        <v>9.7000000000000003E-2</v>
      </c>
      <c r="AR167" s="461"/>
      <c r="AS167" s="495">
        <v>5.4600000000000003E-2</v>
      </c>
      <c r="AT167" s="404">
        <v>5.4600000000000003E-2</v>
      </c>
      <c r="AU167" s="404">
        <v>5.4600000000000003E-2</v>
      </c>
      <c r="AV167" s="404">
        <v>5.4600000000000003E-2</v>
      </c>
      <c r="AW167" s="404">
        <v>5.4600000000000003E-2</v>
      </c>
      <c r="AX167" s="404">
        <v>5.4600000000000003E-2</v>
      </c>
      <c r="AY167" s="404">
        <v>5.4600000000000003E-2</v>
      </c>
      <c r="AZ167" s="404">
        <v>5.4600000000000003E-2</v>
      </c>
      <c r="BA167" s="404">
        <v>5.4600000000000003E-2</v>
      </c>
      <c r="BB167" s="461"/>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row>
    <row r="168" spans="1:74" s="488" customFormat="1" ht="15.75" customHeight="1" outlineLevel="1" x14ac:dyDescent="0.25">
      <c r="A168" s="767"/>
      <c r="B168" s="404" t="s">
        <v>369</v>
      </c>
      <c r="C168" s="498"/>
      <c r="D168" s="404">
        <v>44.095619999999997</v>
      </c>
      <c r="E168" s="404">
        <v>1.6200000000000003E-2</v>
      </c>
      <c r="F168" s="404">
        <v>1.6200000000000003E-2</v>
      </c>
      <c r="G168" s="404">
        <v>1.6200000000000003E-2</v>
      </c>
      <c r="H168" s="404">
        <v>1.6200000000000003E-2</v>
      </c>
      <c r="I168" s="404">
        <v>1.6200000000000003E-2</v>
      </c>
      <c r="J168" s="404">
        <v>1.6200000000000003E-2</v>
      </c>
      <c r="K168" s="575">
        <v>2.19</v>
      </c>
      <c r="L168" s="575">
        <v>2.19</v>
      </c>
      <c r="M168" s="575">
        <v>1.6200000000000003E-2</v>
      </c>
      <c r="N168" s="575">
        <v>2.19</v>
      </c>
      <c r="O168" s="404">
        <v>1.6200000000000003E-2</v>
      </c>
      <c r="P168" s="404">
        <v>1.6200000000000003E-2</v>
      </c>
      <c r="Q168" s="404">
        <v>1.6200000000000003E-2</v>
      </c>
      <c r="R168" s="404">
        <v>1.6200000000000003E-2</v>
      </c>
      <c r="S168" s="404">
        <v>1.6200000000000003E-2</v>
      </c>
      <c r="T168" s="404">
        <v>1.6200000000000003E-2</v>
      </c>
      <c r="U168" s="404">
        <v>2.19</v>
      </c>
      <c r="V168" s="404">
        <v>2.19</v>
      </c>
      <c r="W168" s="404">
        <v>2.19</v>
      </c>
      <c r="X168" s="461">
        <v>2.19</v>
      </c>
      <c r="Y168" s="404">
        <v>1.6200000000000003E-2</v>
      </c>
      <c r="Z168" s="404">
        <v>1.6200000000000003E-2</v>
      </c>
      <c r="AA168" s="404">
        <v>1.6200000000000003E-2</v>
      </c>
      <c r="AB168" s="404">
        <v>1.6200000000000003E-2</v>
      </c>
      <c r="AC168" s="404">
        <v>1.6200000000000003E-2</v>
      </c>
      <c r="AD168" s="404">
        <v>1.6200000000000003E-2</v>
      </c>
      <c r="AE168" s="404">
        <v>2.19</v>
      </c>
      <c r="AF168" s="404">
        <v>2.19</v>
      </c>
      <c r="AG168" s="404">
        <v>2.19</v>
      </c>
      <c r="AH168" s="404">
        <v>2.19</v>
      </c>
      <c r="AI168" s="404">
        <v>1.6200000000000003E-2</v>
      </c>
      <c r="AJ168" s="404">
        <v>1.6200000000000003E-2</v>
      </c>
      <c r="AK168" s="404">
        <v>1.6200000000000003E-2</v>
      </c>
      <c r="AL168" s="404">
        <v>1.6200000000000003E-2</v>
      </c>
      <c r="AM168" s="404">
        <v>1.6200000000000003E-2</v>
      </c>
      <c r="AN168" s="404">
        <v>1.6200000000000003E-2</v>
      </c>
      <c r="AO168" s="404">
        <v>5.5E-2</v>
      </c>
      <c r="AP168" s="404">
        <v>5.5E-2</v>
      </c>
      <c r="AQ168" s="404">
        <v>5.5E-2</v>
      </c>
      <c r="AR168" s="461"/>
      <c r="AS168" s="495">
        <v>3.1E-2</v>
      </c>
      <c r="AT168" s="404">
        <v>3.1E-2</v>
      </c>
      <c r="AU168" s="404">
        <v>3.1E-2</v>
      </c>
      <c r="AV168" s="404">
        <v>3.1E-2</v>
      </c>
      <c r="AW168" s="404">
        <v>3.1E-2</v>
      </c>
      <c r="AX168" s="404">
        <v>3.1E-2</v>
      </c>
      <c r="AY168" s="404">
        <v>3.1E-2</v>
      </c>
      <c r="AZ168" s="404">
        <v>3.1E-2</v>
      </c>
      <c r="BA168" s="404">
        <v>3.1E-2</v>
      </c>
      <c r="BB168" s="461"/>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row>
    <row r="169" spans="1:74" s="488" customFormat="1" ht="15.75" customHeight="1" outlineLevel="1" x14ac:dyDescent="0.25">
      <c r="A169" s="767"/>
      <c r="B169" s="404" t="s">
        <v>335</v>
      </c>
      <c r="C169" s="498"/>
      <c r="D169" s="404">
        <v>58.122199999999999</v>
      </c>
      <c r="E169" s="404">
        <v>1.2999999999999999E-3</v>
      </c>
      <c r="F169" s="404">
        <v>1.2999999999999999E-3</v>
      </c>
      <c r="G169" s="404">
        <v>1.2999999999999999E-3</v>
      </c>
      <c r="H169" s="404">
        <v>1.2999999999999999E-3</v>
      </c>
      <c r="I169" s="404">
        <v>1.2999999999999999E-3</v>
      </c>
      <c r="J169" s="404">
        <v>1.2999999999999999E-3</v>
      </c>
      <c r="K169" s="575">
        <v>0.33</v>
      </c>
      <c r="L169" s="575">
        <v>0.33</v>
      </c>
      <c r="M169" s="575">
        <v>1.2999999999999999E-3</v>
      </c>
      <c r="N169" s="575">
        <v>0.33</v>
      </c>
      <c r="O169" s="404">
        <v>1.2999999999999999E-3</v>
      </c>
      <c r="P169" s="404">
        <v>1.2999999999999999E-3</v>
      </c>
      <c r="Q169" s="404">
        <v>1.2999999999999999E-3</v>
      </c>
      <c r="R169" s="404">
        <v>1.2999999999999999E-3</v>
      </c>
      <c r="S169" s="404">
        <v>1.2999999999999999E-3</v>
      </c>
      <c r="T169" s="404">
        <v>1.2999999999999999E-3</v>
      </c>
      <c r="U169" s="404">
        <v>0.33</v>
      </c>
      <c r="V169" s="404">
        <v>0.33</v>
      </c>
      <c r="W169" s="404">
        <v>0.33</v>
      </c>
      <c r="X169" s="461">
        <v>0.33</v>
      </c>
      <c r="Y169" s="404">
        <v>1.2999999999999999E-3</v>
      </c>
      <c r="Z169" s="404">
        <v>1.2999999999999999E-3</v>
      </c>
      <c r="AA169" s="404">
        <v>1.2999999999999999E-3</v>
      </c>
      <c r="AB169" s="404">
        <v>1.2999999999999999E-3</v>
      </c>
      <c r="AC169" s="404">
        <v>1.2999999999999999E-3</v>
      </c>
      <c r="AD169" s="404">
        <v>1.2999999999999999E-3</v>
      </c>
      <c r="AE169" s="404">
        <v>0.33</v>
      </c>
      <c r="AF169" s="404">
        <v>0.33</v>
      </c>
      <c r="AG169" s="404">
        <v>0.33</v>
      </c>
      <c r="AH169" s="404">
        <v>0.33</v>
      </c>
      <c r="AI169" s="404">
        <v>1.2999999999999999E-3</v>
      </c>
      <c r="AJ169" s="404">
        <v>1.2999999999999999E-3</v>
      </c>
      <c r="AK169" s="404">
        <v>1.2999999999999999E-3</v>
      </c>
      <c r="AL169" s="404">
        <v>1.2999999999999999E-3</v>
      </c>
      <c r="AM169" s="404">
        <v>1.2999999999999999E-3</v>
      </c>
      <c r="AN169" s="404">
        <v>1.2999999999999999E-3</v>
      </c>
      <c r="AO169" s="404">
        <v>0.01</v>
      </c>
      <c r="AP169" s="404">
        <v>0.01</v>
      </c>
      <c r="AQ169" s="404">
        <v>0.01</v>
      </c>
      <c r="AR169" s="461"/>
      <c r="AS169" s="495">
        <v>4.4000000000000003E-3</v>
      </c>
      <c r="AT169" s="404">
        <v>4.4000000000000003E-3</v>
      </c>
      <c r="AU169" s="404">
        <v>4.4000000000000003E-3</v>
      </c>
      <c r="AV169" s="404">
        <v>4.4000000000000003E-3</v>
      </c>
      <c r="AW169" s="404">
        <v>4.4000000000000003E-3</v>
      </c>
      <c r="AX169" s="404">
        <v>4.4000000000000003E-3</v>
      </c>
      <c r="AY169" s="404">
        <v>4.4000000000000003E-3</v>
      </c>
      <c r="AZ169" s="404">
        <v>4.4000000000000003E-3</v>
      </c>
      <c r="BA169" s="404">
        <v>4.4000000000000003E-3</v>
      </c>
      <c r="BB169" s="461"/>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row>
    <row r="170" spans="1:74" s="488" customFormat="1" ht="15.75" customHeight="1" outlineLevel="1" x14ac:dyDescent="0.25">
      <c r="A170" s="767"/>
      <c r="B170" s="404" t="s">
        <v>304</v>
      </c>
      <c r="C170" s="498"/>
      <c r="D170" s="404">
        <v>58.122199999999999</v>
      </c>
      <c r="E170" s="404">
        <v>0</v>
      </c>
      <c r="F170" s="404">
        <v>0</v>
      </c>
      <c r="G170" s="404">
        <v>0</v>
      </c>
      <c r="H170" s="404">
        <v>0</v>
      </c>
      <c r="I170" s="404">
        <v>0</v>
      </c>
      <c r="J170" s="404">
        <v>0</v>
      </c>
      <c r="K170" s="575">
        <v>0.76</v>
      </c>
      <c r="L170" s="575">
        <v>0.76</v>
      </c>
      <c r="M170" s="575">
        <v>0</v>
      </c>
      <c r="N170" s="575">
        <v>0.76</v>
      </c>
      <c r="O170" s="404">
        <v>0</v>
      </c>
      <c r="P170" s="404">
        <v>0</v>
      </c>
      <c r="Q170" s="404">
        <v>0</v>
      </c>
      <c r="R170" s="404">
        <v>0</v>
      </c>
      <c r="S170" s="404">
        <v>0</v>
      </c>
      <c r="T170" s="404">
        <v>0</v>
      </c>
      <c r="U170" s="404">
        <v>0.76</v>
      </c>
      <c r="V170" s="404">
        <v>0.76</v>
      </c>
      <c r="W170" s="404">
        <v>0.76</v>
      </c>
      <c r="X170" s="461">
        <v>0.76</v>
      </c>
      <c r="Y170" s="404">
        <v>0</v>
      </c>
      <c r="Z170" s="404">
        <v>0</v>
      </c>
      <c r="AA170" s="404">
        <v>0</v>
      </c>
      <c r="AB170" s="404">
        <v>0</v>
      </c>
      <c r="AC170" s="404">
        <v>0</v>
      </c>
      <c r="AD170" s="404">
        <v>0</v>
      </c>
      <c r="AE170" s="404">
        <v>0.76</v>
      </c>
      <c r="AF170" s="404">
        <v>0.76</v>
      </c>
      <c r="AG170" s="404">
        <v>0.76</v>
      </c>
      <c r="AH170" s="404">
        <v>0.76</v>
      </c>
      <c r="AI170" s="404">
        <v>0</v>
      </c>
      <c r="AJ170" s="404">
        <v>0</v>
      </c>
      <c r="AK170" s="404">
        <v>0</v>
      </c>
      <c r="AL170" s="404">
        <v>0</v>
      </c>
      <c r="AM170" s="404">
        <v>0</v>
      </c>
      <c r="AN170" s="404">
        <v>0</v>
      </c>
      <c r="AO170" s="404">
        <v>1.7000000000000001E-2</v>
      </c>
      <c r="AP170" s="404">
        <v>1.7000000000000001E-2</v>
      </c>
      <c r="AQ170" s="404">
        <v>1.7000000000000001E-2</v>
      </c>
      <c r="AR170" s="461"/>
      <c r="AS170" s="495">
        <v>0.01</v>
      </c>
      <c r="AT170" s="404">
        <v>0.01</v>
      </c>
      <c r="AU170" s="404">
        <v>0.01</v>
      </c>
      <c r="AV170" s="404">
        <v>0.01</v>
      </c>
      <c r="AW170" s="404">
        <v>0.01</v>
      </c>
      <c r="AX170" s="404">
        <v>0.01</v>
      </c>
      <c r="AY170" s="404">
        <v>0.01</v>
      </c>
      <c r="AZ170" s="404">
        <v>0.01</v>
      </c>
      <c r="BA170" s="404">
        <v>0.01</v>
      </c>
      <c r="BB170" s="461"/>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row>
    <row r="171" spans="1:74" s="488" customFormat="1" ht="15.75" customHeight="1" outlineLevel="1" x14ac:dyDescent="0.25">
      <c r="A171" s="767"/>
      <c r="B171" s="404" t="s">
        <v>338</v>
      </c>
      <c r="C171" s="498"/>
      <c r="D171" s="404">
        <v>72.148780000000002</v>
      </c>
      <c r="E171" s="404">
        <v>0</v>
      </c>
      <c r="F171" s="404">
        <v>0</v>
      </c>
      <c r="G171" s="404">
        <v>0</v>
      </c>
      <c r="H171" s="404">
        <v>0</v>
      </c>
      <c r="I171" s="404">
        <v>0</v>
      </c>
      <c r="J171" s="404">
        <v>0</v>
      </c>
      <c r="K171" s="575">
        <v>0.17</v>
      </c>
      <c r="L171" s="575">
        <v>0.17</v>
      </c>
      <c r="M171" s="575">
        <v>0</v>
      </c>
      <c r="N171" s="575">
        <v>0.17</v>
      </c>
      <c r="O171" s="404">
        <v>0</v>
      </c>
      <c r="P171" s="404">
        <v>0</v>
      </c>
      <c r="Q171" s="404">
        <v>0</v>
      </c>
      <c r="R171" s="404">
        <v>0</v>
      </c>
      <c r="S171" s="404">
        <v>0</v>
      </c>
      <c r="T171" s="404">
        <v>0</v>
      </c>
      <c r="U171" s="404">
        <v>0.17</v>
      </c>
      <c r="V171" s="404">
        <v>0.17</v>
      </c>
      <c r="W171" s="404">
        <v>0.17</v>
      </c>
      <c r="X171" s="461">
        <v>0.17</v>
      </c>
      <c r="Y171" s="404">
        <v>0</v>
      </c>
      <c r="Z171" s="404">
        <v>0</v>
      </c>
      <c r="AA171" s="404">
        <v>0</v>
      </c>
      <c r="AB171" s="404">
        <v>0</v>
      </c>
      <c r="AC171" s="404">
        <v>0</v>
      </c>
      <c r="AD171" s="404">
        <v>0</v>
      </c>
      <c r="AE171" s="404">
        <v>0.17</v>
      </c>
      <c r="AF171" s="404">
        <v>0.17</v>
      </c>
      <c r="AG171" s="404">
        <v>0.17</v>
      </c>
      <c r="AH171" s="404">
        <v>0.17</v>
      </c>
      <c r="AI171" s="404">
        <v>0</v>
      </c>
      <c r="AJ171" s="404">
        <v>0</v>
      </c>
      <c r="AK171" s="404">
        <v>0</v>
      </c>
      <c r="AL171" s="404">
        <v>0</v>
      </c>
      <c r="AM171" s="404">
        <v>0</v>
      </c>
      <c r="AN171" s="404">
        <v>0</v>
      </c>
      <c r="AO171" s="404">
        <v>3.3999999999999998E-3</v>
      </c>
      <c r="AP171" s="404">
        <v>3.3999999999999998E-3</v>
      </c>
      <c r="AQ171" s="404">
        <v>3.3999999999999998E-3</v>
      </c>
      <c r="AR171" s="461"/>
      <c r="AS171" s="495">
        <v>2E-3</v>
      </c>
      <c r="AT171" s="404">
        <v>2E-3</v>
      </c>
      <c r="AU171" s="404">
        <v>2E-3</v>
      </c>
      <c r="AV171" s="404">
        <v>2E-3</v>
      </c>
      <c r="AW171" s="404">
        <v>2E-3</v>
      </c>
      <c r="AX171" s="404">
        <v>2E-3</v>
      </c>
      <c r="AY171" s="404">
        <v>2E-3</v>
      </c>
      <c r="AZ171" s="404">
        <v>2E-3</v>
      </c>
      <c r="BA171" s="404">
        <v>2E-3</v>
      </c>
      <c r="BB171" s="461"/>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row>
    <row r="172" spans="1:74" s="488" customFormat="1" ht="15.75" customHeight="1" outlineLevel="1" x14ac:dyDescent="0.25">
      <c r="A172" s="767"/>
      <c r="B172" s="404" t="s">
        <v>366</v>
      </c>
      <c r="C172" s="498"/>
      <c r="D172" s="404">
        <v>72.148780000000002</v>
      </c>
      <c r="E172" s="404">
        <v>0</v>
      </c>
      <c r="F172" s="404">
        <v>0</v>
      </c>
      <c r="G172" s="404">
        <v>0</v>
      </c>
      <c r="H172" s="404">
        <v>0</v>
      </c>
      <c r="I172" s="404">
        <v>0</v>
      </c>
      <c r="J172" s="404">
        <v>0</v>
      </c>
      <c r="K172" s="575">
        <v>0.43</v>
      </c>
      <c r="L172" s="575">
        <v>0.43</v>
      </c>
      <c r="M172" s="575">
        <v>0</v>
      </c>
      <c r="N172" s="575">
        <v>0.43</v>
      </c>
      <c r="O172" s="404">
        <v>0</v>
      </c>
      <c r="P172" s="404">
        <v>0</v>
      </c>
      <c r="Q172" s="404">
        <v>0</v>
      </c>
      <c r="R172" s="404">
        <v>0</v>
      </c>
      <c r="S172" s="404">
        <v>0</v>
      </c>
      <c r="T172" s="404">
        <v>0</v>
      </c>
      <c r="U172" s="404">
        <v>0.43</v>
      </c>
      <c r="V172" s="404">
        <v>0.43</v>
      </c>
      <c r="W172" s="404">
        <v>0.43</v>
      </c>
      <c r="X172" s="461">
        <v>0.43</v>
      </c>
      <c r="Y172" s="404">
        <v>0</v>
      </c>
      <c r="Z172" s="404">
        <v>0</v>
      </c>
      <c r="AA172" s="404">
        <v>0</v>
      </c>
      <c r="AB172" s="404">
        <v>0</v>
      </c>
      <c r="AC172" s="404">
        <v>0</v>
      </c>
      <c r="AD172" s="404">
        <v>0</v>
      </c>
      <c r="AE172" s="404">
        <v>0.43</v>
      </c>
      <c r="AF172" s="404">
        <v>0.43</v>
      </c>
      <c r="AG172" s="404">
        <v>0.43</v>
      </c>
      <c r="AH172" s="404">
        <v>0.43</v>
      </c>
      <c r="AI172" s="404">
        <v>0</v>
      </c>
      <c r="AJ172" s="404">
        <v>0</v>
      </c>
      <c r="AK172" s="404">
        <v>0</v>
      </c>
      <c r="AL172" s="404">
        <v>0</v>
      </c>
      <c r="AM172" s="404">
        <v>0</v>
      </c>
      <c r="AN172" s="404">
        <v>0</v>
      </c>
      <c r="AO172" s="404">
        <v>3.7000000000000002E-3</v>
      </c>
      <c r="AP172" s="404">
        <v>3.7000000000000002E-3</v>
      </c>
      <c r="AQ172" s="404">
        <v>3.7000000000000002E-3</v>
      </c>
      <c r="AR172" s="461"/>
      <c r="AS172" s="495">
        <v>5.4000000000000003E-3</v>
      </c>
      <c r="AT172" s="404">
        <v>5.4000000000000003E-3</v>
      </c>
      <c r="AU172" s="404">
        <v>5.4000000000000003E-3</v>
      </c>
      <c r="AV172" s="404">
        <v>5.4000000000000003E-3</v>
      </c>
      <c r="AW172" s="404">
        <v>5.4000000000000003E-3</v>
      </c>
      <c r="AX172" s="404">
        <v>5.4000000000000003E-3</v>
      </c>
      <c r="AY172" s="404">
        <v>5.4000000000000003E-3</v>
      </c>
      <c r="AZ172" s="404">
        <v>5.4000000000000003E-3</v>
      </c>
      <c r="BA172" s="404">
        <v>5.4000000000000003E-3</v>
      </c>
      <c r="BB172" s="461"/>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row>
    <row r="173" spans="1:74" s="488" customFormat="1" ht="15.75" customHeight="1" outlineLevel="1" x14ac:dyDescent="0.25">
      <c r="A173" s="767"/>
      <c r="B173" s="404" t="s">
        <v>331</v>
      </c>
      <c r="C173" s="498"/>
      <c r="D173" s="404">
        <v>86.175359999999998</v>
      </c>
      <c r="E173" s="404">
        <v>0</v>
      </c>
      <c r="F173" s="404">
        <v>0</v>
      </c>
      <c r="G173" s="404">
        <v>0</v>
      </c>
      <c r="H173" s="404">
        <v>0</v>
      </c>
      <c r="I173" s="404">
        <v>0</v>
      </c>
      <c r="J173" s="404">
        <v>0</v>
      </c>
      <c r="K173" s="575">
        <v>0.02</v>
      </c>
      <c r="L173" s="575">
        <v>0.02</v>
      </c>
      <c r="M173" s="575">
        <v>0</v>
      </c>
      <c r="N173" s="575">
        <v>0.02</v>
      </c>
      <c r="O173" s="404">
        <v>0</v>
      </c>
      <c r="P173" s="404">
        <v>0</v>
      </c>
      <c r="Q173" s="404">
        <v>0</v>
      </c>
      <c r="R173" s="404">
        <v>0</v>
      </c>
      <c r="S173" s="404">
        <v>0</v>
      </c>
      <c r="T173" s="404">
        <v>0</v>
      </c>
      <c r="U173" s="404">
        <v>0.02</v>
      </c>
      <c r="V173" s="404">
        <v>0.02</v>
      </c>
      <c r="W173" s="404">
        <v>0.02</v>
      </c>
      <c r="X173" s="461">
        <v>0.02</v>
      </c>
      <c r="Y173" s="404">
        <v>0</v>
      </c>
      <c r="Z173" s="404">
        <v>0</v>
      </c>
      <c r="AA173" s="404">
        <v>0</v>
      </c>
      <c r="AB173" s="404">
        <v>0</v>
      </c>
      <c r="AC173" s="404">
        <v>0</v>
      </c>
      <c r="AD173" s="404">
        <v>0</v>
      </c>
      <c r="AE173" s="404">
        <v>0.02</v>
      </c>
      <c r="AF173" s="404">
        <v>0.02</v>
      </c>
      <c r="AG173" s="404">
        <v>0.02</v>
      </c>
      <c r="AH173" s="404">
        <v>0.02</v>
      </c>
      <c r="AI173" s="404">
        <v>0</v>
      </c>
      <c r="AJ173" s="404">
        <v>0</v>
      </c>
      <c r="AK173" s="404">
        <v>0</v>
      </c>
      <c r="AL173" s="404">
        <v>0</v>
      </c>
      <c r="AM173" s="404">
        <v>0</v>
      </c>
      <c r="AN173" s="404">
        <v>0</v>
      </c>
      <c r="AO173" s="404">
        <v>1.1999999999999999E-3</v>
      </c>
      <c r="AP173" s="404">
        <v>1.1999999999999999E-3</v>
      </c>
      <c r="AQ173" s="404">
        <v>1.1999999999999999E-3</v>
      </c>
      <c r="AR173" s="461"/>
      <c r="AS173" s="495">
        <v>3.5999999999999999E-3</v>
      </c>
      <c r="AT173" s="404">
        <v>3.5999999999999999E-3</v>
      </c>
      <c r="AU173" s="404">
        <v>3.5999999999999999E-3</v>
      </c>
      <c r="AV173" s="404">
        <v>3.5999999999999999E-3</v>
      </c>
      <c r="AW173" s="404">
        <v>3.5999999999999999E-3</v>
      </c>
      <c r="AX173" s="404">
        <v>3.5999999999999999E-3</v>
      </c>
      <c r="AY173" s="404">
        <v>3.5999999999999999E-3</v>
      </c>
      <c r="AZ173" s="404">
        <v>3.5999999999999999E-3</v>
      </c>
      <c r="BA173" s="404">
        <v>3.5999999999999999E-3</v>
      </c>
      <c r="BB173" s="461"/>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row>
    <row r="174" spans="1:74" s="488" customFormat="1" ht="15.75" customHeight="1" outlineLevel="1" x14ac:dyDescent="0.25">
      <c r="A174" s="767"/>
      <c r="B174" s="404" t="s">
        <v>330</v>
      </c>
      <c r="C174" s="498"/>
      <c r="D174" s="404">
        <v>100.202</v>
      </c>
      <c r="E174" s="404">
        <v>0</v>
      </c>
      <c r="F174" s="404">
        <v>0</v>
      </c>
      <c r="G174" s="404">
        <v>0</v>
      </c>
      <c r="H174" s="404">
        <v>0</v>
      </c>
      <c r="I174" s="404">
        <v>0</v>
      </c>
      <c r="J174" s="404">
        <v>0</v>
      </c>
      <c r="K174" s="575">
        <v>0.04</v>
      </c>
      <c r="L174" s="575">
        <v>0.04</v>
      </c>
      <c r="M174" s="575">
        <v>0</v>
      </c>
      <c r="N174" s="575">
        <v>0.04</v>
      </c>
      <c r="O174" s="404">
        <v>0</v>
      </c>
      <c r="P174" s="404">
        <v>0</v>
      </c>
      <c r="Q174" s="404">
        <v>0</v>
      </c>
      <c r="R174" s="404">
        <v>0</v>
      </c>
      <c r="S174" s="404">
        <v>0</v>
      </c>
      <c r="T174" s="404">
        <v>0</v>
      </c>
      <c r="U174" s="404">
        <v>0.04</v>
      </c>
      <c r="V174" s="404">
        <v>0.04</v>
      </c>
      <c r="W174" s="404">
        <v>0.04</v>
      </c>
      <c r="X174" s="461">
        <v>0.04</v>
      </c>
      <c r="Y174" s="404">
        <v>0</v>
      </c>
      <c r="Z174" s="404">
        <v>0</v>
      </c>
      <c r="AA174" s="404">
        <v>0</v>
      </c>
      <c r="AB174" s="404">
        <v>0</v>
      </c>
      <c r="AC174" s="404">
        <v>0</v>
      </c>
      <c r="AD174" s="404">
        <v>0</v>
      </c>
      <c r="AE174" s="404">
        <v>0.04</v>
      </c>
      <c r="AF174" s="404">
        <v>0.04</v>
      </c>
      <c r="AG174" s="404">
        <v>0.04</v>
      </c>
      <c r="AH174" s="404">
        <v>0.04</v>
      </c>
      <c r="AI174" s="404">
        <v>0</v>
      </c>
      <c r="AJ174" s="404">
        <v>0</v>
      </c>
      <c r="AK174" s="404">
        <v>0</v>
      </c>
      <c r="AL174" s="404">
        <v>0</v>
      </c>
      <c r="AM174" s="404">
        <v>0</v>
      </c>
      <c r="AN174" s="404">
        <v>0</v>
      </c>
      <c r="AO174" s="404">
        <v>4.0000000000000002E-4</v>
      </c>
      <c r="AP174" s="404">
        <v>4.0000000000000002E-4</v>
      </c>
      <c r="AQ174" s="404">
        <v>4.0000000000000002E-4</v>
      </c>
      <c r="AR174" s="461"/>
      <c r="AS174" s="495"/>
      <c r="AT174" s="404"/>
      <c r="AU174" s="404"/>
      <c r="AV174" s="404"/>
      <c r="AW174" s="404"/>
      <c r="AX174" s="404"/>
      <c r="AY174" s="404"/>
      <c r="AZ174" s="404"/>
      <c r="BA174" s="404"/>
      <c r="BB174" s="461"/>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row>
    <row r="175" spans="1:74" s="488" customFormat="1" ht="15.75" customHeight="1" outlineLevel="1" x14ac:dyDescent="0.25">
      <c r="A175" s="767"/>
      <c r="B175" s="404" t="s">
        <v>361</v>
      </c>
      <c r="C175" s="498"/>
      <c r="D175" s="404">
        <v>114.229</v>
      </c>
      <c r="E175" s="404">
        <v>0</v>
      </c>
      <c r="F175" s="404">
        <v>0</v>
      </c>
      <c r="G175" s="404">
        <v>0</v>
      </c>
      <c r="H175" s="404">
        <v>0</v>
      </c>
      <c r="I175" s="404">
        <v>0</v>
      </c>
      <c r="J175" s="404">
        <v>0</v>
      </c>
      <c r="K175" s="575">
        <v>0.01</v>
      </c>
      <c r="L175" s="575">
        <v>0.01</v>
      </c>
      <c r="M175" s="575">
        <v>0</v>
      </c>
      <c r="N175" s="575">
        <v>0.01</v>
      </c>
      <c r="O175" s="404">
        <v>0</v>
      </c>
      <c r="P175" s="404">
        <v>0</v>
      </c>
      <c r="Q175" s="404">
        <v>0</v>
      </c>
      <c r="R175" s="404">
        <v>0</v>
      </c>
      <c r="S175" s="404">
        <v>0</v>
      </c>
      <c r="T175" s="404">
        <v>0</v>
      </c>
      <c r="U175" s="404">
        <v>0.01</v>
      </c>
      <c r="V175" s="404">
        <v>0.01</v>
      </c>
      <c r="W175" s="404">
        <v>0.01</v>
      </c>
      <c r="X175" s="461">
        <v>0.01</v>
      </c>
      <c r="Y175" s="404">
        <v>0</v>
      </c>
      <c r="Z175" s="404">
        <v>0</v>
      </c>
      <c r="AA175" s="404">
        <v>0</v>
      </c>
      <c r="AB175" s="404">
        <v>0</v>
      </c>
      <c r="AC175" s="404">
        <v>0</v>
      </c>
      <c r="AD175" s="404">
        <v>0</v>
      </c>
      <c r="AE175" s="404">
        <v>0.01</v>
      </c>
      <c r="AF175" s="404">
        <v>0.01</v>
      </c>
      <c r="AG175" s="404">
        <v>0.01</v>
      </c>
      <c r="AH175" s="404">
        <v>0.01</v>
      </c>
      <c r="AI175" s="404">
        <v>0</v>
      </c>
      <c r="AJ175" s="404">
        <v>0</v>
      </c>
      <c r="AK175" s="404">
        <v>0</v>
      </c>
      <c r="AL175" s="404">
        <v>0</v>
      </c>
      <c r="AM175" s="404">
        <v>0</v>
      </c>
      <c r="AN175" s="404">
        <v>0</v>
      </c>
      <c r="AO175" s="404">
        <v>1E-4</v>
      </c>
      <c r="AP175" s="404">
        <v>1E-4</v>
      </c>
      <c r="AQ175" s="404">
        <v>1E-4</v>
      </c>
      <c r="AR175" s="461"/>
      <c r="AS175" s="495"/>
      <c r="AT175" s="404"/>
      <c r="AU175" s="404"/>
      <c r="AV175" s="404"/>
      <c r="AW175" s="404"/>
      <c r="AX175" s="404"/>
      <c r="AY175" s="404"/>
      <c r="AZ175" s="404"/>
      <c r="BA175" s="404"/>
      <c r="BB175" s="461"/>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row>
    <row r="176" spans="1:74" s="488" customFormat="1" ht="15.75" customHeight="1" outlineLevel="1" x14ac:dyDescent="0.25">
      <c r="A176" s="767"/>
      <c r="B176" s="404" t="s">
        <v>306</v>
      </c>
      <c r="C176" s="498"/>
      <c r="D176" s="404">
        <v>44.009799999999998</v>
      </c>
      <c r="E176" s="404"/>
      <c r="F176" s="404"/>
      <c r="G176" s="404"/>
      <c r="H176" s="404"/>
      <c r="I176" s="404"/>
      <c r="J176" s="404"/>
      <c r="K176" s="575"/>
      <c r="L176" s="575">
        <v>100.02700000000002</v>
      </c>
      <c r="M176" s="575">
        <v>0.99140000000000006</v>
      </c>
      <c r="N176" s="575">
        <v>95.237000000000009</v>
      </c>
      <c r="O176" s="495"/>
      <c r="P176" s="404"/>
      <c r="Q176" s="404"/>
      <c r="R176" s="404"/>
      <c r="S176" s="404"/>
      <c r="T176" s="404"/>
      <c r="U176" s="404"/>
      <c r="V176" s="404"/>
      <c r="W176" s="404"/>
      <c r="X176" s="461"/>
      <c r="Y176" s="404"/>
      <c r="Z176" s="404"/>
      <c r="AA176" s="404"/>
      <c r="AB176" s="404"/>
      <c r="AC176" s="404"/>
      <c r="AD176" s="404"/>
      <c r="AE176" s="404"/>
      <c r="AF176" s="404"/>
      <c r="AG176" s="404"/>
      <c r="AH176" s="404"/>
      <c r="AI176" s="495"/>
      <c r="AJ176" s="404"/>
      <c r="AK176" s="404"/>
      <c r="AL176" s="404"/>
      <c r="AM176" s="404"/>
      <c r="AN176" s="404"/>
      <c r="AO176" s="404"/>
      <c r="AP176" s="404"/>
      <c r="AQ176" s="404"/>
      <c r="AR176" s="461"/>
      <c r="AS176" s="495"/>
      <c r="AT176" s="404"/>
      <c r="AU176" s="404"/>
      <c r="AV176" s="404"/>
      <c r="AW176" s="404"/>
      <c r="AX176" s="404"/>
      <c r="AY176" s="404"/>
      <c r="AZ176" s="404"/>
      <c r="BA176" s="404"/>
      <c r="BB176" s="461"/>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row>
    <row r="177" spans="1:74" s="488" customFormat="1" ht="15.75" customHeight="1" outlineLevel="1" x14ac:dyDescent="0.25">
      <c r="A177" s="767"/>
      <c r="B177" s="404" t="s">
        <v>419</v>
      </c>
      <c r="C177" s="498"/>
      <c r="D177" s="404">
        <v>18.015267999999999</v>
      </c>
      <c r="E177" s="404"/>
      <c r="F177" s="404"/>
      <c r="G177" s="404"/>
      <c r="H177" s="404"/>
      <c r="I177" s="404"/>
      <c r="J177" s="404"/>
      <c r="K177" s="575"/>
      <c r="L177" s="575"/>
      <c r="M177" s="575"/>
      <c r="N177" s="575">
        <v>100.27</v>
      </c>
      <c r="O177" s="495"/>
      <c r="P177" s="404"/>
      <c r="Q177" s="404"/>
      <c r="R177" s="404"/>
      <c r="S177" s="404"/>
      <c r="T177" s="404"/>
      <c r="U177" s="404"/>
      <c r="V177" s="404"/>
      <c r="W177" s="404"/>
      <c r="X177" s="461"/>
      <c r="Y177" s="404"/>
      <c r="Z177" s="404"/>
      <c r="AA177" s="404"/>
      <c r="AB177" s="404"/>
      <c r="AC177" s="404"/>
      <c r="AD177" s="404"/>
      <c r="AE177" s="404"/>
      <c r="AF177" s="404"/>
      <c r="AG177" s="404"/>
      <c r="AH177" s="404"/>
      <c r="AI177" s="495"/>
      <c r="AJ177" s="404"/>
      <c r="AK177" s="404"/>
      <c r="AL177" s="404"/>
      <c r="AM177" s="404"/>
      <c r="AN177" s="404"/>
      <c r="AO177" s="404"/>
      <c r="AP177" s="404"/>
      <c r="AQ177" s="404"/>
      <c r="AR177" s="461"/>
      <c r="AS177" s="495"/>
      <c r="AT177" s="404"/>
      <c r="AU177" s="404"/>
      <c r="AV177" s="404"/>
      <c r="AW177" s="404"/>
      <c r="AX177" s="404"/>
      <c r="AY177" s="404"/>
      <c r="AZ177" s="404"/>
      <c r="BA177" s="404"/>
      <c r="BB177" s="461"/>
      <c r="BC177" s="468"/>
      <c r="BD177" s="468"/>
      <c r="BE177" s="468"/>
      <c r="BF177" s="468"/>
      <c r="BG177" s="468"/>
      <c r="BH177" s="468"/>
      <c r="BI177" s="468"/>
      <c r="BJ177" s="468"/>
      <c r="BK177" s="468"/>
      <c r="BL177" s="468"/>
      <c r="BM177" s="468"/>
      <c r="BN177" s="468"/>
      <c r="BO177" s="468"/>
      <c r="BP177" s="468"/>
      <c r="BQ177" s="468"/>
      <c r="BR177" s="468"/>
      <c r="BS177" s="468"/>
      <c r="BT177" s="468"/>
      <c r="BU177" s="468"/>
      <c r="BV177" s="468"/>
    </row>
    <row r="178" spans="1:74" s="488" customFormat="1" ht="15.75" customHeight="1" outlineLevel="1" x14ac:dyDescent="0.25">
      <c r="A178" s="767"/>
      <c r="B178" s="404" t="s">
        <v>337</v>
      </c>
      <c r="C178" s="498"/>
      <c r="D178" s="404">
        <v>86.175359999999998</v>
      </c>
      <c r="E178" s="404"/>
      <c r="F178" s="404"/>
      <c r="G178" s="404"/>
      <c r="H178" s="404"/>
      <c r="I178" s="404"/>
      <c r="J178" s="404"/>
      <c r="K178" s="575"/>
      <c r="L178" s="575"/>
      <c r="M178" s="575"/>
      <c r="N178" s="575">
        <v>63.62</v>
      </c>
      <c r="O178" s="495"/>
      <c r="P178" s="404"/>
      <c r="Q178" s="404"/>
      <c r="R178" s="404"/>
      <c r="S178" s="404"/>
      <c r="T178" s="404"/>
      <c r="U178" s="404"/>
      <c r="V178" s="404"/>
      <c r="W178" s="404"/>
      <c r="X178" s="461"/>
      <c r="Y178" s="404"/>
      <c r="Z178" s="404"/>
      <c r="AA178" s="404"/>
      <c r="AB178" s="404"/>
      <c r="AC178" s="404"/>
      <c r="AD178" s="404"/>
      <c r="AE178" s="404"/>
      <c r="AF178" s="404"/>
      <c r="AG178" s="404"/>
      <c r="AH178" s="404"/>
      <c r="AI178" s="495"/>
      <c r="AJ178" s="404"/>
      <c r="AK178" s="404"/>
      <c r="AL178" s="404"/>
      <c r="AM178" s="404"/>
      <c r="AN178" s="404"/>
      <c r="AO178" s="404"/>
      <c r="AP178" s="404"/>
      <c r="AQ178" s="404"/>
      <c r="AR178" s="461"/>
      <c r="AS178" s="495"/>
      <c r="AT178" s="404"/>
      <c r="AU178" s="404"/>
      <c r="AV178" s="404"/>
      <c r="AW178" s="404"/>
      <c r="AX178" s="404"/>
      <c r="AY178" s="404"/>
      <c r="AZ178" s="404"/>
      <c r="BA178" s="404"/>
      <c r="BB178" s="461"/>
      <c r="BC178" s="468"/>
      <c r="BD178" s="468"/>
      <c r="BE178" s="468"/>
      <c r="BF178" s="468"/>
      <c r="BG178" s="468"/>
      <c r="BH178" s="468"/>
      <c r="BI178" s="468"/>
      <c r="BJ178" s="468"/>
      <c r="BK178" s="468"/>
      <c r="BL178" s="468"/>
      <c r="BM178" s="468"/>
      <c r="BN178" s="468"/>
      <c r="BO178" s="468"/>
      <c r="BP178" s="468"/>
      <c r="BQ178" s="468"/>
      <c r="BR178" s="468"/>
      <c r="BS178" s="468"/>
      <c r="BT178" s="468"/>
      <c r="BU178" s="468"/>
      <c r="BV178" s="468"/>
    </row>
    <row r="179" spans="1:74" s="488" customFormat="1" ht="15.75" customHeight="1" outlineLevel="1" x14ac:dyDescent="0.25">
      <c r="A179" s="767"/>
      <c r="B179" s="404" t="s">
        <v>330</v>
      </c>
      <c r="C179" s="498"/>
      <c r="D179" s="404">
        <v>100.202</v>
      </c>
      <c r="E179" s="404"/>
      <c r="F179" s="404"/>
      <c r="G179" s="404"/>
      <c r="H179" s="404"/>
      <c r="I179" s="404"/>
      <c r="J179" s="404"/>
      <c r="K179" s="404"/>
      <c r="L179" s="404"/>
      <c r="M179" s="404"/>
      <c r="N179" s="404"/>
      <c r="O179" s="495"/>
      <c r="P179" s="404"/>
      <c r="Q179" s="404"/>
      <c r="R179" s="404"/>
      <c r="S179" s="404"/>
      <c r="T179" s="404"/>
      <c r="U179" s="404"/>
      <c r="V179" s="404"/>
      <c r="W179" s="404"/>
      <c r="X179" s="461"/>
      <c r="Y179" s="404"/>
      <c r="Z179" s="404"/>
      <c r="AA179" s="404"/>
      <c r="AB179" s="404"/>
      <c r="AC179" s="404"/>
      <c r="AD179" s="404"/>
      <c r="AE179" s="404"/>
      <c r="AF179" s="404"/>
      <c r="AG179" s="404"/>
      <c r="AH179" s="404"/>
      <c r="AI179" s="495"/>
      <c r="AJ179" s="404"/>
      <c r="AK179" s="404"/>
      <c r="AL179" s="404"/>
      <c r="AM179" s="404"/>
      <c r="AN179" s="404"/>
      <c r="AO179" s="404"/>
      <c r="AP179" s="404"/>
      <c r="AQ179" s="404"/>
      <c r="AR179" s="461"/>
      <c r="AS179" s="495"/>
      <c r="AT179" s="404"/>
      <c r="AU179" s="404"/>
      <c r="AV179" s="404"/>
      <c r="AW179" s="404"/>
      <c r="AX179" s="404"/>
      <c r="AY179" s="404"/>
      <c r="AZ179" s="404"/>
      <c r="BA179" s="404"/>
      <c r="BB179" s="461"/>
      <c r="BC179" s="468"/>
      <c r="BD179" s="468"/>
      <c r="BE179" s="468"/>
      <c r="BF179" s="468"/>
      <c r="BG179" s="468"/>
      <c r="BH179" s="468"/>
      <c r="BI179" s="468"/>
      <c r="BJ179" s="468"/>
      <c r="BK179" s="468"/>
      <c r="BL179" s="468"/>
      <c r="BM179" s="468"/>
      <c r="BN179" s="468"/>
      <c r="BO179" s="468"/>
      <c r="BP179" s="468"/>
      <c r="BQ179" s="468"/>
      <c r="BR179" s="468"/>
      <c r="BS179" s="468"/>
      <c r="BT179" s="468"/>
      <c r="BU179" s="468"/>
      <c r="BV179" s="468"/>
    </row>
    <row r="180" spans="1:74" s="488" customFormat="1" ht="15.75" customHeight="1" outlineLevel="1" thickBot="1" x14ac:dyDescent="0.3">
      <c r="A180" s="767"/>
      <c r="B180" s="404"/>
      <c r="C180" s="498"/>
      <c r="D180" s="404">
        <v>21.735502172271911</v>
      </c>
      <c r="E180" s="404"/>
      <c r="F180" s="404"/>
      <c r="G180" s="404"/>
      <c r="H180" s="404"/>
      <c r="I180" s="404"/>
      <c r="J180" s="404"/>
      <c r="K180" s="404"/>
      <c r="L180" s="404"/>
      <c r="M180" s="404"/>
      <c r="N180" s="404"/>
      <c r="O180" s="499"/>
      <c r="P180" s="407"/>
      <c r="Q180" s="407"/>
      <c r="R180" s="407"/>
      <c r="S180" s="407"/>
      <c r="T180" s="407"/>
      <c r="U180" s="407"/>
      <c r="V180" s="407"/>
      <c r="W180" s="407"/>
      <c r="X180" s="462"/>
      <c r="Y180" s="404"/>
      <c r="Z180" s="404"/>
      <c r="AA180" s="404"/>
      <c r="AB180" s="404"/>
      <c r="AC180" s="404"/>
      <c r="AD180" s="404"/>
      <c r="AE180" s="404"/>
      <c r="AF180" s="404"/>
      <c r="AG180" s="404"/>
      <c r="AH180" s="404"/>
      <c r="AI180" s="499"/>
      <c r="AJ180" s="407"/>
      <c r="AK180" s="407"/>
      <c r="AL180" s="407"/>
      <c r="AM180" s="407"/>
      <c r="AN180" s="407"/>
      <c r="AO180" s="407"/>
      <c r="AP180" s="407"/>
      <c r="AQ180" s="407"/>
      <c r="AR180" s="462"/>
      <c r="AS180" s="499"/>
      <c r="AT180" s="407"/>
      <c r="AU180" s="407"/>
      <c r="AV180" s="407"/>
      <c r="AW180" s="407"/>
      <c r="AX180" s="407"/>
      <c r="AY180" s="407"/>
      <c r="AZ180" s="407"/>
      <c r="BA180" s="407"/>
      <c r="BB180" s="462"/>
      <c r="BC180" s="468"/>
      <c r="BD180" s="468"/>
      <c r="BE180" s="468"/>
      <c r="BF180" s="468"/>
      <c r="BG180" s="468"/>
      <c r="BH180" s="468"/>
      <c r="BI180" s="468"/>
      <c r="BJ180" s="468"/>
      <c r="BK180" s="468"/>
      <c r="BL180" s="468"/>
      <c r="BM180" s="468"/>
      <c r="BN180" s="468"/>
      <c r="BO180" s="468"/>
      <c r="BP180" s="468"/>
      <c r="BQ180" s="468"/>
      <c r="BR180" s="468"/>
      <c r="BS180" s="468"/>
      <c r="BT180" s="468"/>
      <c r="BU180" s="468"/>
      <c r="BV180" s="468"/>
    </row>
    <row r="181" spans="1:74" ht="15.75" customHeight="1" x14ac:dyDescent="0.25">
      <c r="A181" s="767"/>
      <c r="B181" s="762" t="s">
        <v>623</v>
      </c>
      <c r="C181" s="379"/>
      <c r="D181" s="584"/>
      <c r="E181" s="379"/>
      <c r="F181" s="379"/>
      <c r="G181" s="379"/>
      <c r="H181" s="379"/>
      <c r="I181" s="379"/>
      <c r="J181" s="379"/>
      <c r="K181" s="379"/>
      <c r="L181" s="379"/>
      <c r="M181" s="379"/>
      <c r="N181" s="379"/>
      <c r="O181" s="500"/>
      <c r="P181" s="379"/>
      <c r="Q181" s="379"/>
      <c r="R181" s="379"/>
      <c r="S181" s="379"/>
      <c r="T181" s="379"/>
      <c r="U181" s="379"/>
      <c r="V181" s="379"/>
      <c r="W181" s="379"/>
      <c r="X181" s="380"/>
      <c r="Y181" s="500"/>
      <c r="Z181" s="379"/>
      <c r="AA181" s="379"/>
      <c r="AB181" s="379"/>
      <c r="AC181" s="379"/>
      <c r="AD181" s="379"/>
      <c r="AE181" s="379"/>
      <c r="AF181" s="379"/>
      <c r="AG181" s="379"/>
      <c r="AH181" s="380"/>
      <c r="AI181" s="500"/>
      <c r="AJ181" s="379"/>
      <c r="AK181" s="379"/>
      <c r="AL181" s="379"/>
      <c r="AM181" s="379"/>
      <c r="AN181" s="379"/>
      <c r="AO181" s="379"/>
      <c r="AP181" s="379"/>
      <c r="AQ181" s="379"/>
      <c r="AR181" s="380"/>
      <c r="AS181" s="500"/>
      <c r="AT181" s="379"/>
      <c r="AU181" s="379"/>
      <c r="AV181" s="379"/>
      <c r="AW181" s="379"/>
      <c r="AX181" s="379"/>
      <c r="AY181" s="379"/>
      <c r="AZ181" s="379"/>
      <c r="BA181" s="379"/>
      <c r="BB181" s="380"/>
    </row>
    <row r="182" spans="1:74" ht="15.75" customHeight="1" thickBot="1" x14ac:dyDescent="0.3">
      <c r="A182" s="767"/>
      <c r="B182" s="764"/>
      <c r="C182" s="381"/>
      <c r="D182" s="586"/>
      <c r="E182" s="381"/>
      <c r="F182" s="381"/>
      <c r="G182" s="381"/>
      <c r="H182" s="381"/>
      <c r="I182" s="381"/>
      <c r="J182" s="381"/>
      <c r="K182" s="381"/>
      <c r="L182" s="381"/>
      <c r="M182" s="381"/>
      <c r="N182" s="381"/>
      <c r="O182" s="501"/>
      <c r="P182" s="381"/>
      <c r="Q182" s="381"/>
      <c r="R182" s="381"/>
      <c r="S182" s="381"/>
      <c r="T182" s="381"/>
      <c r="U182" s="381"/>
      <c r="V182" s="381"/>
      <c r="W182" s="381"/>
      <c r="X182" s="382"/>
      <c r="Y182" s="501"/>
      <c r="Z182" s="381"/>
      <c r="AA182" s="381"/>
      <c r="AB182" s="381"/>
      <c r="AC182" s="381"/>
      <c r="AD182" s="381"/>
      <c r="AE182" s="381"/>
      <c r="AF182" s="381"/>
      <c r="AG182" s="381"/>
      <c r="AH182" s="382"/>
      <c r="AI182" s="501"/>
      <c r="AJ182" s="381"/>
      <c r="AK182" s="381"/>
      <c r="AL182" s="381"/>
      <c r="AM182" s="381"/>
      <c r="AN182" s="381"/>
      <c r="AO182" s="381"/>
      <c r="AP182" s="381"/>
      <c r="AQ182" s="381"/>
      <c r="AR182" s="382"/>
      <c r="AS182" s="501"/>
      <c r="AT182" s="381"/>
      <c r="AU182" s="381"/>
      <c r="AV182" s="381"/>
      <c r="AW182" s="381"/>
      <c r="AX182" s="381"/>
      <c r="AY182" s="381"/>
      <c r="AZ182" s="381"/>
      <c r="BA182" s="381"/>
      <c r="BB182" s="382"/>
    </row>
    <row r="183" spans="1:74" ht="15.75" customHeight="1" x14ac:dyDescent="0.25">
      <c r="A183" s="767"/>
      <c r="B183" s="379" t="s">
        <v>624</v>
      </c>
      <c r="C183" s="379"/>
      <c r="D183" s="584"/>
      <c r="E183" s="379"/>
      <c r="F183" s="379"/>
      <c r="G183" s="379"/>
      <c r="H183" s="379"/>
      <c r="I183" s="379"/>
      <c r="J183" s="379"/>
      <c r="K183" s="379"/>
      <c r="L183" s="379"/>
      <c r="M183" s="379"/>
      <c r="N183" s="379"/>
      <c r="O183" s="500"/>
      <c r="P183" s="379"/>
      <c r="Q183" s="379"/>
      <c r="R183" s="379"/>
      <c r="S183" s="379"/>
      <c r="T183" s="379"/>
      <c r="U183" s="379"/>
      <c r="V183" s="379"/>
      <c r="W183" s="379"/>
      <c r="X183" s="380"/>
      <c r="Y183" s="500"/>
      <c r="Z183" s="379"/>
      <c r="AA183" s="379"/>
      <c r="AB183" s="379"/>
      <c r="AC183" s="379"/>
      <c r="AD183" s="379"/>
      <c r="AE183" s="379"/>
      <c r="AF183" s="379"/>
      <c r="AG183" s="379"/>
      <c r="AH183" s="380"/>
      <c r="AI183" s="500"/>
      <c r="AJ183" s="379"/>
      <c r="AK183" s="379"/>
      <c r="AL183" s="379"/>
      <c r="AM183" s="379"/>
      <c r="AN183" s="379"/>
      <c r="AO183" s="379"/>
      <c r="AP183" s="379"/>
      <c r="AQ183" s="379"/>
      <c r="AR183" s="380"/>
      <c r="AS183" s="500"/>
      <c r="AT183" s="379"/>
      <c r="AU183" s="379"/>
      <c r="AV183" s="379"/>
      <c r="AW183" s="379"/>
      <c r="AX183" s="379"/>
      <c r="AY183" s="379"/>
      <c r="AZ183" s="379"/>
      <c r="BA183" s="379"/>
      <c r="BB183" s="380"/>
    </row>
    <row r="184" spans="1:74" ht="15.75" customHeight="1" outlineLevel="1" x14ac:dyDescent="0.25">
      <c r="A184" s="767"/>
      <c r="B184" s="547" t="s">
        <v>282</v>
      </c>
      <c r="C184" s="375" t="s">
        <v>796</v>
      </c>
      <c r="D184" s="479" t="s">
        <v>283</v>
      </c>
      <c r="E184" s="479" t="s">
        <v>563</v>
      </c>
      <c r="F184" s="479" t="s">
        <v>563</v>
      </c>
      <c r="G184" s="479" t="s">
        <v>563</v>
      </c>
      <c r="H184" s="479" t="s">
        <v>563</v>
      </c>
      <c r="I184" s="479" t="s">
        <v>563</v>
      </c>
      <c r="J184" s="479" t="s">
        <v>563</v>
      </c>
      <c r="K184" s="479" t="s">
        <v>563</v>
      </c>
      <c r="L184" s="479" t="s">
        <v>563</v>
      </c>
      <c r="M184" s="479" t="s">
        <v>563</v>
      </c>
      <c r="N184" s="479" t="s">
        <v>563</v>
      </c>
      <c r="O184" s="502" t="e">
        <v>#VALUE!</v>
      </c>
      <c r="P184" s="487" t="e">
        <v>#VALUE!</v>
      </c>
      <c r="Q184" s="487" t="e">
        <v>#VALUE!</v>
      </c>
      <c r="R184" s="487" t="e">
        <v>#VALUE!</v>
      </c>
      <c r="S184" s="487" t="e">
        <v>#VALUE!</v>
      </c>
      <c r="T184" s="487"/>
      <c r="U184" s="487"/>
      <c r="V184" s="487"/>
      <c r="W184" s="487"/>
      <c r="X184" s="503"/>
      <c r="Y184" s="480" t="s">
        <v>563</v>
      </c>
      <c r="Z184" s="479" t="s">
        <v>563</v>
      </c>
      <c r="AA184" s="479" t="s">
        <v>563</v>
      </c>
      <c r="AB184" s="479" t="s">
        <v>563</v>
      </c>
      <c r="AC184" s="479" t="s">
        <v>563</v>
      </c>
      <c r="AD184" s="479" t="s">
        <v>563</v>
      </c>
      <c r="AE184" s="479" t="s">
        <v>563</v>
      </c>
      <c r="AF184" s="479" t="s">
        <v>563</v>
      </c>
      <c r="AG184" s="479" t="s">
        <v>563</v>
      </c>
      <c r="AH184" s="481" t="s">
        <v>563</v>
      </c>
      <c r="AI184" s="480" t="s">
        <v>563</v>
      </c>
      <c r="AJ184" s="479" t="s">
        <v>563</v>
      </c>
      <c r="AK184" s="479" t="s">
        <v>563</v>
      </c>
      <c r="AL184" s="479" t="s">
        <v>563</v>
      </c>
      <c r="AM184" s="479" t="s">
        <v>563</v>
      </c>
      <c r="AN184" s="479" t="s">
        <v>563</v>
      </c>
      <c r="AO184" s="479" t="s">
        <v>563</v>
      </c>
      <c r="AP184" s="479" t="s">
        <v>563</v>
      </c>
      <c r="AQ184" s="479" t="s">
        <v>563</v>
      </c>
      <c r="AR184" s="481" t="s">
        <v>563</v>
      </c>
      <c r="AS184" s="480" t="s">
        <v>563</v>
      </c>
      <c r="AT184" s="479" t="s">
        <v>563</v>
      </c>
      <c r="AU184" s="479" t="s">
        <v>563</v>
      </c>
      <c r="AV184" s="479" t="s">
        <v>563</v>
      </c>
      <c r="AW184" s="479" t="s">
        <v>563</v>
      </c>
      <c r="AX184" s="479" t="s">
        <v>563</v>
      </c>
      <c r="AY184" s="479" t="s">
        <v>563</v>
      </c>
      <c r="AZ184" s="479" t="s">
        <v>563</v>
      </c>
      <c r="BA184" s="479" t="s">
        <v>563</v>
      </c>
      <c r="BB184" s="481" t="s">
        <v>563</v>
      </c>
    </row>
    <row r="185" spans="1:74" ht="15.75" customHeight="1" outlineLevel="1" x14ac:dyDescent="0.25">
      <c r="A185" s="767"/>
      <c r="B185" s="547" t="s">
        <v>676</v>
      </c>
      <c r="C185" s="375" t="s">
        <v>797</v>
      </c>
      <c r="D185" s="479" t="s">
        <v>555</v>
      </c>
      <c r="E185" s="479" t="s">
        <v>563</v>
      </c>
      <c r="F185" s="479" t="s">
        <v>563</v>
      </c>
      <c r="G185" s="479" t="s">
        <v>563</v>
      </c>
      <c r="H185" s="479" t="s">
        <v>563</v>
      </c>
      <c r="I185" s="479" t="s">
        <v>563</v>
      </c>
      <c r="J185" s="479" t="s">
        <v>563</v>
      </c>
      <c r="K185" s="479" t="s">
        <v>563</v>
      </c>
      <c r="L185" s="479" t="s">
        <v>563</v>
      </c>
      <c r="M185" s="479" t="s">
        <v>563</v>
      </c>
      <c r="N185" s="479" t="s">
        <v>563</v>
      </c>
      <c r="O185" s="502" t="e">
        <v>#VALUE!</v>
      </c>
      <c r="P185" s="487" t="e">
        <v>#VALUE!</v>
      </c>
      <c r="Q185" s="487" t="e">
        <v>#VALUE!</v>
      </c>
      <c r="R185" s="487" t="e">
        <v>#VALUE!</v>
      </c>
      <c r="S185" s="487" t="e">
        <v>#VALUE!</v>
      </c>
      <c r="T185" s="487"/>
      <c r="U185" s="487"/>
      <c r="V185" s="487"/>
      <c r="W185" s="487"/>
      <c r="X185" s="503"/>
      <c r="Y185" s="480" t="s">
        <v>563</v>
      </c>
      <c r="Z185" s="479" t="s">
        <v>563</v>
      </c>
      <c r="AA185" s="479" t="s">
        <v>563</v>
      </c>
      <c r="AB185" s="479" t="s">
        <v>563</v>
      </c>
      <c r="AC185" s="479" t="s">
        <v>563</v>
      </c>
      <c r="AD185" s="479" t="s">
        <v>563</v>
      </c>
      <c r="AE185" s="479" t="s">
        <v>563</v>
      </c>
      <c r="AF185" s="479" t="s">
        <v>563</v>
      </c>
      <c r="AG185" s="479" t="s">
        <v>563</v>
      </c>
      <c r="AH185" s="481" t="s">
        <v>563</v>
      </c>
      <c r="AI185" s="480" t="s">
        <v>563</v>
      </c>
      <c r="AJ185" s="479" t="s">
        <v>563</v>
      </c>
      <c r="AK185" s="479" t="s">
        <v>563</v>
      </c>
      <c r="AL185" s="479" t="s">
        <v>563</v>
      </c>
      <c r="AM185" s="479" t="s">
        <v>563</v>
      </c>
      <c r="AN185" s="479" t="s">
        <v>563</v>
      </c>
      <c r="AO185" s="479" t="s">
        <v>563</v>
      </c>
      <c r="AP185" s="479" t="s">
        <v>563</v>
      </c>
      <c r="AQ185" s="479" t="s">
        <v>563</v>
      </c>
      <c r="AR185" s="481" t="s">
        <v>563</v>
      </c>
      <c r="AS185" s="480" t="s">
        <v>563</v>
      </c>
      <c r="AT185" s="479" t="s">
        <v>563</v>
      </c>
      <c r="AU185" s="479" t="s">
        <v>563</v>
      </c>
      <c r="AV185" s="479" t="s">
        <v>563</v>
      </c>
      <c r="AW185" s="479" t="s">
        <v>563</v>
      </c>
      <c r="AX185" s="479" t="s">
        <v>563</v>
      </c>
      <c r="AY185" s="479" t="s">
        <v>563</v>
      </c>
      <c r="AZ185" s="479" t="s">
        <v>563</v>
      </c>
      <c r="BA185" s="479" t="s">
        <v>563</v>
      </c>
      <c r="BB185" s="481" t="s">
        <v>563</v>
      </c>
    </row>
    <row r="186" spans="1:74" s="488" customFormat="1" ht="15.75" customHeight="1" outlineLevel="1" x14ac:dyDescent="0.25">
      <c r="A186" s="767"/>
      <c r="B186" s="554" t="s">
        <v>509</v>
      </c>
      <c r="C186" s="486" t="s">
        <v>798</v>
      </c>
      <c r="D186" s="487" t="s">
        <v>290</v>
      </c>
      <c r="E186" s="482"/>
      <c r="F186" s="482"/>
      <c r="G186" s="482"/>
      <c r="H186" s="482"/>
      <c r="I186" s="482"/>
      <c r="J186" s="482"/>
      <c r="K186" s="482"/>
      <c r="L186" s="482"/>
      <c r="M186" s="482"/>
      <c r="N186" s="482"/>
      <c r="O186" s="480" t="e">
        <v>#VALUE!</v>
      </c>
      <c r="P186" s="479" t="e">
        <v>#VALUE!</v>
      </c>
      <c r="Q186" s="479" t="e">
        <v>#VALUE!</v>
      </c>
      <c r="R186" s="479" t="e">
        <v>#VALUE!</v>
      </c>
      <c r="S186" s="479" t="e">
        <v>#VALUE!</v>
      </c>
      <c r="T186" s="479"/>
      <c r="U186" s="479"/>
      <c r="V186" s="479"/>
      <c r="W186" s="479"/>
      <c r="X186" s="481"/>
      <c r="Y186" s="482"/>
      <c r="Z186" s="482"/>
      <c r="AA186" s="482"/>
      <c r="AB186" s="482"/>
      <c r="AC186" s="482"/>
      <c r="AD186" s="482"/>
      <c r="AE186" s="482"/>
      <c r="AF186" s="482"/>
      <c r="AG186" s="482"/>
      <c r="AH186" s="484"/>
      <c r="AI186" s="483"/>
      <c r="AJ186" s="482"/>
      <c r="AK186" s="482"/>
      <c r="AL186" s="482"/>
      <c r="AM186" s="482"/>
      <c r="AN186" s="482"/>
      <c r="AO186" s="482"/>
      <c r="AP186" s="482"/>
      <c r="AQ186" s="482"/>
      <c r="AR186" s="484"/>
      <c r="AS186" s="483"/>
      <c r="AT186" s="482"/>
      <c r="AU186" s="482"/>
      <c r="AV186" s="482"/>
      <c r="AW186" s="482"/>
      <c r="AX186" s="482"/>
      <c r="AY186" s="482"/>
      <c r="AZ186" s="482"/>
      <c r="BA186" s="482"/>
      <c r="BB186" s="484"/>
      <c r="BC186" s="468"/>
      <c r="BD186" s="468"/>
      <c r="BE186" s="468"/>
      <c r="BF186" s="468"/>
      <c r="BG186" s="468"/>
      <c r="BH186" s="468"/>
      <c r="BI186" s="468"/>
      <c r="BJ186" s="468"/>
      <c r="BK186" s="468"/>
      <c r="BL186" s="468"/>
      <c r="BM186" s="468"/>
      <c r="BN186" s="468"/>
      <c r="BO186" s="468"/>
      <c r="BP186" s="468"/>
      <c r="BQ186" s="468"/>
      <c r="BR186" s="468"/>
      <c r="BS186" s="468"/>
      <c r="BT186" s="468"/>
      <c r="BU186" s="468"/>
      <c r="BV186" s="468"/>
    </row>
    <row r="187" spans="1:74" ht="15.75" customHeight="1" outlineLevel="1" x14ac:dyDescent="0.25">
      <c r="A187" s="767"/>
      <c r="B187" s="547" t="s">
        <v>510</v>
      </c>
      <c r="C187" s="375" t="s">
        <v>799</v>
      </c>
      <c r="D187" s="479" t="s">
        <v>505</v>
      </c>
      <c r="E187" s="482"/>
      <c r="F187" s="482"/>
      <c r="G187" s="482"/>
      <c r="H187" s="482"/>
      <c r="I187" s="482"/>
      <c r="J187" s="482"/>
      <c r="K187" s="482"/>
      <c r="L187" s="482"/>
      <c r="M187" s="482"/>
      <c r="N187" s="482"/>
      <c r="O187" s="502" t="e">
        <v>#VALUE!</v>
      </c>
      <c r="P187" s="487" t="e">
        <v>#VALUE!</v>
      </c>
      <c r="Q187" s="487" t="e">
        <v>#VALUE!</v>
      </c>
      <c r="R187" s="487" t="e">
        <v>#VALUE!</v>
      </c>
      <c r="S187" s="487" t="e">
        <v>#VALUE!</v>
      </c>
      <c r="T187" s="487"/>
      <c r="U187" s="487"/>
      <c r="V187" s="487"/>
      <c r="W187" s="487"/>
      <c r="X187" s="503"/>
      <c r="Y187" s="482"/>
      <c r="Z187" s="482"/>
      <c r="AA187" s="482"/>
      <c r="AB187" s="482"/>
      <c r="AC187" s="482"/>
      <c r="AD187" s="482"/>
      <c r="AE187" s="482"/>
      <c r="AF187" s="482"/>
      <c r="AG187" s="482"/>
      <c r="AH187" s="484"/>
      <c r="AI187" s="483"/>
      <c r="AJ187" s="482"/>
      <c r="AK187" s="482"/>
      <c r="AL187" s="482"/>
      <c r="AM187" s="482"/>
      <c r="AN187" s="482"/>
      <c r="AO187" s="482"/>
      <c r="AP187" s="482"/>
      <c r="AQ187" s="482"/>
      <c r="AR187" s="484"/>
      <c r="AS187" s="483"/>
      <c r="AT187" s="482"/>
      <c r="AU187" s="482"/>
      <c r="AV187" s="482"/>
      <c r="AW187" s="482"/>
      <c r="AX187" s="482"/>
      <c r="AY187" s="482"/>
      <c r="AZ187" s="482"/>
      <c r="BA187" s="482"/>
      <c r="BB187" s="484"/>
    </row>
    <row r="188" spans="1:74" s="488" customFormat="1" ht="15.75" customHeight="1" outlineLevel="1" x14ac:dyDescent="0.25">
      <c r="A188" s="767"/>
      <c r="B188" s="554" t="s">
        <v>511</v>
      </c>
      <c r="C188" s="486" t="s">
        <v>800</v>
      </c>
      <c r="D188" s="487" t="s">
        <v>507</v>
      </c>
      <c r="E188" s="487" t="s">
        <v>563</v>
      </c>
      <c r="F188" s="487" t="s">
        <v>563</v>
      </c>
      <c r="G188" s="487" t="s">
        <v>563</v>
      </c>
      <c r="H188" s="487" t="s">
        <v>563</v>
      </c>
      <c r="I188" s="487" t="s">
        <v>563</v>
      </c>
      <c r="J188" s="487" t="s">
        <v>563</v>
      </c>
      <c r="K188" s="487" t="s">
        <v>563</v>
      </c>
      <c r="L188" s="487" t="s">
        <v>563</v>
      </c>
      <c r="M188" s="487" t="s">
        <v>563</v>
      </c>
      <c r="N188" s="487" t="s">
        <v>563</v>
      </c>
      <c r="O188" s="480" t="e">
        <v>#VALUE!</v>
      </c>
      <c r="P188" s="479" t="e">
        <v>#VALUE!</v>
      </c>
      <c r="Q188" s="479" t="e">
        <v>#VALUE!</v>
      </c>
      <c r="R188" s="479" t="e">
        <v>#VALUE!</v>
      </c>
      <c r="S188" s="479" t="e">
        <v>#VALUE!</v>
      </c>
      <c r="T188" s="479"/>
      <c r="U188" s="479"/>
      <c r="V188" s="479"/>
      <c r="W188" s="479"/>
      <c r="X188" s="481"/>
      <c r="Y188" s="502" t="s">
        <v>563</v>
      </c>
      <c r="Z188" s="487" t="s">
        <v>563</v>
      </c>
      <c r="AA188" s="487" t="s">
        <v>563</v>
      </c>
      <c r="AB188" s="487" t="s">
        <v>563</v>
      </c>
      <c r="AC188" s="487" t="s">
        <v>563</v>
      </c>
      <c r="AD188" s="487" t="s">
        <v>563</v>
      </c>
      <c r="AE188" s="487" t="s">
        <v>563</v>
      </c>
      <c r="AF188" s="487" t="s">
        <v>563</v>
      </c>
      <c r="AG188" s="487" t="s">
        <v>563</v>
      </c>
      <c r="AH188" s="503" t="s">
        <v>563</v>
      </c>
      <c r="AI188" s="502" t="s">
        <v>563</v>
      </c>
      <c r="AJ188" s="487" t="s">
        <v>563</v>
      </c>
      <c r="AK188" s="487" t="s">
        <v>563</v>
      </c>
      <c r="AL188" s="487" t="s">
        <v>563</v>
      </c>
      <c r="AM188" s="487" t="s">
        <v>563</v>
      </c>
      <c r="AN188" s="487" t="s">
        <v>563</v>
      </c>
      <c r="AO188" s="487" t="s">
        <v>563</v>
      </c>
      <c r="AP188" s="487" t="s">
        <v>563</v>
      </c>
      <c r="AQ188" s="487" t="s">
        <v>563</v>
      </c>
      <c r="AR188" s="503" t="s">
        <v>563</v>
      </c>
      <c r="AS188" s="502" t="s">
        <v>563</v>
      </c>
      <c r="AT188" s="487" t="s">
        <v>563</v>
      </c>
      <c r="AU188" s="487" t="s">
        <v>563</v>
      </c>
      <c r="AV188" s="487" t="s">
        <v>563</v>
      </c>
      <c r="AW188" s="487" t="s">
        <v>563</v>
      </c>
      <c r="AX188" s="487" t="s">
        <v>563</v>
      </c>
      <c r="AY188" s="487" t="s">
        <v>563</v>
      </c>
      <c r="AZ188" s="487" t="s">
        <v>563</v>
      </c>
      <c r="BA188" s="487" t="s">
        <v>563</v>
      </c>
      <c r="BB188" s="503" t="s">
        <v>563</v>
      </c>
      <c r="BC188" s="468"/>
      <c r="BD188" s="468"/>
      <c r="BE188" s="468"/>
      <c r="BF188" s="468"/>
      <c r="BG188" s="468"/>
      <c r="BH188" s="468"/>
      <c r="BI188" s="468"/>
      <c r="BJ188" s="468"/>
      <c r="BK188" s="468"/>
      <c r="BL188" s="468"/>
      <c r="BM188" s="468"/>
      <c r="BN188" s="468"/>
      <c r="BO188" s="468"/>
      <c r="BP188" s="468"/>
      <c r="BQ188" s="468"/>
      <c r="BR188" s="468"/>
      <c r="BS188" s="468"/>
      <c r="BT188" s="468"/>
      <c r="BU188" s="468"/>
      <c r="BV188" s="468"/>
    </row>
    <row r="189" spans="1:74" ht="15.75" customHeight="1" outlineLevel="1" x14ac:dyDescent="0.25">
      <c r="A189" s="767"/>
      <c r="B189" s="547" t="s">
        <v>515</v>
      </c>
      <c r="C189" s="375" t="s">
        <v>801</v>
      </c>
      <c r="D189" s="479" t="s">
        <v>277</v>
      </c>
      <c r="E189" s="504"/>
      <c r="F189" s="504"/>
      <c r="G189" s="504"/>
      <c r="H189" s="504"/>
      <c r="I189" s="504"/>
      <c r="J189" s="504"/>
      <c r="K189" s="504"/>
      <c r="L189" s="504"/>
      <c r="M189" s="504"/>
      <c r="N189" s="504"/>
      <c r="O189" s="505"/>
      <c r="P189" s="504"/>
      <c r="Q189" s="504"/>
      <c r="R189" s="504"/>
      <c r="S189" s="504"/>
      <c r="T189" s="504"/>
      <c r="U189" s="504"/>
      <c r="V189" s="504"/>
      <c r="W189" s="504"/>
      <c r="X189" s="506"/>
      <c r="Y189" s="505"/>
      <c r="Z189" s="504"/>
      <c r="AA189" s="504"/>
      <c r="AB189" s="504"/>
      <c r="AC189" s="504"/>
      <c r="AD189" s="504"/>
      <c r="AE189" s="504"/>
      <c r="AF189" s="504"/>
      <c r="AG189" s="504"/>
      <c r="AH189" s="506"/>
      <c r="AI189" s="505"/>
      <c r="AJ189" s="504"/>
      <c r="AK189" s="504"/>
      <c r="AL189" s="504"/>
      <c r="AM189" s="504"/>
      <c r="AN189" s="504"/>
      <c r="AO189" s="504"/>
      <c r="AP189" s="504"/>
      <c r="AQ189" s="504"/>
      <c r="AR189" s="506"/>
      <c r="AS189" s="505"/>
      <c r="AT189" s="504"/>
      <c r="AU189" s="504"/>
      <c r="AV189" s="504"/>
      <c r="AW189" s="504"/>
      <c r="AX189" s="504"/>
      <c r="AY189" s="504"/>
      <c r="AZ189" s="504"/>
      <c r="BA189" s="504"/>
      <c r="BB189" s="506"/>
    </row>
    <row r="190" spans="1:74" s="488" customFormat="1" ht="15.75" customHeight="1" outlineLevel="1" x14ac:dyDescent="0.25">
      <c r="A190" s="767"/>
      <c r="B190" s="554" t="s">
        <v>514</v>
      </c>
      <c r="C190" s="486" t="s">
        <v>802</v>
      </c>
      <c r="D190" s="487" t="s">
        <v>517</v>
      </c>
      <c r="E190" s="487"/>
      <c r="F190" s="487"/>
      <c r="G190" s="487"/>
      <c r="H190" s="487"/>
      <c r="I190" s="487"/>
      <c r="J190" s="487"/>
      <c r="K190" s="487"/>
      <c r="L190" s="487"/>
      <c r="M190" s="487"/>
      <c r="N190" s="487"/>
      <c r="O190" s="502"/>
      <c r="P190" s="487"/>
      <c r="Q190" s="487"/>
      <c r="R190" s="487"/>
      <c r="S190" s="487"/>
      <c r="T190" s="487"/>
      <c r="U190" s="487"/>
      <c r="V190" s="487"/>
      <c r="W190" s="487"/>
      <c r="X190" s="503"/>
      <c r="Y190" s="502"/>
      <c r="Z190" s="487"/>
      <c r="AA190" s="487"/>
      <c r="AB190" s="487"/>
      <c r="AC190" s="487"/>
      <c r="AD190" s="487"/>
      <c r="AE190" s="487"/>
      <c r="AF190" s="487"/>
      <c r="AG190" s="487"/>
      <c r="AH190" s="503"/>
      <c r="AI190" s="502"/>
      <c r="AJ190" s="487"/>
      <c r="AK190" s="487"/>
      <c r="AL190" s="487"/>
      <c r="AM190" s="487"/>
      <c r="AN190" s="487"/>
      <c r="AO190" s="487"/>
      <c r="AP190" s="487"/>
      <c r="AQ190" s="487"/>
      <c r="AR190" s="503"/>
      <c r="AS190" s="502"/>
      <c r="AT190" s="487"/>
      <c r="AU190" s="487"/>
      <c r="AV190" s="487"/>
      <c r="AW190" s="487"/>
      <c r="AX190" s="487"/>
      <c r="AY190" s="487"/>
      <c r="AZ190" s="487"/>
      <c r="BA190" s="487"/>
      <c r="BB190" s="503"/>
      <c r="BC190" s="468"/>
      <c r="BD190" s="468"/>
      <c r="BE190" s="468"/>
      <c r="BF190" s="468"/>
      <c r="BG190" s="468"/>
      <c r="BH190" s="468"/>
      <c r="BI190" s="468"/>
      <c r="BJ190" s="468"/>
      <c r="BK190" s="468"/>
      <c r="BL190" s="468"/>
      <c r="BM190" s="468"/>
      <c r="BN190" s="468"/>
      <c r="BO190" s="468"/>
      <c r="BP190" s="468"/>
      <c r="BQ190" s="468"/>
      <c r="BR190" s="468"/>
      <c r="BS190" s="468"/>
      <c r="BT190" s="468"/>
      <c r="BU190" s="468"/>
      <c r="BV190" s="468"/>
    </row>
    <row r="191" spans="1:74" ht="15.75" customHeight="1" outlineLevel="1" x14ac:dyDescent="0.25">
      <c r="A191" s="767"/>
      <c r="B191" s="547" t="s">
        <v>516</v>
      </c>
      <c r="C191" s="375" t="s">
        <v>803</v>
      </c>
      <c r="D191" s="479" t="s">
        <v>518</v>
      </c>
      <c r="E191" s="479"/>
      <c r="F191" s="479"/>
      <c r="G191" s="479"/>
      <c r="H191" s="479"/>
      <c r="I191" s="479"/>
      <c r="J191" s="479"/>
      <c r="K191" s="479"/>
      <c r="L191" s="479"/>
      <c r="M191" s="479"/>
      <c r="N191" s="479"/>
      <c r="O191" s="480"/>
      <c r="P191" s="479"/>
      <c r="Q191" s="479"/>
      <c r="R191" s="479"/>
      <c r="S191" s="479"/>
      <c r="T191" s="479"/>
      <c r="U191" s="479"/>
      <c r="V191" s="479"/>
      <c r="W191" s="479"/>
      <c r="X191" s="481"/>
      <c r="Y191" s="480"/>
      <c r="Z191" s="479"/>
      <c r="AA191" s="479"/>
      <c r="AB191" s="479"/>
      <c r="AC191" s="479"/>
      <c r="AD191" s="479"/>
      <c r="AE191" s="479"/>
      <c r="AF191" s="479"/>
      <c r="AG191" s="479"/>
      <c r="AH191" s="481"/>
      <c r="AI191" s="480"/>
      <c r="AJ191" s="479"/>
      <c r="AK191" s="479"/>
      <c r="AL191" s="479"/>
      <c r="AM191" s="479"/>
      <c r="AN191" s="479"/>
      <c r="AO191" s="479"/>
      <c r="AP191" s="479"/>
      <c r="AQ191" s="479"/>
      <c r="AR191" s="481"/>
      <c r="AS191" s="480"/>
      <c r="AT191" s="479"/>
      <c r="AU191" s="479"/>
      <c r="AV191" s="479"/>
      <c r="AW191" s="479"/>
      <c r="AX191" s="479"/>
      <c r="AY191" s="479"/>
      <c r="AZ191" s="479"/>
      <c r="BA191" s="479"/>
      <c r="BB191" s="481"/>
    </row>
    <row r="192" spans="1:74" s="488" customFormat="1" ht="15.75" customHeight="1" outlineLevel="1" x14ac:dyDescent="0.25">
      <c r="A192" s="767"/>
      <c r="B192" s="554" t="s">
        <v>540</v>
      </c>
      <c r="C192" s="486" t="s">
        <v>804</v>
      </c>
      <c r="D192" s="487" t="s">
        <v>542</v>
      </c>
      <c r="E192" s="486" t="s">
        <v>563</v>
      </c>
      <c r="F192" s="486" t="s">
        <v>563</v>
      </c>
      <c r="G192" s="486" t="s">
        <v>563</v>
      </c>
      <c r="H192" s="486" t="s">
        <v>563</v>
      </c>
      <c r="I192" s="486" t="s">
        <v>563</v>
      </c>
      <c r="J192" s="486" t="s">
        <v>563</v>
      </c>
      <c r="K192" s="486" t="s">
        <v>563</v>
      </c>
      <c r="L192" s="486" t="s">
        <v>563</v>
      </c>
      <c r="M192" s="486" t="s">
        <v>563</v>
      </c>
      <c r="N192" s="486" t="s">
        <v>563</v>
      </c>
      <c r="O192" s="502" t="e">
        <v>#VALUE!</v>
      </c>
      <c r="P192" s="487" t="e">
        <v>#VALUE!</v>
      </c>
      <c r="Q192" s="487" t="e">
        <v>#VALUE!</v>
      </c>
      <c r="R192" s="487" t="e">
        <v>#VALUE!</v>
      </c>
      <c r="S192" s="487" t="e">
        <v>#VALUE!</v>
      </c>
      <c r="T192" s="487"/>
      <c r="U192" s="487"/>
      <c r="V192" s="487"/>
      <c r="W192" s="487"/>
      <c r="X192" s="503"/>
      <c r="Y192" s="507" t="s">
        <v>563</v>
      </c>
      <c r="Z192" s="486" t="s">
        <v>563</v>
      </c>
      <c r="AA192" s="486" t="s">
        <v>563</v>
      </c>
      <c r="AB192" s="486" t="s">
        <v>563</v>
      </c>
      <c r="AC192" s="486" t="s">
        <v>563</v>
      </c>
      <c r="AD192" s="486" t="s">
        <v>563</v>
      </c>
      <c r="AE192" s="486" t="s">
        <v>563</v>
      </c>
      <c r="AF192" s="486" t="s">
        <v>563</v>
      </c>
      <c r="AG192" s="486" t="s">
        <v>563</v>
      </c>
      <c r="AH192" s="508" t="s">
        <v>563</v>
      </c>
      <c r="AI192" s="507" t="s">
        <v>563</v>
      </c>
      <c r="AJ192" s="486" t="s">
        <v>563</v>
      </c>
      <c r="AK192" s="486" t="s">
        <v>563</v>
      </c>
      <c r="AL192" s="486" t="s">
        <v>563</v>
      </c>
      <c r="AM192" s="486" t="s">
        <v>563</v>
      </c>
      <c r="AN192" s="486" t="s">
        <v>563</v>
      </c>
      <c r="AO192" s="486" t="s">
        <v>563</v>
      </c>
      <c r="AP192" s="486" t="s">
        <v>563</v>
      </c>
      <c r="AQ192" s="486" t="s">
        <v>563</v>
      </c>
      <c r="AR192" s="508" t="s">
        <v>563</v>
      </c>
      <c r="AS192" s="507" t="s">
        <v>563</v>
      </c>
      <c r="AT192" s="486" t="s">
        <v>563</v>
      </c>
      <c r="AU192" s="486" t="s">
        <v>563</v>
      </c>
      <c r="AV192" s="486" t="s">
        <v>563</v>
      </c>
      <c r="AW192" s="486" t="s">
        <v>563</v>
      </c>
      <c r="AX192" s="486" t="s">
        <v>563</v>
      </c>
      <c r="AY192" s="486" t="s">
        <v>563</v>
      </c>
      <c r="AZ192" s="486" t="s">
        <v>563</v>
      </c>
      <c r="BA192" s="486" t="s">
        <v>563</v>
      </c>
      <c r="BB192" s="508" t="s">
        <v>563</v>
      </c>
      <c r="BC192" s="468"/>
      <c r="BD192" s="468"/>
      <c r="BE192" s="468"/>
      <c r="BF192" s="468"/>
      <c r="BG192" s="468"/>
      <c r="BH192" s="468"/>
      <c r="BI192" s="468"/>
      <c r="BJ192" s="468"/>
      <c r="BK192" s="468"/>
      <c r="BL192" s="468"/>
      <c r="BM192" s="468"/>
      <c r="BN192" s="468"/>
      <c r="BO192" s="468"/>
      <c r="BP192" s="468"/>
      <c r="BQ192" s="468"/>
      <c r="BR192" s="468"/>
      <c r="BS192" s="468"/>
      <c r="BT192" s="468"/>
      <c r="BU192" s="468"/>
      <c r="BV192" s="468"/>
    </row>
    <row r="193" spans="1:74" ht="15.75" customHeight="1" outlineLevel="1" x14ac:dyDescent="0.25">
      <c r="A193" s="767"/>
      <c r="B193" s="547" t="s">
        <v>677</v>
      </c>
      <c r="C193" s="509" t="s">
        <v>805</v>
      </c>
      <c r="D193" s="479" t="s">
        <v>543</v>
      </c>
      <c r="E193" s="375"/>
      <c r="F193" s="375"/>
      <c r="G193" s="375"/>
      <c r="H193" s="375"/>
      <c r="I193" s="375"/>
      <c r="J193" s="375"/>
      <c r="K193" s="375"/>
      <c r="L193" s="375"/>
      <c r="M193" s="375"/>
      <c r="N193" s="375"/>
      <c r="O193" s="480"/>
      <c r="P193" s="479"/>
      <c r="Q193" s="479"/>
      <c r="R193" s="479"/>
      <c r="S193" s="479"/>
      <c r="T193" s="479"/>
      <c r="U193" s="479"/>
      <c r="V193" s="479"/>
      <c r="W193" s="479"/>
      <c r="X193" s="481"/>
      <c r="Y193" s="510"/>
      <c r="Z193" s="375"/>
      <c r="AA193" s="375"/>
      <c r="AB193" s="375"/>
      <c r="AC193" s="375"/>
      <c r="AD193" s="375"/>
      <c r="AE193" s="375"/>
      <c r="AF193" s="375"/>
      <c r="AG193" s="375"/>
      <c r="AH193" s="511"/>
      <c r="AI193" s="510"/>
      <c r="AJ193" s="375"/>
      <c r="AK193" s="375"/>
      <c r="AL193" s="375"/>
      <c r="AM193" s="375"/>
      <c r="AN193" s="375"/>
      <c r="AO193" s="375"/>
      <c r="AP193" s="375"/>
      <c r="AQ193" s="375"/>
      <c r="AR193" s="511"/>
      <c r="AS193" s="510"/>
      <c r="AT193" s="375"/>
      <c r="AU193" s="375"/>
      <c r="AV193" s="375"/>
      <c r="AW193" s="375"/>
      <c r="AX193" s="375"/>
      <c r="AY193" s="375"/>
      <c r="AZ193" s="375"/>
      <c r="BA193" s="375"/>
      <c r="BB193" s="511"/>
    </row>
    <row r="194" spans="1:74" s="488" customFormat="1" ht="15.75" customHeight="1" outlineLevel="1" x14ac:dyDescent="0.25">
      <c r="A194" s="767"/>
      <c r="B194" s="554" t="s">
        <v>534</v>
      </c>
      <c r="C194" s="489" t="s">
        <v>806</v>
      </c>
      <c r="D194" s="486" t="s">
        <v>277</v>
      </c>
      <c r="E194" s="486" t="s">
        <v>563</v>
      </c>
      <c r="F194" s="486" t="s">
        <v>563</v>
      </c>
      <c r="G194" s="486" t="s">
        <v>563</v>
      </c>
      <c r="H194" s="486" t="s">
        <v>563</v>
      </c>
      <c r="I194" s="486" t="s">
        <v>563</v>
      </c>
      <c r="J194" s="486" t="s">
        <v>563</v>
      </c>
      <c r="K194" s="486" t="s">
        <v>563</v>
      </c>
      <c r="L194" s="486" t="s">
        <v>563</v>
      </c>
      <c r="M194" s="486" t="s">
        <v>563</v>
      </c>
      <c r="N194" s="486" t="s">
        <v>563</v>
      </c>
      <c r="O194" s="502" t="e">
        <v>#VALUE!</v>
      </c>
      <c r="P194" s="487" t="e">
        <v>#VALUE!</v>
      </c>
      <c r="Q194" s="487" t="e">
        <v>#VALUE!</v>
      </c>
      <c r="R194" s="487" t="e">
        <v>#VALUE!</v>
      </c>
      <c r="S194" s="487" t="e">
        <v>#VALUE!</v>
      </c>
      <c r="T194" s="487"/>
      <c r="U194" s="487"/>
      <c r="V194" s="487"/>
      <c r="W194" s="487"/>
      <c r="X194" s="503"/>
      <c r="Y194" s="507" t="s">
        <v>563</v>
      </c>
      <c r="Z194" s="486" t="s">
        <v>563</v>
      </c>
      <c r="AA194" s="486" t="s">
        <v>563</v>
      </c>
      <c r="AB194" s="486" t="s">
        <v>563</v>
      </c>
      <c r="AC194" s="486" t="s">
        <v>563</v>
      </c>
      <c r="AD194" s="486" t="s">
        <v>563</v>
      </c>
      <c r="AE194" s="486" t="s">
        <v>563</v>
      </c>
      <c r="AF194" s="486" t="s">
        <v>563</v>
      </c>
      <c r="AG194" s="486" t="s">
        <v>563</v>
      </c>
      <c r="AH194" s="508" t="s">
        <v>563</v>
      </c>
      <c r="AI194" s="507" t="s">
        <v>563</v>
      </c>
      <c r="AJ194" s="486" t="s">
        <v>563</v>
      </c>
      <c r="AK194" s="486" t="s">
        <v>563</v>
      </c>
      <c r="AL194" s="486" t="s">
        <v>563</v>
      </c>
      <c r="AM194" s="486" t="s">
        <v>563</v>
      </c>
      <c r="AN194" s="486" t="s">
        <v>563</v>
      </c>
      <c r="AO194" s="486" t="s">
        <v>563</v>
      </c>
      <c r="AP194" s="486" t="s">
        <v>563</v>
      </c>
      <c r="AQ194" s="486" t="s">
        <v>563</v>
      </c>
      <c r="AR194" s="508" t="s">
        <v>563</v>
      </c>
      <c r="AS194" s="507" t="s">
        <v>563</v>
      </c>
      <c r="AT194" s="486" t="s">
        <v>563</v>
      </c>
      <c r="AU194" s="486" t="s">
        <v>563</v>
      </c>
      <c r="AV194" s="486" t="s">
        <v>563</v>
      </c>
      <c r="AW194" s="486" t="s">
        <v>563</v>
      </c>
      <c r="AX194" s="486" t="s">
        <v>563</v>
      </c>
      <c r="AY194" s="486" t="s">
        <v>563</v>
      </c>
      <c r="AZ194" s="486" t="s">
        <v>563</v>
      </c>
      <c r="BA194" s="486" t="s">
        <v>563</v>
      </c>
      <c r="BB194" s="508" t="s">
        <v>563</v>
      </c>
      <c r="BC194" s="468"/>
      <c r="BD194" s="468"/>
      <c r="BE194" s="468"/>
      <c r="BF194" s="468"/>
      <c r="BG194" s="468"/>
      <c r="BH194" s="468"/>
      <c r="BI194" s="468"/>
      <c r="BJ194" s="468"/>
      <c r="BK194" s="468"/>
      <c r="BL194" s="468"/>
      <c r="BM194" s="468"/>
      <c r="BN194" s="468"/>
      <c r="BO194" s="468"/>
      <c r="BP194" s="468"/>
      <c r="BQ194" s="468"/>
      <c r="BR194" s="468"/>
      <c r="BS194" s="468"/>
      <c r="BT194" s="468"/>
      <c r="BU194" s="468"/>
      <c r="BV194" s="468"/>
    </row>
    <row r="195" spans="1:74" ht="15.75" customHeight="1" outlineLevel="1" x14ac:dyDescent="0.25">
      <c r="A195" s="767"/>
      <c r="B195" s="547" t="s">
        <v>535</v>
      </c>
      <c r="C195" s="512" t="s">
        <v>807</v>
      </c>
      <c r="D195" s="375" t="s">
        <v>277</v>
      </c>
      <c r="E195" s="375" t="s">
        <v>563</v>
      </c>
      <c r="F195" s="375" t="s">
        <v>563</v>
      </c>
      <c r="G195" s="375" t="s">
        <v>563</v>
      </c>
      <c r="H195" s="375" t="s">
        <v>563</v>
      </c>
      <c r="I195" s="375" t="s">
        <v>563</v>
      </c>
      <c r="J195" s="375" t="s">
        <v>563</v>
      </c>
      <c r="K195" s="375" t="s">
        <v>563</v>
      </c>
      <c r="L195" s="375" t="s">
        <v>563</v>
      </c>
      <c r="M195" s="375" t="s">
        <v>563</v>
      </c>
      <c r="N195" s="375" t="s">
        <v>563</v>
      </c>
      <c r="O195" s="480" t="e">
        <v>#VALUE!</v>
      </c>
      <c r="P195" s="479" t="e">
        <v>#VALUE!</v>
      </c>
      <c r="Q195" s="479" t="e">
        <v>#VALUE!</v>
      </c>
      <c r="R195" s="479" t="e">
        <v>#VALUE!</v>
      </c>
      <c r="S195" s="479" t="e">
        <v>#VALUE!</v>
      </c>
      <c r="T195" s="479"/>
      <c r="U195" s="479"/>
      <c r="V195" s="479"/>
      <c r="W195" s="479"/>
      <c r="X195" s="481"/>
      <c r="Y195" s="510" t="s">
        <v>563</v>
      </c>
      <c r="Z195" s="375" t="s">
        <v>563</v>
      </c>
      <c r="AA195" s="375" t="s">
        <v>563</v>
      </c>
      <c r="AB195" s="375" t="s">
        <v>563</v>
      </c>
      <c r="AC195" s="375" t="s">
        <v>563</v>
      </c>
      <c r="AD195" s="375" t="s">
        <v>563</v>
      </c>
      <c r="AE195" s="375" t="s">
        <v>563</v>
      </c>
      <c r="AF195" s="375" t="s">
        <v>563</v>
      </c>
      <c r="AG195" s="375" t="s">
        <v>563</v>
      </c>
      <c r="AH195" s="511" t="s">
        <v>563</v>
      </c>
      <c r="AI195" s="510" t="s">
        <v>563</v>
      </c>
      <c r="AJ195" s="375" t="s">
        <v>563</v>
      </c>
      <c r="AK195" s="375" t="s">
        <v>563</v>
      </c>
      <c r="AL195" s="375" t="s">
        <v>563</v>
      </c>
      <c r="AM195" s="375" t="s">
        <v>563</v>
      </c>
      <c r="AN195" s="375" t="s">
        <v>563</v>
      </c>
      <c r="AO195" s="375" t="s">
        <v>563</v>
      </c>
      <c r="AP195" s="375" t="s">
        <v>563</v>
      </c>
      <c r="AQ195" s="375" t="s">
        <v>563</v>
      </c>
      <c r="AR195" s="511" t="s">
        <v>563</v>
      </c>
      <c r="AS195" s="510" t="s">
        <v>563</v>
      </c>
      <c r="AT195" s="375" t="s">
        <v>563</v>
      </c>
      <c r="AU195" s="375" t="s">
        <v>563</v>
      </c>
      <c r="AV195" s="375" t="s">
        <v>563</v>
      </c>
      <c r="AW195" s="375" t="s">
        <v>563</v>
      </c>
      <c r="AX195" s="375" t="s">
        <v>563</v>
      </c>
      <c r="AY195" s="375" t="s">
        <v>563</v>
      </c>
      <c r="AZ195" s="375" t="s">
        <v>563</v>
      </c>
      <c r="BA195" s="375" t="s">
        <v>563</v>
      </c>
      <c r="BB195" s="511" t="s">
        <v>563</v>
      </c>
    </row>
    <row r="196" spans="1:74" s="488" customFormat="1" ht="15.75" customHeight="1" outlineLevel="1" x14ac:dyDescent="0.25">
      <c r="A196" s="767"/>
      <c r="B196" s="554" t="s">
        <v>536</v>
      </c>
      <c r="C196" s="486" t="s">
        <v>808</v>
      </c>
      <c r="D196" s="486" t="s">
        <v>277</v>
      </c>
      <c r="E196" s="487" t="s">
        <v>563</v>
      </c>
      <c r="F196" s="487" t="s">
        <v>563</v>
      </c>
      <c r="G196" s="487" t="s">
        <v>563</v>
      </c>
      <c r="H196" s="487" t="s">
        <v>563</v>
      </c>
      <c r="I196" s="487" t="s">
        <v>563</v>
      </c>
      <c r="J196" s="487" t="s">
        <v>563</v>
      </c>
      <c r="K196" s="487" t="s">
        <v>563</v>
      </c>
      <c r="L196" s="487" t="s">
        <v>563</v>
      </c>
      <c r="M196" s="487" t="s">
        <v>563</v>
      </c>
      <c r="N196" s="487" t="s">
        <v>563</v>
      </c>
      <c r="O196" s="502" t="e">
        <v>#VALUE!</v>
      </c>
      <c r="P196" s="487" t="e">
        <v>#VALUE!</v>
      </c>
      <c r="Q196" s="487" t="e">
        <v>#VALUE!</v>
      </c>
      <c r="R196" s="487" t="e">
        <v>#VALUE!</v>
      </c>
      <c r="S196" s="487" t="e">
        <v>#VALUE!</v>
      </c>
      <c r="T196" s="487"/>
      <c r="U196" s="487"/>
      <c r="V196" s="487"/>
      <c r="W196" s="487"/>
      <c r="X196" s="503"/>
      <c r="Y196" s="502" t="s">
        <v>563</v>
      </c>
      <c r="Z196" s="487" t="s">
        <v>563</v>
      </c>
      <c r="AA196" s="487" t="s">
        <v>563</v>
      </c>
      <c r="AB196" s="487" t="s">
        <v>563</v>
      </c>
      <c r="AC196" s="487" t="s">
        <v>563</v>
      </c>
      <c r="AD196" s="487" t="s">
        <v>563</v>
      </c>
      <c r="AE196" s="487" t="s">
        <v>563</v>
      </c>
      <c r="AF196" s="487" t="s">
        <v>563</v>
      </c>
      <c r="AG196" s="487" t="s">
        <v>563</v>
      </c>
      <c r="AH196" s="503" t="s">
        <v>563</v>
      </c>
      <c r="AI196" s="502" t="s">
        <v>563</v>
      </c>
      <c r="AJ196" s="487" t="s">
        <v>563</v>
      </c>
      <c r="AK196" s="487" t="s">
        <v>563</v>
      </c>
      <c r="AL196" s="487" t="s">
        <v>563</v>
      </c>
      <c r="AM196" s="487" t="s">
        <v>563</v>
      </c>
      <c r="AN196" s="487" t="s">
        <v>563</v>
      </c>
      <c r="AO196" s="487" t="s">
        <v>563</v>
      </c>
      <c r="AP196" s="487" t="s">
        <v>563</v>
      </c>
      <c r="AQ196" s="487" t="s">
        <v>563</v>
      </c>
      <c r="AR196" s="503" t="s">
        <v>563</v>
      </c>
      <c r="AS196" s="502" t="s">
        <v>563</v>
      </c>
      <c r="AT196" s="487" t="s">
        <v>563</v>
      </c>
      <c r="AU196" s="487" t="s">
        <v>563</v>
      </c>
      <c r="AV196" s="487" t="s">
        <v>563</v>
      </c>
      <c r="AW196" s="487" t="s">
        <v>563</v>
      </c>
      <c r="AX196" s="487" t="s">
        <v>563</v>
      </c>
      <c r="AY196" s="487" t="s">
        <v>563</v>
      </c>
      <c r="AZ196" s="487" t="s">
        <v>563</v>
      </c>
      <c r="BA196" s="487" t="s">
        <v>563</v>
      </c>
      <c r="BB196" s="503" t="s">
        <v>563</v>
      </c>
      <c r="BC196" s="468"/>
      <c r="BD196" s="468"/>
      <c r="BE196" s="468"/>
      <c r="BF196" s="468"/>
      <c r="BG196" s="468"/>
      <c r="BH196" s="468"/>
      <c r="BI196" s="468"/>
      <c r="BJ196" s="468"/>
      <c r="BK196" s="468"/>
      <c r="BL196" s="468"/>
      <c r="BM196" s="468"/>
      <c r="BN196" s="468"/>
      <c r="BO196" s="468"/>
      <c r="BP196" s="468"/>
      <c r="BQ196" s="468"/>
      <c r="BR196" s="468"/>
      <c r="BS196" s="468"/>
      <c r="BT196" s="468"/>
      <c r="BU196" s="468"/>
      <c r="BV196" s="468"/>
    </row>
    <row r="197" spans="1:74" ht="15.75" customHeight="1" outlineLevel="1" x14ac:dyDescent="0.25">
      <c r="A197" s="767"/>
      <c r="B197" s="547" t="s">
        <v>537</v>
      </c>
      <c r="C197" s="375" t="s">
        <v>809</v>
      </c>
      <c r="D197" s="375" t="s">
        <v>277</v>
      </c>
      <c r="E197" s="375"/>
      <c r="F197" s="375"/>
      <c r="G197" s="375"/>
      <c r="H197" s="375"/>
      <c r="I197" s="375"/>
      <c r="J197" s="375"/>
      <c r="K197" s="375"/>
      <c r="L197" s="375"/>
      <c r="M197" s="375"/>
      <c r="N197" s="375"/>
      <c r="O197" s="480"/>
      <c r="P197" s="479"/>
      <c r="Q197" s="479"/>
      <c r="R197" s="479"/>
      <c r="S197" s="479"/>
      <c r="T197" s="479"/>
      <c r="U197" s="479"/>
      <c r="V197" s="479"/>
      <c r="W197" s="479"/>
      <c r="X197" s="481"/>
      <c r="Y197" s="510"/>
      <c r="Z197" s="375"/>
      <c r="AA197" s="375"/>
      <c r="AB197" s="375"/>
      <c r="AC197" s="375"/>
      <c r="AD197" s="375"/>
      <c r="AE197" s="375"/>
      <c r="AF197" s="375"/>
      <c r="AG197" s="375"/>
      <c r="AH197" s="511"/>
      <c r="AI197" s="510"/>
      <c r="AJ197" s="375"/>
      <c r="AK197" s="375"/>
      <c r="AL197" s="375"/>
      <c r="AM197" s="375"/>
      <c r="AN197" s="375"/>
      <c r="AO197" s="375"/>
      <c r="AP197" s="375"/>
      <c r="AQ197" s="375"/>
      <c r="AR197" s="511"/>
      <c r="AS197" s="510"/>
      <c r="AT197" s="375"/>
      <c r="AU197" s="375"/>
      <c r="AV197" s="375"/>
      <c r="AW197" s="375"/>
      <c r="AX197" s="375"/>
      <c r="AY197" s="375"/>
      <c r="AZ197" s="375"/>
      <c r="BA197" s="375"/>
      <c r="BB197" s="511"/>
    </row>
    <row r="198" spans="1:74" s="488" customFormat="1" ht="15.75" customHeight="1" outlineLevel="1" thickBot="1" x14ac:dyDescent="0.3">
      <c r="A198" s="767"/>
      <c r="B198" s="554" t="s">
        <v>556</v>
      </c>
      <c r="C198" s="486" t="s">
        <v>810</v>
      </c>
      <c r="D198" s="486" t="s">
        <v>557</v>
      </c>
      <c r="E198" s="486"/>
      <c r="F198" s="486"/>
      <c r="G198" s="486"/>
      <c r="H198" s="486"/>
      <c r="I198" s="486"/>
      <c r="J198" s="486"/>
      <c r="K198" s="486"/>
      <c r="L198" s="486"/>
      <c r="M198" s="486"/>
      <c r="N198" s="556"/>
      <c r="O198" s="507"/>
      <c r="P198" s="486"/>
      <c r="Q198" s="486"/>
      <c r="R198" s="486"/>
      <c r="S198" s="486"/>
      <c r="T198" s="486"/>
      <c r="U198" s="486"/>
      <c r="V198" s="486"/>
      <c r="W198" s="486"/>
      <c r="X198" s="557"/>
      <c r="Y198" s="507"/>
      <c r="Z198" s="486"/>
      <c r="AA198" s="486"/>
      <c r="AB198" s="486"/>
      <c r="AC198" s="486"/>
      <c r="AD198" s="486"/>
      <c r="AE198" s="486"/>
      <c r="AF198" s="486"/>
      <c r="AG198" s="486"/>
      <c r="AH198" s="557"/>
      <c r="AI198" s="507"/>
      <c r="AJ198" s="486"/>
      <c r="AK198" s="486"/>
      <c r="AL198" s="486"/>
      <c r="AM198" s="486"/>
      <c r="AN198" s="486"/>
      <c r="AO198" s="486"/>
      <c r="AP198" s="486"/>
      <c r="AQ198" s="486"/>
      <c r="AR198" s="557"/>
      <c r="AS198" s="507"/>
      <c r="AT198" s="486"/>
      <c r="AU198" s="486"/>
      <c r="AV198" s="486"/>
      <c r="AW198" s="486"/>
      <c r="AX198" s="486"/>
      <c r="AY198" s="486"/>
      <c r="AZ198" s="486"/>
      <c r="BA198" s="486"/>
      <c r="BB198" s="557"/>
      <c r="BC198" s="468"/>
      <c r="BD198" s="468"/>
      <c r="BE198" s="468"/>
      <c r="BF198" s="468"/>
      <c r="BG198" s="468"/>
      <c r="BH198" s="468"/>
      <c r="BI198" s="468"/>
      <c r="BJ198" s="468"/>
      <c r="BK198" s="468"/>
      <c r="BL198" s="468"/>
      <c r="BM198" s="468"/>
      <c r="BN198" s="468"/>
      <c r="BO198" s="468"/>
      <c r="BP198" s="468"/>
      <c r="BQ198" s="468"/>
      <c r="BR198" s="468"/>
      <c r="BS198" s="468"/>
      <c r="BT198" s="468"/>
      <c r="BU198" s="468"/>
      <c r="BV198" s="468"/>
    </row>
    <row r="199" spans="1:74" ht="15.75" customHeight="1" x14ac:dyDescent="0.25">
      <c r="A199" s="767"/>
      <c r="B199" s="385" t="s">
        <v>628</v>
      </c>
      <c r="C199" s="514"/>
      <c r="D199" s="514"/>
      <c r="E199" s="514"/>
      <c r="F199" s="514"/>
      <c r="G199" s="514"/>
      <c r="H199" s="514"/>
      <c r="I199" s="514"/>
      <c r="J199" s="514"/>
      <c r="K199" s="514"/>
      <c r="L199" s="514"/>
      <c r="M199" s="514"/>
      <c r="N199" s="514"/>
      <c r="O199" s="515"/>
      <c r="P199" s="514"/>
      <c r="Q199" s="514"/>
      <c r="R199" s="514"/>
      <c r="S199" s="514"/>
      <c r="T199" s="514"/>
      <c r="U199" s="514"/>
      <c r="V199" s="514"/>
      <c r="W199" s="514"/>
      <c r="X199" s="516"/>
      <c r="Y199" s="515"/>
      <c r="Z199" s="514"/>
      <c r="AA199" s="514"/>
      <c r="AB199" s="514"/>
      <c r="AC199" s="514"/>
      <c r="AD199" s="514"/>
      <c r="AE199" s="514"/>
      <c r="AF199" s="514"/>
      <c r="AG199" s="514"/>
      <c r="AH199" s="516"/>
      <c r="AI199" s="515"/>
      <c r="AJ199" s="514"/>
      <c r="AK199" s="514"/>
      <c r="AL199" s="514"/>
      <c r="AM199" s="514"/>
      <c r="AN199" s="514"/>
      <c r="AO199" s="514"/>
      <c r="AP199" s="514"/>
      <c r="AQ199" s="514"/>
      <c r="AR199" s="516"/>
      <c r="AS199" s="515"/>
      <c r="AT199" s="514"/>
      <c r="AU199" s="514"/>
      <c r="AV199" s="514"/>
      <c r="AW199" s="514"/>
      <c r="AX199" s="514"/>
      <c r="AY199" s="514"/>
      <c r="AZ199" s="514"/>
      <c r="BA199" s="514"/>
      <c r="BB199" s="516"/>
    </row>
    <row r="200" spans="1:74" ht="15.75" customHeight="1" outlineLevel="1" x14ac:dyDescent="0.25">
      <c r="A200" s="767"/>
      <c r="B200" s="547" t="s">
        <v>282</v>
      </c>
      <c r="C200" s="375" t="s">
        <v>811</v>
      </c>
      <c r="D200" s="517" t="s">
        <v>283</v>
      </c>
      <c r="E200" s="479"/>
      <c r="F200" s="479"/>
      <c r="G200" s="479"/>
      <c r="H200" s="479"/>
      <c r="I200" s="479"/>
      <c r="J200" s="479"/>
      <c r="K200" s="479"/>
      <c r="L200" s="479"/>
      <c r="M200" s="479"/>
      <c r="N200" s="479"/>
      <c r="O200" s="480"/>
      <c r="P200" s="479"/>
      <c r="Q200" s="479"/>
      <c r="R200" s="479"/>
      <c r="S200" s="479"/>
      <c r="T200" s="479"/>
      <c r="U200" s="479"/>
      <c r="V200" s="479"/>
      <c r="W200" s="479"/>
      <c r="X200" s="481"/>
      <c r="Y200" s="480"/>
      <c r="Z200" s="479"/>
      <c r="AA200" s="479"/>
      <c r="AB200" s="479"/>
      <c r="AC200" s="479"/>
      <c r="AD200" s="479"/>
      <c r="AE200" s="479"/>
      <c r="AF200" s="479"/>
      <c r="AG200" s="479"/>
      <c r="AH200" s="481"/>
      <c r="AI200" s="480"/>
      <c r="AJ200" s="479"/>
      <c r="AK200" s="479"/>
      <c r="AL200" s="479"/>
      <c r="AM200" s="479"/>
      <c r="AN200" s="479"/>
      <c r="AO200" s="479"/>
      <c r="AP200" s="479"/>
      <c r="AQ200" s="479"/>
      <c r="AR200" s="481"/>
      <c r="AS200" s="480"/>
      <c r="AT200" s="479"/>
      <c r="AU200" s="479"/>
      <c r="AV200" s="479"/>
      <c r="AW200" s="479"/>
      <c r="AX200" s="479"/>
      <c r="AY200" s="479"/>
      <c r="AZ200" s="479"/>
      <c r="BA200" s="479"/>
      <c r="BB200" s="481"/>
    </row>
    <row r="201" spans="1:74" ht="15.75" customHeight="1" outlineLevel="1" x14ac:dyDescent="0.25">
      <c r="A201" s="767"/>
      <c r="B201" s="547" t="s">
        <v>676</v>
      </c>
      <c r="C201" s="375" t="s">
        <v>812</v>
      </c>
      <c r="D201" s="479" t="s">
        <v>555</v>
      </c>
      <c r="E201" s="479"/>
      <c r="F201" s="479"/>
      <c r="G201" s="479"/>
      <c r="H201" s="479"/>
      <c r="I201" s="479"/>
      <c r="J201" s="479"/>
      <c r="K201" s="479"/>
      <c r="L201" s="479"/>
      <c r="M201" s="479"/>
      <c r="N201" s="479"/>
      <c r="O201" s="480"/>
      <c r="P201" s="479"/>
      <c r="Q201" s="479"/>
      <c r="R201" s="479"/>
      <c r="S201" s="479"/>
      <c r="T201" s="479"/>
      <c r="U201" s="479"/>
      <c r="V201" s="479"/>
      <c r="W201" s="479"/>
      <c r="X201" s="481"/>
      <c r="Y201" s="480"/>
      <c r="Z201" s="479"/>
      <c r="AA201" s="479"/>
      <c r="AB201" s="479"/>
      <c r="AC201" s="479"/>
      <c r="AD201" s="479"/>
      <c r="AE201" s="479"/>
      <c r="AF201" s="479"/>
      <c r="AG201" s="479"/>
      <c r="AH201" s="481"/>
      <c r="AI201" s="480"/>
      <c r="AJ201" s="479"/>
      <c r="AK201" s="479"/>
      <c r="AL201" s="479"/>
      <c r="AM201" s="479"/>
      <c r="AN201" s="479"/>
      <c r="AO201" s="479"/>
      <c r="AP201" s="479"/>
      <c r="AQ201" s="479"/>
      <c r="AR201" s="481"/>
      <c r="AS201" s="480"/>
      <c r="AT201" s="479"/>
      <c r="AU201" s="479"/>
      <c r="AV201" s="479"/>
      <c r="AW201" s="479"/>
      <c r="AX201" s="479"/>
      <c r="AY201" s="479"/>
      <c r="AZ201" s="479"/>
      <c r="BA201" s="479"/>
      <c r="BB201" s="481"/>
    </row>
    <row r="202" spans="1:74" s="488" customFormat="1" ht="15.75" customHeight="1" outlineLevel="1" x14ac:dyDescent="0.25">
      <c r="A202" s="767"/>
      <c r="B202" s="554" t="s">
        <v>509</v>
      </c>
      <c r="C202" s="486" t="s">
        <v>813</v>
      </c>
      <c r="D202" s="518" t="s">
        <v>290</v>
      </c>
      <c r="E202" s="487" t="s">
        <v>563</v>
      </c>
      <c r="F202" s="487" t="s">
        <v>563</v>
      </c>
      <c r="G202" s="487" t="s">
        <v>563</v>
      </c>
      <c r="H202" s="487" t="s">
        <v>563</v>
      </c>
      <c r="I202" s="487" t="s">
        <v>563</v>
      </c>
      <c r="J202" s="487" t="s">
        <v>563</v>
      </c>
      <c r="K202" s="487" t="s">
        <v>563</v>
      </c>
      <c r="L202" s="487" t="s">
        <v>563</v>
      </c>
      <c r="M202" s="487" t="s">
        <v>563</v>
      </c>
      <c r="N202" s="487" t="s">
        <v>563</v>
      </c>
      <c r="O202" s="502" t="e">
        <v>#VALUE!</v>
      </c>
      <c r="P202" s="487" t="e">
        <v>#VALUE!</v>
      </c>
      <c r="Q202" s="487" t="e">
        <v>#VALUE!</v>
      </c>
      <c r="R202" s="487" t="e">
        <v>#VALUE!</v>
      </c>
      <c r="S202" s="487" t="e">
        <v>#VALUE!</v>
      </c>
      <c r="T202" s="487"/>
      <c r="U202" s="487"/>
      <c r="V202" s="487"/>
      <c r="W202" s="487"/>
      <c r="X202" s="503"/>
      <c r="Y202" s="502" t="s">
        <v>563</v>
      </c>
      <c r="Z202" s="487" t="s">
        <v>563</v>
      </c>
      <c r="AA202" s="487" t="s">
        <v>563</v>
      </c>
      <c r="AB202" s="487" t="s">
        <v>563</v>
      </c>
      <c r="AC202" s="487" t="s">
        <v>563</v>
      </c>
      <c r="AD202" s="487" t="s">
        <v>563</v>
      </c>
      <c r="AE202" s="487" t="s">
        <v>563</v>
      </c>
      <c r="AF202" s="487" t="s">
        <v>563</v>
      </c>
      <c r="AG202" s="487" t="s">
        <v>563</v>
      </c>
      <c r="AH202" s="503" t="s">
        <v>563</v>
      </c>
      <c r="AI202" s="502" t="s">
        <v>563</v>
      </c>
      <c r="AJ202" s="487" t="s">
        <v>563</v>
      </c>
      <c r="AK202" s="487" t="s">
        <v>563</v>
      </c>
      <c r="AL202" s="487" t="s">
        <v>563</v>
      </c>
      <c r="AM202" s="487" t="s">
        <v>563</v>
      </c>
      <c r="AN202" s="487" t="s">
        <v>563</v>
      </c>
      <c r="AO202" s="487" t="s">
        <v>563</v>
      </c>
      <c r="AP202" s="487" t="s">
        <v>563</v>
      </c>
      <c r="AQ202" s="487" t="s">
        <v>563</v>
      </c>
      <c r="AR202" s="503" t="s">
        <v>563</v>
      </c>
      <c r="AS202" s="502" t="s">
        <v>563</v>
      </c>
      <c r="AT202" s="487" t="s">
        <v>563</v>
      </c>
      <c r="AU202" s="487" t="s">
        <v>563</v>
      </c>
      <c r="AV202" s="487" t="s">
        <v>563</v>
      </c>
      <c r="AW202" s="487" t="s">
        <v>563</v>
      </c>
      <c r="AX202" s="487" t="s">
        <v>563</v>
      </c>
      <c r="AY202" s="487" t="s">
        <v>563</v>
      </c>
      <c r="AZ202" s="487" t="s">
        <v>563</v>
      </c>
      <c r="BA202" s="487" t="s">
        <v>563</v>
      </c>
      <c r="BB202" s="503" t="s">
        <v>563</v>
      </c>
      <c r="BC202" s="468"/>
      <c r="BD202" s="468"/>
      <c r="BE202" s="468"/>
      <c r="BF202" s="468"/>
      <c r="BG202" s="468"/>
      <c r="BH202" s="468"/>
      <c r="BI202" s="468"/>
      <c r="BJ202" s="468"/>
      <c r="BK202" s="468"/>
      <c r="BL202" s="468"/>
      <c r="BM202" s="468"/>
      <c r="BN202" s="468"/>
      <c r="BO202" s="468"/>
      <c r="BP202" s="468"/>
      <c r="BQ202" s="468"/>
      <c r="BR202" s="468"/>
      <c r="BS202" s="468"/>
      <c r="BT202" s="468"/>
      <c r="BU202" s="468"/>
      <c r="BV202" s="468"/>
    </row>
    <row r="203" spans="1:74" ht="15.75" customHeight="1" outlineLevel="1" x14ac:dyDescent="0.25">
      <c r="A203" s="767"/>
      <c r="B203" s="547" t="s">
        <v>510</v>
      </c>
      <c r="C203" s="375" t="s">
        <v>814</v>
      </c>
      <c r="D203" s="517" t="s">
        <v>505</v>
      </c>
      <c r="E203" s="479" t="s">
        <v>563</v>
      </c>
      <c r="F203" s="479" t="s">
        <v>563</v>
      </c>
      <c r="G203" s="479" t="s">
        <v>563</v>
      </c>
      <c r="H203" s="479" t="s">
        <v>563</v>
      </c>
      <c r="I203" s="479" t="s">
        <v>563</v>
      </c>
      <c r="J203" s="479" t="s">
        <v>563</v>
      </c>
      <c r="K203" s="479" t="s">
        <v>563</v>
      </c>
      <c r="L203" s="479" t="s">
        <v>563</v>
      </c>
      <c r="M203" s="479" t="s">
        <v>563</v>
      </c>
      <c r="N203" s="479" t="s">
        <v>563</v>
      </c>
      <c r="O203" s="480" t="e">
        <v>#VALUE!</v>
      </c>
      <c r="P203" s="479" t="e">
        <v>#VALUE!</v>
      </c>
      <c r="Q203" s="479" t="e">
        <v>#VALUE!</v>
      </c>
      <c r="R203" s="479" t="e">
        <v>#VALUE!</v>
      </c>
      <c r="S203" s="479" t="e">
        <v>#VALUE!</v>
      </c>
      <c r="T203" s="479"/>
      <c r="U203" s="479"/>
      <c r="V203" s="479"/>
      <c r="W203" s="479"/>
      <c r="X203" s="481"/>
      <c r="Y203" s="480" t="s">
        <v>563</v>
      </c>
      <c r="Z203" s="479" t="s">
        <v>563</v>
      </c>
      <c r="AA203" s="479" t="s">
        <v>563</v>
      </c>
      <c r="AB203" s="479" t="s">
        <v>563</v>
      </c>
      <c r="AC203" s="479" t="s">
        <v>563</v>
      </c>
      <c r="AD203" s="479" t="s">
        <v>563</v>
      </c>
      <c r="AE203" s="479" t="s">
        <v>563</v>
      </c>
      <c r="AF203" s="479" t="s">
        <v>563</v>
      </c>
      <c r="AG203" s="479" t="s">
        <v>563</v>
      </c>
      <c r="AH203" s="481" t="s">
        <v>563</v>
      </c>
      <c r="AI203" s="480" t="s">
        <v>563</v>
      </c>
      <c r="AJ203" s="479" t="s">
        <v>563</v>
      </c>
      <c r="AK203" s="479" t="s">
        <v>563</v>
      </c>
      <c r="AL203" s="479" t="s">
        <v>563</v>
      </c>
      <c r="AM203" s="479" t="s">
        <v>563</v>
      </c>
      <c r="AN203" s="479" t="s">
        <v>563</v>
      </c>
      <c r="AO203" s="479" t="s">
        <v>563</v>
      </c>
      <c r="AP203" s="479" t="s">
        <v>563</v>
      </c>
      <c r="AQ203" s="479" t="s">
        <v>563</v>
      </c>
      <c r="AR203" s="481" t="s">
        <v>563</v>
      </c>
      <c r="AS203" s="480" t="s">
        <v>563</v>
      </c>
      <c r="AT203" s="479" t="s">
        <v>563</v>
      </c>
      <c r="AU203" s="479" t="s">
        <v>563</v>
      </c>
      <c r="AV203" s="479" t="s">
        <v>563</v>
      </c>
      <c r="AW203" s="479" t="s">
        <v>563</v>
      </c>
      <c r="AX203" s="479" t="s">
        <v>563</v>
      </c>
      <c r="AY203" s="479" t="s">
        <v>563</v>
      </c>
      <c r="AZ203" s="479" t="s">
        <v>563</v>
      </c>
      <c r="BA203" s="479" t="s">
        <v>563</v>
      </c>
      <c r="BB203" s="481" t="s">
        <v>563</v>
      </c>
    </row>
    <row r="204" spans="1:74" s="488" customFormat="1" ht="15.75" customHeight="1" outlineLevel="1" x14ac:dyDescent="0.25">
      <c r="A204" s="767"/>
      <c r="B204" s="554" t="s">
        <v>825</v>
      </c>
      <c r="C204" s="486" t="s">
        <v>826</v>
      </c>
      <c r="D204" s="518"/>
      <c r="E204" s="487" t="s">
        <v>563</v>
      </c>
      <c r="F204" s="487" t="s">
        <v>563</v>
      </c>
      <c r="G204" s="487" t="s">
        <v>563</v>
      </c>
      <c r="H204" s="487" t="s">
        <v>563</v>
      </c>
      <c r="I204" s="487" t="s">
        <v>563</v>
      </c>
      <c r="J204" s="487" t="s">
        <v>563</v>
      </c>
      <c r="K204" s="487" t="s">
        <v>563</v>
      </c>
      <c r="L204" s="487" t="s">
        <v>563</v>
      </c>
      <c r="M204" s="487" t="s">
        <v>563</v>
      </c>
      <c r="N204" s="487" t="s">
        <v>563</v>
      </c>
      <c r="O204" s="502"/>
      <c r="P204" s="487"/>
      <c r="Q204" s="487"/>
      <c r="R204" s="487"/>
      <c r="S204" s="487"/>
      <c r="T204" s="487"/>
      <c r="U204" s="487"/>
      <c r="V204" s="487"/>
      <c r="W204" s="487"/>
      <c r="X204" s="503"/>
      <c r="Y204" s="502" t="s">
        <v>563</v>
      </c>
      <c r="Z204" s="487" t="s">
        <v>563</v>
      </c>
      <c r="AA204" s="487" t="s">
        <v>563</v>
      </c>
      <c r="AB204" s="487" t="s">
        <v>563</v>
      </c>
      <c r="AC204" s="487" t="s">
        <v>563</v>
      </c>
      <c r="AD204" s="487" t="s">
        <v>563</v>
      </c>
      <c r="AE204" s="487" t="s">
        <v>563</v>
      </c>
      <c r="AF204" s="487" t="s">
        <v>563</v>
      </c>
      <c r="AG204" s="487" t="s">
        <v>563</v>
      </c>
      <c r="AH204" s="503" t="s">
        <v>563</v>
      </c>
      <c r="AI204" s="502" t="s">
        <v>563</v>
      </c>
      <c r="AJ204" s="487" t="s">
        <v>563</v>
      </c>
      <c r="AK204" s="487" t="s">
        <v>563</v>
      </c>
      <c r="AL204" s="487" t="s">
        <v>563</v>
      </c>
      <c r="AM204" s="487" t="s">
        <v>563</v>
      </c>
      <c r="AN204" s="487" t="s">
        <v>563</v>
      </c>
      <c r="AO204" s="487" t="s">
        <v>563</v>
      </c>
      <c r="AP204" s="487" t="s">
        <v>563</v>
      </c>
      <c r="AQ204" s="487" t="s">
        <v>563</v>
      </c>
      <c r="AR204" s="503" t="s">
        <v>563</v>
      </c>
      <c r="AS204" s="502" t="s">
        <v>563</v>
      </c>
      <c r="AT204" s="487" t="s">
        <v>563</v>
      </c>
      <c r="AU204" s="487" t="s">
        <v>563</v>
      </c>
      <c r="AV204" s="487" t="s">
        <v>563</v>
      </c>
      <c r="AW204" s="487" t="s">
        <v>563</v>
      </c>
      <c r="AX204" s="487" t="s">
        <v>563</v>
      </c>
      <c r="AY204" s="487" t="s">
        <v>563</v>
      </c>
      <c r="AZ204" s="487" t="s">
        <v>563</v>
      </c>
      <c r="BA204" s="487" t="s">
        <v>563</v>
      </c>
      <c r="BB204" s="503" t="s">
        <v>563</v>
      </c>
      <c r="BC204" s="468"/>
      <c r="BD204" s="468"/>
      <c r="BE204" s="468"/>
      <c r="BF204" s="468"/>
      <c r="BG204" s="468"/>
      <c r="BH204" s="468"/>
      <c r="BI204" s="468"/>
      <c r="BJ204" s="468"/>
      <c r="BK204" s="468"/>
      <c r="BL204" s="468"/>
      <c r="BM204" s="468"/>
      <c r="BN204" s="468"/>
      <c r="BO204" s="468"/>
      <c r="BP204" s="468"/>
      <c r="BQ204" s="468"/>
      <c r="BR204" s="468"/>
      <c r="BS204" s="468"/>
      <c r="BT204" s="468"/>
      <c r="BU204" s="468"/>
      <c r="BV204" s="468"/>
    </row>
    <row r="205" spans="1:74" ht="15.75" customHeight="1" outlineLevel="1" x14ac:dyDescent="0.25">
      <c r="A205" s="767"/>
      <c r="B205" s="547" t="s">
        <v>511</v>
      </c>
      <c r="C205" s="375" t="s">
        <v>815</v>
      </c>
      <c r="D205" s="517" t="s">
        <v>507</v>
      </c>
      <c r="E205" s="479" t="s">
        <v>563</v>
      </c>
      <c r="F205" s="479" t="s">
        <v>563</v>
      </c>
      <c r="G205" s="479" t="s">
        <v>563</v>
      </c>
      <c r="H205" s="479" t="s">
        <v>563</v>
      </c>
      <c r="I205" s="479" t="s">
        <v>563</v>
      </c>
      <c r="J205" s="479" t="s">
        <v>563</v>
      </c>
      <c r="K205" s="479" t="s">
        <v>563</v>
      </c>
      <c r="L205" s="479" t="s">
        <v>563</v>
      </c>
      <c r="M205" s="479" t="s">
        <v>563</v>
      </c>
      <c r="N205" s="479" t="s">
        <v>563</v>
      </c>
      <c r="O205" s="480" t="e">
        <v>#VALUE!</v>
      </c>
      <c r="P205" s="479" t="e">
        <v>#VALUE!</v>
      </c>
      <c r="Q205" s="479" t="e">
        <v>#VALUE!</v>
      </c>
      <c r="R205" s="479" t="e">
        <v>#VALUE!</v>
      </c>
      <c r="S205" s="479" t="e">
        <v>#VALUE!</v>
      </c>
      <c r="T205" s="479"/>
      <c r="U205" s="479"/>
      <c r="V205" s="479"/>
      <c r="W205" s="479"/>
      <c r="X205" s="481"/>
      <c r="Y205" s="480" t="s">
        <v>563</v>
      </c>
      <c r="Z205" s="479" t="s">
        <v>563</v>
      </c>
      <c r="AA205" s="479" t="s">
        <v>563</v>
      </c>
      <c r="AB205" s="479" t="s">
        <v>563</v>
      </c>
      <c r="AC205" s="479" t="s">
        <v>563</v>
      </c>
      <c r="AD205" s="479" t="s">
        <v>563</v>
      </c>
      <c r="AE205" s="479" t="s">
        <v>563</v>
      </c>
      <c r="AF205" s="479" t="s">
        <v>563</v>
      </c>
      <c r="AG205" s="479" t="s">
        <v>563</v>
      </c>
      <c r="AH205" s="481" t="s">
        <v>563</v>
      </c>
      <c r="AI205" s="480" t="s">
        <v>563</v>
      </c>
      <c r="AJ205" s="479" t="s">
        <v>563</v>
      </c>
      <c r="AK205" s="479" t="s">
        <v>563</v>
      </c>
      <c r="AL205" s="479" t="s">
        <v>563</v>
      </c>
      <c r="AM205" s="479" t="s">
        <v>563</v>
      </c>
      <c r="AN205" s="479" t="s">
        <v>563</v>
      </c>
      <c r="AO205" s="479" t="s">
        <v>563</v>
      </c>
      <c r="AP205" s="479" t="s">
        <v>563</v>
      </c>
      <c r="AQ205" s="479" t="s">
        <v>563</v>
      </c>
      <c r="AR205" s="481" t="s">
        <v>563</v>
      </c>
      <c r="AS205" s="480" t="s">
        <v>563</v>
      </c>
      <c r="AT205" s="479" t="s">
        <v>563</v>
      </c>
      <c r="AU205" s="479" t="s">
        <v>563</v>
      </c>
      <c r="AV205" s="479" t="s">
        <v>563</v>
      </c>
      <c r="AW205" s="479" t="s">
        <v>563</v>
      </c>
      <c r="AX205" s="479" t="s">
        <v>563</v>
      </c>
      <c r="AY205" s="479" t="s">
        <v>563</v>
      </c>
      <c r="AZ205" s="479" t="s">
        <v>563</v>
      </c>
      <c r="BA205" s="479" t="s">
        <v>563</v>
      </c>
      <c r="BB205" s="481" t="s">
        <v>563</v>
      </c>
    </row>
    <row r="206" spans="1:74" s="488" customFormat="1" ht="15.75" customHeight="1" outlineLevel="1" x14ac:dyDescent="0.25">
      <c r="A206" s="767"/>
      <c r="B206" s="554" t="s">
        <v>515</v>
      </c>
      <c r="C206" s="486" t="s">
        <v>816</v>
      </c>
      <c r="D206" s="518" t="s">
        <v>277</v>
      </c>
      <c r="E206" s="487"/>
      <c r="F206" s="487"/>
      <c r="G206" s="487"/>
      <c r="H206" s="487"/>
      <c r="I206" s="487"/>
      <c r="J206" s="487"/>
      <c r="K206" s="487"/>
      <c r="L206" s="487"/>
      <c r="M206" s="487"/>
      <c r="N206" s="487"/>
      <c r="O206" s="502"/>
      <c r="P206" s="487"/>
      <c r="Q206" s="487"/>
      <c r="R206" s="487"/>
      <c r="S206" s="487"/>
      <c r="T206" s="487"/>
      <c r="U206" s="487"/>
      <c r="V206" s="487"/>
      <c r="W206" s="487"/>
      <c r="X206" s="503"/>
      <c r="Y206" s="502"/>
      <c r="Z206" s="487"/>
      <c r="AA206" s="487"/>
      <c r="AB206" s="487"/>
      <c r="AC206" s="487"/>
      <c r="AD206" s="487"/>
      <c r="AE206" s="487"/>
      <c r="AF206" s="487"/>
      <c r="AG206" s="487"/>
      <c r="AH206" s="503"/>
      <c r="AI206" s="502"/>
      <c r="AJ206" s="487"/>
      <c r="AK206" s="487"/>
      <c r="AL206" s="487"/>
      <c r="AM206" s="487"/>
      <c r="AN206" s="487"/>
      <c r="AO206" s="487"/>
      <c r="AP206" s="487"/>
      <c r="AQ206" s="487"/>
      <c r="AR206" s="503"/>
      <c r="AS206" s="502"/>
      <c r="AT206" s="487"/>
      <c r="AU206" s="487"/>
      <c r="AV206" s="487"/>
      <c r="AW206" s="487"/>
      <c r="AX206" s="487"/>
      <c r="AY206" s="487"/>
      <c r="AZ206" s="487"/>
      <c r="BA206" s="487"/>
      <c r="BB206" s="503"/>
      <c r="BC206" s="468"/>
      <c r="BD206" s="468"/>
      <c r="BE206" s="468"/>
      <c r="BF206" s="468"/>
      <c r="BG206" s="468"/>
      <c r="BH206" s="468"/>
      <c r="BI206" s="468"/>
      <c r="BJ206" s="468"/>
      <c r="BK206" s="468"/>
      <c r="BL206" s="468"/>
      <c r="BM206" s="468"/>
      <c r="BN206" s="468"/>
      <c r="BO206" s="468"/>
      <c r="BP206" s="468"/>
      <c r="BQ206" s="468"/>
      <c r="BR206" s="468"/>
      <c r="BS206" s="468"/>
      <c r="BT206" s="468"/>
      <c r="BU206" s="468"/>
      <c r="BV206" s="468"/>
    </row>
    <row r="207" spans="1:74" ht="15.75" customHeight="1" outlineLevel="1" x14ac:dyDescent="0.25">
      <c r="A207" s="767"/>
      <c r="B207" s="547" t="s">
        <v>514</v>
      </c>
      <c r="C207" s="375" t="s">
        <v>817</v>
      </c>
      <c r="D207" s="517" t="s">
        <v>517</v>
      </c>
      <c r="E207" s="479"/>
      <c r="F207" s="479"/>
      <c r="G207" s="479"/>
      <c r="H207" s="479"/>
      <c r="I207" s="479"/>
      <c r="J207" s="479"/>
      <c r="K207" s="479"/>
      <c r="L207" s="479"/>
      <c r="M207" s="479"/>
      <c r="N207" s="479"/>
      <c r="O207" s="480"/>
      <c r="P207" s="479"/>
      <c r="Q207" s="479"/>
      <c r="R207" s="479"/>
      <c r="S207" s="479"/>
      <c r="T207" s="479"/>
      <c r="U207" s="479"/>
      <c r="V207" s="479"/>
      <c r="W207" s="479"/>
      <c r="X207" s="481"/>
      <c r="Y207" s="480"/>
      <c r="Z207" s="479"/>
      <c r="AA207" s="479"/>
      <c r="AB207" s="479"/>
      <c r="AC207" s="479"/>
      <c r="AD207" s="479"/>
      <c r="AE207" s="479"/>
      <c r="AF207" s="479"/>
      <c r="AG207" s="479"/>
      <c r="AH207" s="481"/>
      <c r="AI207" s="480"/>
      <c r="AJ207" s="479"/>
      <c r="AK207" s="479"/>
      <c r="AL207" s="479"/>
      <c r="AM207" s="479"/>
      <c r="AN207" s="479"/>
      <c r="AO207" s="479"/>
      <c r="AP207" s="479"/>
      <c r="AQ207" s="479"/>
      <c r="AR207" s="481"/>
      <c r="AS207" s="480"/>
      <c r="AT207" s="479"/>
      <c r="AU207" s="479"/>
      <c r="AV207" s="479"/>
      <c r="AW207" s="479"/>
      <c r="AX207" s="479"/>
      <c r="AY207" s="479"/>
      <c r="AZ207" s="479"/>
      <c r="BA207" s="479"/>
      <c r="BB207" s="481"/>
    </row>
    <row r="208" spans="1:74" s="488" customFormat="1" ht="15.75" customHeight="1" outlineLevel="1" x14ac:dyDescent="0.25">
      <c r="A208" s="767"/>
      <c r="B208" s="558" t="s">
        <v>516</v>
      </c>
      <c r="C208" s="486" t="s">
        <v>818</v>
      </c>
      <c r="D208" s="520" t="s">
        <v>518</v>
      </c>
      <c r="E208" s="487"/>
      <c r="F208" s="487"/>
      <c r="G208" s="487"/>
      <c r="H208" s="487"/>
      <c r="I208" s="487"/>
      <c r="J208" s="487"/>
      <c r="K208" s="487"/>
      <c r="L208" s="487"/>
      <c r="M208" s="487"/>
      <c r="N208" s="487"/>
      <c r="O208" s="502"/>
      <c r="P208" s="487"/>
      <c r="Q208" s="487"/>
      <c r="R208" s="487"/>
      <c r="S208" s="487"/>
      <c r="T208" s="487"/>
      <c r="U208" s="487"/>
      <c r="V208" s="487"/>
      <c r="W208" s="487"/>
      <c r="X208" s="503"/>
      <c r="Y208" s="502"/>
      <c r="Z208" s="487"/>
      <c r="AA208" s="487"/>
      <c r="AB208" s="487"/>
      <c r="AC208" s="487"/>
      <c r="AD208" s="487"/>
      <c r="AE208" s="487"/>
      <c r="AF208" s="487"/>
      <c r="AG208" s="487"/>
      <c r="AH208" s="503"/>
      <c r="AI208" s="502"/>
      <c r="AJ208" s="487"/>
      <c r="AK208" s="487"/>
      <c r="AL208" s="487"/>
      <c r="AM208" s="487"/>
      <c r="AN208" s="487"/>
      <c r="AO208" s="487"/>
      <c r="AP208" s="487"/>
      <c r="AQ208" s="487"/>
      <c r="AR208" s="503"/>
      <c r="AS208" s="502"/>
      <c r="AT208" s="487"/>
      <c r="AU208" s="487"/>
      <c r="AV208" s="487"/>
      <c r="AW208" s="487"/>
      <c r="AX208" s="487"/>
      <c r="AY208" s="487"/>
      <c r="AZ208" s="487"/>
      <c r="BA208" s="487"/>
      <c r="BB208" s="503"/>
      <c r="BC208" s="468"/>
      <c r="BD208" s="468"/>
      <c r="BE208" s="468"/>
      <c r="BF208" s="468"/>
      <c r="BG208" s="468"/>
      <c r="BH208" s="468"/>
      <c r="BI208" s="468"/>
      <c r="BJ208" s="468"/>
      <c r="BK208" s="468"/>
      <c r="BL208" s="468"/>
      <c r="BM208" s="468"/>
      <c r="BN208" s="468"/>
      <c r="BO208" s="468"/>
      <c r="BP208" s="468"/>
      <c r="BQ208" s="468"/>
      <c r="BR208" s="468"/>
      <c r="BS208" s="468"/>
      <c r="BT208" s="468"/>
      <c r="BU208" s="468"/>
      <c r="BV208" s="468"/>
    </row>
    <row r="209" spans="1:74" ht="15" customHeight="1" outlineLevel="1" x14ac:dyDescent="0.25">
      <c r="A209" s="767"/>
      <c r="B209" s="547" t="s">
        <v>678</v>
      </c>
      <c r="C209" s="509" t="s">
        <v>819</v>
      </c>
      <c r="D209" s="517" t="s">
        <v>290</v>
      </c>
      <c r="E209" s="479"/>
      <c r="F209" s="479"/>
      <c r="G209" s="479"/>
      <c r="H209" s="479"/>
      <c r="I209" s="479"/>
      <c r="J209" s="479"/>
      <c r="K209" s="479"/>
      <c r="L209" s="479"/>
      <c r="M209" s="479"/>
      <c r="N209" s="479"/>
      <c r="O209" s="480"/>
      <c r="P209" s="479"/>
      <c r="Q209" s="479"/>
      <c r="R209" s="479"/>
      <c r="S209" s="479"/>
      <c r="T209" s="479"/>
      <c r="U209" s="479"/>
      <c r="V209" s="479"/>
      <c r="W209" s="479"/>
      <c r="X209" s="481"/>
      <c r="Y209" s="480"/>
      <c r="Z209" s="479"/>
      <c r="AA209" s="479"/>
      <c r="AB209" s="479"/>
      <c r="AC209" s="479"/>
      <c r="AD209" s="479"/>
      <c r="AE209" s="479"/>
      <c r="AF209" s="479"/>
      <c r="AG209" s="479"/>
      <c r="AH209" s="481"/>
      <c r="AI209" s="480"/>
      <c r="AJ209" s="479"/>
      <c r="AK209" s="479"/>
      <c r="AL209" s="479"/>
      <c r="AM209" s="479"/>
      <c r="AN209" s="479"/>
      <c r="AO209" s="479"/>
      <c r="AP209" s="479"/>
      <c r="AQ209" s="479"/>
      <c r="AR209" s="481"/>
      <c r="AS209" s="480"/>
      <c r="AT209" s="479"/>
      <c r="AU209" s="479"/>
      <c r="AV209" s="479"/>
      <c r="AW209" s="479"/>
      <c r="AX209" s="479"/>
      <c r="AY209" s="479"/>
      <c r="AZ209" s="479"/>
      <c r="BA209" s="479"/>
      <c r="BB209" s="481"/>
    </row>
    <row r="210" spans="1:74" s="488" customFormat="1" ht="15.75" customHeight="1" outlineLevel="1" thickBot="1" x14ac:dyDescent="0.3">
      <c r="A210" s="767"/>
      <c r="B210" s="554" t="s">
        <v>521</v>
      </c>
      <c r="C210" s="486" t="s">
        <v>820</v>
      </c>
      <c r="D210" s="518" t="s">
        <v>507</v>
      </c>
      <c r="E210" s="487"/>
      <c r="F210" s="487"/>
      <c r="G210" s="487"/>
      <c r="H210" s="487"/>
      <c r="I210" s="487"/>
      <c r="J210" s="487"/>
      <c r="K210" s="487"/>
      <c r="L210" s="487"/>
      <c r="M210" s="487"/>
      <c r="N210" s="487"/>
      <c r="O210" s="502"/>
      <c r="P210" s="487"/>
      <c r="Q210" s="487"/>
      <c r="R210" s="487"/>
      <c r="S210" s="487"/>
      <c r="T210" s="487"/>
      <c r="U210" s="487"/>
      <c r="V210" s="487"/>
      <c r="W210" s="487"/>
      <c r="X210" s="503"/>
      <c r="Y210" s="502"/>
      <c r="Z210" s="487"/>
      <c r="AA210" s="487"/>
      <c r="AB210" s="487"/>
      <c r="AC210" s="487"/>
      <c r="AD210" s="487"/>
      <c r="AE210" s="487"/>
      <c r="AF210" s="487"/>
      <c r="AG210" s="487"/>
      <c r="AH210" s="503"/>
      <c r="AI210" s="502"/>
      <c r="AJ210" s="487"/>
      <c r="AK210" s="487"/>
      <c r="AL210" s="487"/>
      <c r="AM210" s="487"/>
      <c r="AN210" s="487"/>
      <c r="AO210" s="487"/>
      <c r="AP210" s="487"/>
      <c r="AQ210" s="487"/>
      <c r="AR210" s="503"/>
      <c r="AS210" s="502"/>
      <c r="AT210" s="487"/>
      <c r="AU210" s="487"/>
      <c r="AV210" s="487"/>
      <c r="AW210" s="487"/>
      <c r="AX210" s="487"/>
      <c r="AY210" s="487"/>
      <c r="AZ210" s="487"/>
      <c r="BA210" s="487"/>
      <c r="BB210" s="503"/>
      <c r="BC210" s="468"/>
      <c r="BD210" s="468"/>
      <c r="BE210" s="468"/>
      <c r="BF210" s="468"/>
      <c r="BG210" s="468"/>
      <c r="BH210" s="468"/>
      <c r="BI210" s="468"/>
      <c r="BJ210" s="468"/>
      <c r="BK210" s="468"/>
      <c r="BL210" s="468"/>
      <c r="BM210" s="468"/>
      <c r="BN210" s="468"/>
      <c r="BO210" s="468"/>
      <c r="BP210" s="468"/>
      <c r="BQ210" s="468"/>
      <c r="BR210" s="468"/>
      <c r="BS210" s="468"/>
      <c r="BT210" s="468"/>
      <c r="BU210" s="468"/>
      <c r="BV210" s="468"/>
    </row>
    <row r="211" spans="1:74" ht="15.75" customHeight="1" x14ac:dyDescent="0.25">
      <c r="A211" s="767"/>
      <c r="B211" s="762" t="s">
        <v>524</v>
      </c>
      <c r="C211" s="584" t="s">
        <v>821</v>
      </c>
      <c r="D211" s="584" t="s">
        <v>517</v>
      </c>
      <c r="E211" s="379"/>
      <c r="F211" s="379"/>
      <c r="G211" s="379"/>
      <c r="H211" s="379"/>
      <c r="I211" s="379"/>
      <c r="J211" s="584"/>
      <c r="K211" s="584"/>
      <c r="L211" s="584"/>
      <c r="M211" s="584"/>
      <c r="N211" s="584"/>
      <c r="O211" s="500"/>
      <c r="P211" s="379"/>
      <c r="Q211" s="379"/>
      <c r="R211" s="379"/>
      <c r="S211" s="379"/>
      <c r="T211" s="584"/>
      <c r="U211" s="584"/>
      <c r="V211" s="584"/>
      <c r="W211" s="584"/>
      <c r="X211" s="585"/>
      <c r="Y211" s="500"/>
      <c r="Z211" s="379"/>
      <c r="AA211" s="379"/>
      <c r="AB211" s="379"/>
      <c r="AC211" s="379"/>
      <c r="AD211" s="584"/>
      <c r="AE211" s="584"/>
      <c r="AF211" s="584"/>
      <c r="AG211" s="584"/>
      <c r="AH211" s="585"/>
      <c r="AI211" s="500"/>
      <c r="AJ211" s="379"/>
      <c r="AK211" s="379"/>
      <c r="AL211" s="379"/>
      <c r="AM211" s="379"/>
      <c r="AN211" s="584"/>
      <c r="AO211" s="584"/>
      <c r="AP211" s="584"/>
      <c r="AQ211" s="584"/>
      <c r="AR211" s="585"/>
      <c r="AS211" s="500"/>
      <c r="AT211" s="379"/>
      <c r="AU211" s="379"/>
      <c r="AV211" s="379"/>
      <c r="AW211" s="379"/>
      <c r="AX211" s="584"/>
      <c r="AY211" s="584"/>
      <c r="AZ211" s="584"/>
      <c r="BA211" s="584"/>
      <c r="BB211" s="585"/>
    </row>
    <row r="212" spans="1:74" ht="15.75" customHeight="1" thickBot="1" x14ac:dyDescent="0.3">
      <c r="A212" s="767"/>
      <c r="B212" s="764"/>
      <c r="C212" s="586"/>
      <c r="D212" s="586"/>
      <c r="E212" s="381"/>
      <c r="F212" s="381"/>
      <c r="G212" s="381"/>
      <c r="H212" s="381"/>
      <c r="I212" s="381"/>
      <c r="J212" s="586"/>
      <c r="K212" s="586"/>
      <c r="L212" s="586"/>
      <c r="M212" s="586"/>
      <c r="N212" s="586"/>
      <c r="O212" s="501"/>
      <c r="P212" s="381"/>
      <c r="Q212" s="381"/>
      <c r="R212" s="381"/>
      <c r="S212" s="381"/>
      <c r="T212" s="586"/>
      <c r="U212" s="586"/>
      <c r="V212" s="586"/>
      <c r="W212" s="586"/>
      <c r="X212" s="401"/>
      <c r="Y212" s="501"/>
      <c r="Z212" s="381"/>
      <c r="AA212" s="381"/>
      <c r="AB212" s="381"/>
      <c r="AC212" s="381"/>
      <c r="AD212" s="586"/>
      <c r="AE212" s="586"/>
      <c r="AF212" s="586"/>
      <c r="AG212" s="586"/>
      <c r="AH212" s="401"/>
      <c r="AI212" s="501"/>
      <c r="AJ212" s="381"/>
      <c r="AK212" s="381"/>
      <c r="AL212" s="381"/>
      <c r="AM212" s="381"/>
      <c r="AN212" s="586"/>
      <c r="AO212" s="586"/>
      <c r="AP212" s="586"/>
      <c r="AQ212" s="586"/>
      <c r="AR212" s="401"/>
      <c r="AS212" s="501"/>
      <c r="AT212" s="381"/>
      <c r="AU212" s="381"/>
      <c r="AV212" s="381"/>
      <c r="AW212" s="381"/>
      <c r="AX212" s="586"/>
      <c r="AY212" s="586"/>
      <c r="AZ212" s="586"/>
      <c r="BA212" s="586"/>
      <c r="BB212" s="401"/>
    </row>
    <row r="213" spans="1:74" ht="15.75" customHeight="1" outlineLevel="1" x14ac:dyDescent="0.25">
      <c r="A213" s="767"/>
      <c r="B213" s="547"/>
      <c r="C213" s="375"/>
      <c r="D213" s="375"/>
      <c r="E213" s="375"/>
      <c r="F213" s="375"/>
      <c r="G213" s="375"/>
      <c r="H213" s="375"/>
      <c r="I213" s="375"/>
      <c r="J213" s="375"/>
      <c r="K213" s="375"/>
      <c r="L213" s="375"/>
      <c r="M213" s="375"/>
      <c r="N213" s="375"/>
      <c r="O213" s="510"/>
      <c r="P213" s="375"/>
      <c r="Q213" s="375"/>
      <c r="R213" s="375"/>
      <c r="S213" s="375"/>
      <c r="T213" s="375"/>
      <c r="U213" s="375"/>
      <c r="V213" s="375"/>
      <c r="W213" s="375"/>
      <c r="X213" s="375"/>
      <c r="Y213" s="569"/>
      <c r="Z213" s="570"/>
      <c r="AA213" s="570"/>
      <c r="AB213" s="570"/>
      <c r="AC213" s="570"/>
      <c r="AD213" s="570"/>
      <c r="AE213" s="570"/>
      <c r="AF213" s="570"/>
      <c r="AG213" s="570"/>
      <c r="AH213" s="376"/>
      <c r="AI213" s="375"/>
      <c r="AJ213" s="375"/>
      <c r="AK213" s="375"/>
      <c r="AL213" s="375"/>
      <c r="AM213" s="375"/>
      <c r="AN213" s="375"/>
      <c r="AO213" s="375"/>
      <c r="AP213" s="375"/>
      <c r="AQ213" s="375"/>
      <c r="AR213" s="511"/>
      <c r="AS213" s="510"/>
      <c r="AT213" s="375"/>
      <c r="AU213" s="375"/>
      <c r="AV213" s="375"/>
      <c r="AW213" s="375"/>
      <c r="AX213" s="375"/>
      <c r="AY213" s="375"/>
      <c r="AZ213" s="375"/>
      <c r="BA213" s="375"/>
      <c r="BB213" s="511"/>
    </row>
    <row r="214" spans="1:74" s="488" customFormat="1" ht="15.75" customHeight="1" outlineLevel="1" x14ac:dyDescent="0.25">
      <c r="A214" s="767"/>
      <c r="B214" s="559" t="s">
        <v>522</v>
      </c>
      <c r="C214" s="522" t="s">
        <v>822</v>
      </c>
      <c r="D214" s="522" t="s">
        <v>277</v>
      </c>
      <c r="E214" s="523"/>
      <c r="F214" s="523"/>
      <c r="G214" s="523"/>
      <c r="H214" s="523"/>
      <c r="I214" s="523"/>
      <c r="J214" s="523"/>
      <c r="K214" s="523"/>
      <c r="L214" s="523"/>
      <c r="M214" s="523"/>
      <c r="N214" s="523"/>
      <c r="O214" s="524"/>
      <c r="P214" s="523"/>
      <c r="Q214" s="523"/>
      <c r="R214" s="523"/>
      <c r="S214" s="523"/>
      <c r="T214" s="523"/>
      <c r="U214" s="523"/>
      <c r="V214" s="523"/>
      <c r="W214" s="523"/>
      <c r="X214" s="523"/>
      <c r="Y214" s="524"/>
      <c r="Z214" s="523"/>
      <c r="AA214" s="523"/>
      <c r="AB214" s="523"/>
      <c r="AC214" s="523"/>
      <c r="AD214" s="523"/>
      <c r="AE214" s="523"/>
      <c r="AF214" s="523"/>
      <c r="AG214" s="523"/>
      <c r="AH214" s="525"/>
      <c r="AI214" s="523"/>
      <c r="AJ214" s="523"/>
      <c r="AK214" s="523"/>
      <c r="AL214" s="523"/>
      <c r="AM214" s="523"/>
      <c r="AN214" s="523"/>
      <c r="AO214" s="523"/>
      <c r="AP214" s="523"/>
      <c r="AQ214" s="523"/>
      <c r="AR214" s="525"/>
      <c r="AS214" s="524"/>
      <c r="AT214" s="523"/>
      <c r="AU214" s="523"/>
      <c r="AV214" s="523"/>
      <c r="AW214" s="523"/>
      <c r="AX214" s="523"/>
      <c r="AY214" s="523"/>
      <c r="AZ214" s="523"/>
      <c r="BA214" s="523"/>
      <c r="BB214" s="525"/>
      <c r="BC214" s="468"/>
      <c r="BD214" s="468"/>
      <c r="BE214" s="468"/>
      <c r="BF214" s="468"/>
      <c r="BG214" s="468"/>
      <c r="BH214" s="468"/>
      <c r="BI214" s="468"/>
      <c r="BJ214" s="468"/>
      <c r="BK214" s="468"/>
      <c r="BL214" s="468"/>
      <c r="BM214" s="468"/>
      <c r="BN214" s="468"/>
      <c r="BO214" s="468"/>
      <c r="BP214" s="468"/>
      <c r="BQ214" s="468"/>
      <c r="BR214" s="468"/>
      <c r="BS214" s="468"/>
      <c r="BT214" s="468"/>
      <c r="BU214" s="468"/>
      <c r="BV214" s="468"/>
    </row>
    <row r="215" spans="1:74" ht="15.75" customHeight="1" outlineLevel="1" x14ac:dyDescent="0.25">
      <c r="A215" s="767"/>
      <c r="B215" s="547" t="s">
        <v>523</v>
      </c>
      <c r="C215" s="375" t="s">
        <v>823</v>
      </c>
      <c r="D215" s="517" t="s">
        <v>277</v>
      </c>
      <c r="E215" s="375"/>
      <c r="F215" s="375"/>
      <c r="G215" s="375"/>
      <c r="H215" s="375"/>
      <c r="I215" s="375"/>
      <c r="J215" s="375"/>
      <c r="K215" s="375"/>
      <c r="L215" s="375"/>
      <c r="M215" s="375"/>
      <c r="N215" s="375"/>
      <c r="O215" s="510"/>
      <c r="P215" s="375"/>
      <c r="Q215" s="375"/>
      <c r="R215" s="375"/>
      <c r="S215" s="375"/>
      <c r="T215" s="375"/>
      <c r="U215" s="375"/>
      <c r="V215" s="375"/>
      <c r="W215" s="375"/>
      <c r="X215" s="375"/>
      <c r="Y215" s="510"/>
      <c r="Z215" s="375"/>
      <c r="AA215" s="375"/>
      <c r="AB215" s="375"/>
      <c r="AC215" s="375"/>
      <c r="AD215" s="375"/>
      <c r="AE215" s="375"/>
      <c r="AF215" s="375"/>
      <c r="AG215" s="375"/>
      <c r="AH215" s="511"/>
      <c r="AI215" s="375"/>
      <c r="AJ215" s="375"/>
      <c r="AK215" s="375"/>
      <c r="AL215" s="375"/>
      <c r="AM215" s="375"/>
      <c r="AN215" s="375"/>
      <c r="AO215" s="375"/>
      <c r="AP215" s="375"/>
      <c r="AQ215" s="375"/>
      <c r="AR215" s="511"/>
      <c r="AS215" s="510"/>
      <c r="AT215" s="375"/>
      <c r="AU215" s="375"/>
      <c r="AV215" s="375"/>
      <c r="AW215" s="375"/>
      <c r="AX215" s="375"/>
      <c r="AY215" s="375"/>
      <c r="AZ215" s="375"/>
      <c r="BA215" s="375"/>
      <c r="BB215" s="511"/>
    </row>
    <row r="216" spans="1:74" ht="15.75" customHeight="1" outlineLevel="1" x14ac:dyDescent="0.25">
      <c r="A216" s="767"/>
      <c r="B216" s="554" t="s">
        <v>525</v>
      </c>
      <c r="C216" s="486" t="s">
        <v>824</v>
      </c>
      <c r="D216" s="518" t="s">
        <v>277</v>
      </c>
      <c r="E216" s="486"/>
      <c r="F216" s="486"/>
      <c r="G216" s="486"/>
      <c r="H216" s="486"/>
      <c r="I216" s="486"/>
      <c r="J216" s="486"/>
      <c r="K216" s="486"/>
      <c r="L216" s="486"/>
      <c r="M216" s="486"/>
      <c r="N216" s="486"/>
      <c r="O216" s="502"/>
      <c r="P216" s="487"/>
      <c r="Q216" s="487"/>
      <c r="R216" s="487"/>
      <c r="S216" s="487"/>
      <c r="T216" s="487"/>
      <c r="U216" s="487"/>
      <c r="V216" s="487"/>
      <c r="W216" s="487"/>
      <c r="X216" s="503"/>
      <c r="Y216" s="507"/>
      <c r="Z216" s="486"/>
      <c r="AA216" s="486"/>
      <c r="AB216" s="486"/>
      <c r="AC216" s="486"/>
      <c r="AD216" s="486"/>
      <c r="AE216" s="486"/>
      <c r="AF216" s="486"/>
      <c r="AG216" s="486"/>
      <c r="AH216" s="508"/>
      <c r="AI216" s="486"/>
      <c r="AJ216" s="486"/>
      <c r="AK216" s="486"/>
      <c r="AL216" s="486"/>
      <c r="AM216" s="486"/>
      <c r="AN216" s="486"/>
      <c r="AO216" s="486"/>
      <c r="AP216" s="486"/>
      <c r="AQ216" s="486"/>
      <c r="AR216" s="508"/>
      <c r="AS216" s="507"/>
      <c r="AT216" s="486"/>
      <c r="AU216" s="486"/>
      <c r="AV216" s="486"/>
      <c r="AW216" s="486"/>
      <c r="AX216" s="486"/>
      <c r="AY216" s="486"/>
      <c r="AZ216" s="486"/>
      <c r="BA216" s="486"/>
      <c r="BB216" s="508"/>
    </row>
    <row r="217" spans="1:74" s="488" customFormat="1" ht="15.75" customHeight="1" outlineLevel="1" x14ac:dyDescent="0.25">
      <c r="A217" s="767"/>
      <c r="B217" s="554" t="s">
        <v>526</v>
      </c>
      <c r="C217" s="486" t="s">
        <v>826</v>
      </c>
      <c r="D217" s="518" t="s">
        <v>517</v>
      </c>
      <c r="E217" s="486" t="s">
        <v>563</v>
      </c>
      <c r="F217" s="486" t="s">
        <v>563</v>
      </c>
      <c r="G217" s="486" t="s">
        <v>563</v>
      </c>
      <c r="H217" s="486" t="s">
        <v>563</v>
      </c>
      <c r="I217" s="486" t="s">
        <v>563</v>
      </c>
      <c r="J217" s="486" t="s">
        <v>563</v>
      </c>
      <c r="K217" s="486" t="s">
        <v>563</v>
      </c>
      <c r="L217" s="486" t="s">
        <v>563</v>
      </c>
      <c r="M217" s="486" t="s">
        <v>563</v>
      </c>
      <c r="N217" s="486" t="s">
        <v>563</v>
      </c>
      <c r="O217" s="480" t="e">
        <v>#VALUE!</v>
      </c>
      <c r="P217" s="479" t="e">
        <v>#VALUE!</v>
      </c>
      <c r="Q217" s="479" t="e">
        <v>#VALUE!</v>
      </c>
      <c r="R217" s="479" t="e">
        <v>#VALUE!</v>
      </c>
      <c r="S217" s="479" t="e">
        <v>#VALUE!</v>
      </c>
      <c r="T217" s="479"/>
      <c r="U217" s="479"/>
      <c r="V217" s="479"/>
      <c r="W217" s="479"/>
      <c r="X217" s="481"/>
      <c r="Y217" s="507" t="s">
        <v>563</v>
      </c>
      <c r="Z217" s="486" t="s">
        <v>563</v>
      </c>
      <c r="AA217" s="486" t="s">
        <v>563</v>
      </c>
      <c r="AB217" s="486" t="s">
        <v>563</v>
      </c>
      <c r="AC217" s="486" t="s">
        <v>563</v>
      </c>
      <c r="AD217" s="486" t="s">
        <v>563</v>
      </c>
      <c r="AE217" s="486" t="s">
        <v>563</v>
      </c>
      <c r="AF217" s="486" t="s">
        <v>563</v>
      </c>
      <c r="AG217" s="486" t="s">
        <v>563</v>
      </c>
      <c r="AH217" s="508" t="s">
        <v>563</v>
      </c>
      <c r="AI217" s="486" t="s">
        <v>563</v>
      </c>
      <c r="AJ217" s="486" t="s">
        <v>563</v>
      </c>
      <c r="AK217" s="486" t="s">
        <v>563</v>
      </c>
      <c r="AL217" s="486" t="s">
        <v>563</v>
      </c>
      <c r="AM217" s="486" t="s">
        <v>563</v>
      </c>
      <c r="AN217" s="486" t="s">
        <v>563</v>
      </c>
      <c r="AO217" s="486" t="s">
        <v>563</v>
      </c>
      <c r="AP217" s="486" t="s">
        <v>563</v>
      </c>
      <c r="AQ217" s="486" t="s">
        <v>563</v>
      </c>
      <c r="AR217" s="508" t="s">
        <v>563</v>
      </c>
      <c r="AS217" s="507" t="s">
        <v>563</v>
      </c>
      <c r="AT217" s="486" t="s">
        <v>563</v>
      </c>
      <c r="AU217" s="486" t="s">
        <v>563</v>
      </c>
      <c r="AV217" s="486" t="s">
        <v>563</v>
      </c>
      <c r="AW217" s="486" t="s">
        <v>563</v>
      </c>
      <c r="AX217" s="486" t="s">
        <v>563</v>
      </c>
      <c r="AY217" s="486" t="s">
        <v>563</v>
      </c>
      <c r="AZ217" s="486" t="s">
        <v>563</v>
      </c>
      <c r="BA217" s="486" t="s">
        <v>563</v>
      </c>
      <c r="BB217" s="508" t="s">
        <v>563</v>
      </c>
      <c r="BC217" s="468"/>
      <c r="BD217" s="468"/>
      <c r="BE217" s="468"/>
      <c r="BF217" s="468"/>
      <c r="BG217" s="468"/>
      <c r="BH217" s="468"/>
      <c r="BI217" s="468"/>
      <c r="BJ217" s="468"/>
      <c r="BK217" s="468"/>
      <c r="BL217" s="468"/>
      <c r="BM217" s="468"/>
      <c r="BN217" s="468"/>
      <c r="BO217" s="468"/>
      <c r="BP217" s="468"/>
      <c r="BQ217" s="468"/>
      <c r="BR217" s="468"/>
      <c r="BS217" s="468"/>
      <c r="BT217" s="468"/>
      <c r="BU217" s="468"/>
      <c r="BV217" s="468"/>
    </row>
    <row r="218" spans="1:74" ht="15.75" customHeight="1" outlineLevel="1" x14ac:dyDescent="0.25">
      <c r="A218" s="767"/>
      <c r="B218" s="547" t="s">
        <v>659</v>
      </c>
      <c r="C218" s="375" t="s">
        <v>827</v>
      </c>
      <c r="D218" s="517" t="s">
        <v>532</v>
      </c>
      <c r="E218" s="375"/>
      <c r="F218" s="375"/>
      <c r="G218" s="375"/>
      <c r="H218" s="375"/>
      <c r="I218" s="375"/>
      <c r="J218" s="375"/>
      <c r="K218" s="375"/>
      <c r="L218" s="375"/>
      <c r="M218" s="375"/>
      <c r="N218" s="375"/>
      <c r="O218" s="510"/>
      <c r="P218" s="375"/>
      <c r="Q218" s="375"/>
      <c r="R218" s="375"/>
      <c r="S218" s="375"/>
      <c r="T218" s="375"/>
      <c r="U218" s="375"/>
      <c r="V218" s="375"/>
      <c r="W218" s="375"/>
      <c r="X218" s="375"/>
      <c r="Y218" s="510"/>
      <c r="Z218" s="375"/>
      <c r="AA218" s="375"/>
      <c r="AB218" s="375"/>
      <c r="AC218" s="375"/>
      <c r="AD218" s="375"/>
      <c r="AE218" s="375"/>
      <c r="AF218" s="375"/>
      <c r="AG218" s="375"/>
      <c r="AH218" s="511"/>
      <c r="AI218" s="375"/>
      <c r="AJ218" s="375"/>
      <c r="AK218" s="375"/>
      <c r="AL218" s="375"/>
      <c r="AM218" s="375"/>
      <c r="AN218" s="375"/>
      <c r="AO218" s="375"/>
      <c r="AP218" s="375"/>
      <c r="AQ218" s="375"/>
      <c r="AR218" s="511"/>
      <c r="AS218" s="510"/>
      <c r="AT218" s="375"/>
      <c r="AU218" s="375"/>
      <c r="AV218" s="375"/>
      <c r="AW218" s="375"/>
      <c r="AX218" s="375"/>
      <c r="AY218" s="375"/>
      <c r="AZ218" s="375"/>
      <c r="BA218" s="375"/>
      <c r="BB218" s="511"/>
    </row>
    <row r="219" spans="1:74" s="488" customFormat="1" ht="15.75" customHeight="1" outlineLevel="1" x14ac:dyDescent="0.25">
      <c r="A219" s="767"/>
      <c r="B219" s="554" t="s">
        <v>528</v>
      </c>
      <c r="C219" s="486" t="s">
        <v>828</v>
      </c>
      <c r="D219" s="518" t="s">
        <v>277</v>
      </c>
      <c r="E219" s="486" t="s">
        <v>563</v>
      </c>
      <c r="F219" s="486" t="s">
        <v>563</v>
      </c>
      <c r="G219" s="486" t="s">
        <v>563</v>
      </c>
      <c r="H219" s="486" t="s">
        <v>563</v>
      </c>
      <c r="I219" s="486" t="s">
        <v>563</v>
      </c>
      <c r="J219" s="486" t="s">
        <v>563</v>
      </c>
      <c r="K219" s="486" t="s">
        <v>563</v>
      </c>
      <c r="L219" s="486" t="s">
        <v>563</v>
      </c>
      <c r="M219" s="486" t="s">
        <v>563</v>
      </c>
      <c r="N219" s="486" t="s">
        <v>563</v>
      </c>
      <c r="O219" s="502" t="e">
        <v>#VALUE!</v>
      </c>
      <c r="P219" s="487" t="e">
        <v>#VALUE!</v>
      </c>
      <c r="Q219" s="487" t="e">
        <v>#VALUE!</v>
      </c>
      <c r="R219" s="487" t="e">
        <v>#VALUE!</v>
      </c>
      <c r="S219" s="487" t="e">
        <v>#VALUE!</v>
      </c>
      <c r="T219" s="487"/>
      <c r="U219" s="487"/>
      <c r="V219" s="487"/>
      <c r="W219" s="487"/>
      <c r="X219" s="503"/>
      <c r="Y219" s="507" t="s">
        <v>563</v>
      </c>
      <c r="Z219" s="486" t="s">
        <v>563</v>
      </c>
      <c r="AA219" s="486" t="s">
        <v>563</v>
      </c>
      <c r="AB219" s="486" t="s">
        <v>563</v>
      </c>
      <c r="AC219" s="486" t="s">
        <v>563</v>
      </c>
      <c r="AD219" s="486" t="s">
        <v>563</v>
      </c>
      <c r="AE219" s="486" t="s">
        <v>563</v>
      </c>
      <c r="AF219" s="486" t="s">
        <v>563</v>
      </c>
      <c r="AG219" s="486" t="s">
        <v>563</v>
      </c>
      <c r="AH219" s="508" t="s">
        <v>563</v>
      </c>
      <c r="AI219" s="486" t="s">
        <v>563</v>
      </c>
      <c r="AJ219" s="486" t="s">
        <v>563</v>
      </c>
      <c r="AK219" s="486" t="s">
        <v>563</v>
      </c>
      <c r="AL219" s="486" t="s">
        <v>563</v>
      </c>
      <c r="AM219" s="486" t="s">
        <v>563</v>
      </c>
      <c r="AN219" s="486" t="s">
        <v>563</v>
      </c>
      <c r="AO219" s="486" t="s">
        <v>563</v>
      </c>
      <c r="AP219" s="486" t="s">
        <v>563</v>
      </c>
      <c r="AQ219" s="486" t="s">
        <v>563</v>
      </c>
      <c r="AR219" s="508" t="s">
        <v>563</v>
      </c>
      <c r="AS219" s="507" t="s">
        <v>563</v>
      </c>
      <c r="AT219" s="486" t="s">
        <v>563</v>
      </c>
      <c r="AU219" s="486" t="s">
        <v>563</v>
      </c>
      <c r="AV219" s="486" t="s">
        <v>563</v>
      </c>
      <c r="AW219" s="486" t="s">
        <v>563</v>
      </c>
      <c r="AX219" s="486" t="s">
        <v>563</v>
      </c>
      <c r="AY219" s="486" t="s">
        <v>563</v>
      </c>
      <c r="AZ219" s="486" t="s">
        <v>563</v>
      </c>
      <c r="BA219" s="486" t="s">
        <v>563</v>
      </c>
      <c r="BB219" s="508" t="s">
        <v>563</v>
      </c>
      <c r="BC219" s="468"/>
      <c r="BD219" s="468"/>
      <c r="BE219" s="468"/>
      <c r="BF219" s="468"/>
      <c r="BG219" s="468"/>
      <c r="BH219" s="468"/>
      <c r="BI219" s="468"/>
      <c r="BJ219" s="468"/>
      <c r="BK219" s="468"/>
      <c r="BL219" s="468"/>
      <c r="BM219" s="468"/>
      <c r="BN219" s="468"/>
      <c r="BO219" s="468"/>
      <c r="BP219" s="468"/>
      <c r="BQ219" s="468"/>
      <c r="BR219" s="468"/>
      <c r="BS219" s="468"/>
      <c r="BT219" s="468"/>
      <c r="BU219" s="468"/>
      <c r="BV219" s="468"/>
    </row>
    <row r="220" spans="1:74" ht="15.75" customHeight="1" outlineLevel="1" x14ac:dyDescent="0.25">
      <c r="A220" s="767"/>
      <c r="B220" s="547" t="s">
        <v>530</v>
      </c>
      <c r="C220" s="375" t="s">
        <v>829</v>
      </c>
      <c r="D220" s="517" t="s">
        <v>532</v>
      </c>
      <c r="E220" s="486" t="s">
        <v>563</v>
      </c>
      <c r="F220" s="486" t="s">
        <v>563</v>
      </c>
      <c r="G220" s="486" t="s">
        <v>563</v>
      </c>
      <c r="H220" s="486" t="s">
        <v>563</v>
      </c>
      <c r="I220" s="486" t="s">
        <v>563</v>
      </c>
      <c r="J220" s="486" t="s">
        <v>563</v>
      </c>
      <c r="K220" s="486" t="s">
        <v>563</v>
      </c>
      <c r="L220" s="486" t="s">
        <v>563</v>
      </c>
      <c r="M220" s="486" t="s">
        <v>563</v>
      </c>
      <c r="N220" s="486" t="s">
        <v>563</v>
      </c>
      <c r="O220" s="480" t="e">
        <v>#VALUE!</v>
      </c>
      <c r="P220" s="479" t="e">
        <v>#VALUE!</v>
      </c>
      <c r="Q220" s="479" t="e">
        <v>#VALUE!</v>
      </c>
      <c r="R220" s="479" t="e">
        <v>#VALUE!</v>
      </c>
      <c r="S220" s="479" t="e">
        <v>#VALUE!</v>
      </c>
      <c r="T220" s="479"/>
      <c r="U220" s="479"/>
      <c r="V220" s="479"/>
      <c r="W220" s="479"/>
      <c r="X220" s="481"/>
      <c r="Y220" s="507" t="s">
        <v>563</v>
      </c>
      <c r="Z220" s="486" t="s">
        <v>563</v>
      </c>
      <c r="AA220" s="486" t="s">
        <v>563</v>
      </c>
      <c r="AB220" s="486" t="s">
        <v>563</v>
      </c>
      <c r="AC220" s="486" t="s">
        <v>563</v>
      </c>
      <c r="AD220" s="486" t="s">
        <v>563</v>
      </c>
      <c r="AE220" s="486" t="s">
        <v>563</v>
      </c>
      <c r="AF220" s="486" t="s">
        <v>563</v>
      </c>
      <c r="AG220" s="486" t="s">
        <v>563</v>
      </c>
      <c r="AH220" s="508" t="s">
        <v>563</v>
      </c>
      <c r="AI220" s="486" t="s">
        <v>563</v>
      </c>
      <c r="AJ220" s="486" t="s">
        <v>563</v>
      </c>
      <c r="AK220" s="486" t="s">
        <v>563</v>
      </c>
      <c r="AL220" s="486" t="s">
        <v>563</v>
      </c>
      <c r="AM220" s="486" t="s">
        <v>563</v>
      </c>
      <c r="AN220" s="486" t="s">
        <v>563</v>
      </c>
      <c r="AO220" s="486" t="s">
        <v>563</v>
      </c>
      <c r="AP220" s="486" t="s">
        <v>563</v>
      </c>
      <c r="AQ220" s="486" t="s">
        <v>563</v>
      </c>
      <c r="AR220" s="486" t="s">
        <v>563</v>
      </c>
      <c r="AS220" s="486" t="s">
        <v>563</v>
      </c>
      <c r="AT220" s="486" t="s">
        <v>563</v>
      </c>
      <c r="AU220" s="486" t="s">
        <v>563</v>
      </c>
      <c r="AV220" s="486" t="s">
        <v>563</v>
      </c>
      <c r="AW220" s="486" t="s">
        <v>563</v>
      </c>
      <c r="AX220" s="486" t="s">
        <v>563</v>
      </c>
      <c r="AY220" s="486" t="s">
        <v>563</v>
      </c>
      <c r="AZ220" s="486" t="s">
        <v>563</v>
      </c>
      <c r="BA220" s="486" t="s">
        <v>563</v>
      </c>
      <c r="BB220" s="486" t="s">
        <v>563</v>
      </c>
    </row>
    <row r="221" spans="1:74" s="488" customFormat="1" ht="15.75" customHeight="1" outlineLevel="1" x14ac:dyDescent="0.25">
      <c r="A221" s="767"/>
      <c r="B221" s="554" t="s">
        <v>679</v>
      </c>
      <c r="C221" s="486" t="s">
        <v>680</v>
      </c>
      <c r="D221" s="518" t="s">
        <v>277</v>
      </c>
      <c r="E221" s="486"/>
      <c r="F221" s="486"/>
      <c r="G221" s="486"/>
      <c r="H221" s="486"/>
      <c r="I221" s="486"/>
      <c r="J221" s="486"/>
      <c r="K221" s="486"/>
      <c r="L221" s="486"/>
      <c r="M221" s="486"/>
      <c r="N221" s="486"/>
      <c r="O221" s="507"/>
      <c r="P221" s="486"/>
      <c r="Q221" s="486"/>
      <c r="R221" s="486"/>
      <c r="S221" s="486"/>
      <c r="T221" s="486"/>
      <c r="U221" s="486"/>
      <c r="V221" s="486"/>
      <c r="W221" s="486"/>
      <c r="X221" s="486"/>
      <c r="Y221" s="507"/>
      <c r="Z221" s="486"/>
      <c r="AA221" s="486"/>
      <c r="AB221" s="486"/>
      <c r="AC221" s="486"/>
      <c r="AD221" s="486"/>
      <c r="AE221" s="486"/>
      <c r="AF221" s="486"/>
      <c r="AG221" s="486"/>
      <c r="AH221" s="508"/>
      <c r="AI221" s="486"/>
      <c r="AJ221" s="486"/>
      <c r="AK221" s="486"/>
      <c r="AL221" s="486"/>
      <c r="AM221" s="486"/>
      <c r="AN221" s="486"/>
      <c r="AO221" s="486"/>
      <c r="AP221" s="486"/>
      <c r="AQ221" s="486"/>
      <c r="AR221" s="508"/>
      <c r="AS221" s="507"/>
      <c r="AT221" s="486"/>
      <c r="AU221" s="486"/>
      <c r="AV221" s="486"/>
      <c r="AW221" s="486"/>
      <c r="AX221" s="486"/>
      <c r="AY221" s="486"/>
      <c r="AZ221" s="486"/>
      <c r="BA221" s="486"/>
      <c r="BB221" s="508"/>
      <c r="BC221" s="468"/>
      <c r="BD221" s="468"/>
      <c r="BE221" s="468"/>
      <c r="BF221" s="468"/>
      <c r="BG221" s="468"/>
      <c r="BH221" s="468"/>
      <c r="BI221" s="468"/>
      <c r="BJ221" s="468"/>
      <c r="BK221" s="468"/>
      <c r="BL221" s="468"/>
      <c r="BM221" s="468"/>
      <c r="BN221" s="468"/>
      <c r="BO221" s="468"/>
      <c r="BP221" s="468"/>
      <c r="BQ221" s="468"/>
      <c r="BR221" s="468"/>
      <c r="BS221" s="468"/>
      <c r="BT221" s="468"/>
      <c r="BU221" s="468"/>
      <c r="BV221" s="468"/>
    </row>
    <row r="222" spans="1:74" ht="15.75" customHeight="1" outlineLevel="1" x14ac:dyDescent="0.25">
      <c r="A222" s="767"/>
      <c r="B222" s="547" t="s">
        <v>681</v>
      </c>
      <c r="C222" s="375" t="s">
        <v>830</v>
      </c>
      <c r="D222" s="517" t="s">
        <v>277</v>
      </c>
      <c r="E222" s="375"/>
      <c r="F222" s="375"/>
      <c r="G222" s="375"/>
      <c r="H222" s="375"/>
      <c r="I222" s="375"/>
      <c r="J222" s="375"/>
      <c r="K222" s="375"/>
      <c r="L222" s="375"/>
      <c r="M222" s="375"/>
      <c r="N222" s="375"/>
      <c r="O222" s="510"/>
      <c r="P222" s="375"/>
      <c r="Q222" s="375"/>
      <c r="R222" s="375"/>
      <c r="S222" s="375"/>
      <c r="T222" s="375"/>
      <c r="U222" s="375"/>
      <c r="V222" s="375"/>
      <c r="W222" s="375"/>
      <c r="X222" s="375"/>
      <c r="Y222" s="510"/>
      <c r="Z222" s="375"/>
      <c r="AA222" s="375"/>
      <c r="AB222" s="375"/>
      <c r="AC222" s="375"/>
      <c r="AD222" s="375"/>
      <c r="AE222" s="375"/>
      <c r="AF222" s="375"/>
      <c r="AG222" s="375"/>
      <c r="AH222" s="511"/>
      <c r="AI222" s="375"/>
      <c r="AJ222" s="375"/>
      <c r="AK222" s="375"/>
      <c r="AL222" s="375"/>
      <c r="AM222" s="375"/>
      <c r="AN222" s="375"/>
      <c r="AO222" s="375"/>
      <c r="AP222" s="375"/>
      <c r="AQ222" s="375"/>
      <c r="AR222" s="511"/>
      <c r="AS222" s="510"/>
      <c r="AT222" s="375"/>
      <c r="AU222" s="375"/>
      <c r="AV222" s="375"/>
      <c r="AW222" s="375"/>
      <c r="AX222" s="375"/>
      <c r="AY222" s="375"/>
      <c r="AZ222" s="375"/>
      <c r="BA222" s="375"/>
      <c r="BB222" s="511"/>
    </row>
    <row r="223" spans="1:74" s="488" customFormat="1" ht="15.75" customHeight="1" outlineLevel="1" x14ac:dyDescent="0.25">
      <c r="A223" s="767"/>
      <c r="B223" s="554" t="s">
        <v>682</v>
      </c>
      <c r="C223" s="486" t="s">
        <v>683</v>
      </c>
      <c r="D223" s="518" t="s">
        <v>277</v>
      </c>
      <c r="E223" s="486"/>
      <c r="F223" s="486"/>
      <c r="G223" s="486"/>
      <c r="H223" s="486"/>
      <c r="I223" s="486"/>
      <c r="J223" s="486"/>
      <c r="K223" s="486"/>
      <c r="L223" s="486"/>
      <c r="M223" s="486"/>
      <c r="N223" s="486"/>
      <c r="O223" s="507"/>
      <c r="P223" s="486"/>
      <c r="Q223" s="486"/>
      <c r="R223" s="486"/>
      <c r="S223" s="486"/>
      <c r="T223" s="486"/>
      <c r="U223" s="486"/>
      <c r="V223" s="486"/>
      <c r="W223" s="486"/>
      <c r="X223" s="486"/>
      <c r="Y223" s="507"/>
      <c r="Z223" s="486"/>
      <c r="AA223" s="486"/>
      <c r="AB223" s="486"/>
      <c r="AC223" s="486"/>
      <c r="AD223" s="486"/>
      <c r="AE223" s="486"/>
      <c r="AF223" s="486"/>
      <c r="AG223" s="486"/>
      <c r="AH223" s="508"/>
      <c r="AI223" s="486"/>
      <c r="AJ223" s="486"/>
      <c r="AK223" s="486"/>
      <c r="AL223" s="486"/>
      <c r="AM223" s="486"/>
      <c r="AN223" s="486"/>
      <c r="AO223" s="486"/>
      <c r="AP223" s="486"/>
      <c r="AQ223" s="486"/>
      <c r="AR223" s="508"/>
      <c r="AS223" s="507"/>
      <c r="AT223" s="486"/>
      <c r="AU223" s="486"/>
      <c r="AV223" s="486"/>
      <c r="AW223" s="486"/>
      <c r="AX223" s="486"/>
      <c r="AY223" s="486"/>
      <c r="AZ223" s="486"/>
      <c r="BA223" s="486"/>
      <c r="BB223" s="508"/>
      <c r="BC223" s="468"/>
      <c r="BD223" s="468"/>
      <c r="BE223" s="468"/>
      <c r="BF223" s="468"/>
      <c r="BG223" s="468"/>
      <c r="BH223" s="468"/>
      <c r="BI223" s="468"/>
      <c r="BJ223" s="468"/>
      <c r="BK223" s="468"/>
      <c r="BL223" s="468"/>
      <c r="BM223" s="468"/>
      <c r="BN223" s="468"/>
      <c r="BO223" s="468"/>
      <c r="BP223" s="468"/>
      <c r="BQ223" s="468"/>
      <c r="BR223" s="468"/>
      <c r="BS223" s="468"/>
      <c r="BT223" s="468"/>
      <c r="BU223" s="468"/>
      <c r="BV223" s="468"/>
    </row>
    <row r="224" spans="1:74" ht="15.75" customHeight="1" outlineLevel="1" x14ac:dyDescent="0.25">
      <c r="A224" s="767"/>
      <c r="B224" s="547" t="s">
        <v>684</v>
      </c>
      <c r="C224" s="375" t="s">
        <v>831</v>
      </c>
      <c r="D224" s="517" t="s">
        <v>277</v>
      </c>
      <c r="E224" s="375"/>
      <c r="F224" s="375"/>
      <c r="G224" s="375"/>
      <c r="H224" s="375"/>
      <c r="I224" s="375"/>
      <c r="J224" s="375"/>
      <c r="K224" s="375"/>
      <c r="L224" s="375"/>
      <c r="M224" s="375"/>
      <c r="N224" s="375"/>
      <c r="O224" s="510"/>
      <c r="P224" s="375"/>
      <c r="Q224" s="375"/>
      <c r="R224" s="375"/>
      <c r="S224" s="375"/>
      <c r="T224" s="375"/>
      <c r="U224" s="375"/>
      <c r="V224" s="375"/>
      <c r="W224" s="375"/>
      <c r="X224" s="375"/>
      <c r="Y224" s="510"/>
      <c r="Z224" s="375"/>
      <c r="AA224" s="375"/>
      <c r="AB224" s="375"/>
      <c r="AC224" s="375"/>
      <c r="AD224" s="375"/>
      <c r="AE224" s="375"/>
      <c r="AF224" s="375"/>
      <c r="AG224" s="375"/>
      <c r="AH224" s="511"/>
      <c r="AI224" s="375"/>
      <c r="AJ224" s="375"/>
      <c r="AK224" s="375"/>
      <c r="AL224" s="375"/>
      <c r="AM224" s="375"/>
      <c r="AN224" s="375"/>
      <c r="AO224" s="375"/>
      <c r="AP224" s="375"/>
      <c r="AQ224" s="375"/>
      <c r="AR224" s="511"/>
      <c r="AS224" s="510"/>
      <c r="AT224" s="375"/>
      <c r="AU224" s="375"/>
      <c r="AV224" s="375"/>
      <c r="AW224" s="375"/>
      <c r="AX224" s="375"/>
      <c r="AY224" s="375"/>
      <c r="AZ224" s="375"/>
      <c r="BA224" s="375"/>
      <c r="BB224" s="511"/>
    </row>
    <row r="225" spans="1:74" s="488" customFormat="1" ht="15.75" customHeight="1" outlineLevel="1" x14ac:dyDescent="0.25">
      <c r="A225" s="767"/>
      <c r="B225" s="554" t="s">
        <v>685</v>
      </c>
      <c r="C225" s="486" t="s">
        <v>686</v>
      </c>
      <c r="D225" s="518" t="s">
        <v>277</v>
      </c>
      <c r="E225" s="486"/>
      <c r="F225" s="486"/>
      <c r="G225" s="486"/>
      <c r="H225" s="486"/>
      <c r="I225" s="486"/>
      <c r="J225" s="486"/>
      <c r="K225" s="486"/>
      <c r="L225" s="486"/>
      <c r="M225" s="486"/>
      <c r="N225" s="486"/>
      <c r="O225" s="507"/>
      <c r="P225" s="486"/>
      <c r="Q225" s="486"/>
      <c r="R225" s="486"/>
      <c r="S225" s="486"/>
      <c r="T225" s="486"/>
      <c r="U225" s="486"/>
      <c r="V225" s="486"/>
      <c r="W225" s="486"/>
      <c r="X225" s="486"/>
      <c r="Y225" s="507"/>
      <c r="Z225" s="486"/>
      <c r="AA225" s="486"/>
      <c r="AB225" s="486"/>
      <c r="AC225" s="486"/>
      <c r="AD225" s="486"/>
      <c r="AE225" s="486"/>
      <c r="AF225" s="486"/>
      <c r="AG225" s="486"/>
      <c r="AH225" s="508"/>
      <c r="AI225" s="486"/>
      <c r="AJ225" s="486"/>
      <c r="AK225" s="486"/>
      <c r="AL225" s="486"/>
      <c r="AM225" s="486"/>
      <c r="AN225" s="486"/>
      <c r="AO225" s="486"/>
      <c r="AP225" s="486"/>
      <c r="AQ225" s="486"/>
      <c r="AR225" s="508"/>
      <c r="AS225" s="507"/>
      <c r="AT225" s="486"/>
      <c r="AU225" s="486"/>
      <c r="AV225" s="486"/>
      <c r="AW225" s="486"/>
      <c r="AX225" s="486"/>
      <c r="AY225" s="486"/>
      <c r="AZ225" s="486"/>
      <c r="BA225" s="486"/>
      <c r="BB225" s="508"/>
      <c r="BC225" s="468"/>
      <c r="BD225" s="468"/>
      <c r="BE225" s="468"/>
      <c r="BF225" s="468"/>
      <c r="BG225" s="468"/>
      <c r="BH225" s="468"/>
      <c r="BI225" s="468"/>
      <c r="BJ225" s="468"/>
      <c r="BK225" s="468"/>
      <c r="BL225" s="468"/>
      <c r="BM225" s="468"/>
      <c r="BN225" s="468"/>
      <c r="BO225" s="468"/>
      <c r="BP225" s="468"/>
      <c r="BQ225" s="468"/>
      <c r="BR225" s="468"/>
      <c r="BS225" s="468"/>
      <c r="BT225" s="468"/>
      <c r="BU225" s="468"/>
      <c r="BV225" s="468"/>
    </row>
    <row r="226" spans="1:74" ht="15.75" customHeight="1" outlineLevel="1" x14ac:dyDescent="0.25">
      <c r="A226" s="767"/>
      <c r="B226" s="547" t="s">
        <v>687</v>
      </c>
      <c r="C226" s="375" t="s">
        <v>832</v>
      </c>
      <c r="D226" s="517" t="s">
        <v>277</v>
      </c>
      <c r="E226" s="375"/>
      <c r="F226" s="375"/>
      <c r="G226" s="375"/>
      <c r="H226" s="375"/>
      <c r="I226" s="375"/>
      <c r="J226" s="375"/>
      <c r="K226" s="375"/>
      <c r="L226" s="375"/>
      <c r="M226" s="375"/>
      <c r="N226" s="375"/>
      <c r="O226" s="510"/>
      <c r="P226" s="375"/>
      <c r="Q226" s="375"/>
      <c r="R226" s="375"/>
      <c r="S226" s="375"/>
      <c r="T226" s="375"/>
      <c r="U226" s="375"/>
      <c r="V226" s="375"/>
      <c r="W226" s="375"/>
      <c r="X226" s="375"/>
      <c r="Y226" s="510"/>
      <c r="Z226" s="375"/>
      <c r="AA226" s="375"/>
      <c r="AB226" s="375"/>
      <c r="AC226" s="375"/>
      <c r="AD226" s="375"/>
      <c r="AE226" s="375"/>
      <c r="AF226" s="375"/>
      <c r="AG226" s="375"/>
      <c r="AH226" s="511"/>
      <c r="AI226" s="375"/>
      <c r="AJ226" s="375"/>
      <c r="AK226" s="375"/>
      <c r="AL226" s="375"/>
      <c r="AM226" s="375"/>
      <c r="AN226" s="375"/>
      <c r="AO226" s="375"/>
      <c r="AP226" s="375"/>
      <c r="AQ226" s="375"/>
      <c r="AR226" s="511"/>
      <c r="AS226" s="510"/>
      <c r="AT226" s="375"/>
      <c r="AU226" s="375"/>
      <c r="AV226" s="375"/>
      <c r="AW226" s="375"/>
      <c r="AX226" s="375"/>
      <c r="AY226" s="375"/>
      <c r="AZ226" s="375"/>
      <c r="BA226" s="375"/>
      <c r="BB226" s="511"/>
    </row>
    <row r="227" spans="1:74" s="488" customFormat="1" ht="15.75" customHeight="1" outlineLevel="1" x14ac:dyDescent="0.25">
      <c r="A227" s="767"/>
      <c r="B227" s="554" t="s">
        <v>688</v>
      </c>
      <c r="C227" s="486" t="s">
        <v>828</v>
      </c>
      <c r="D227" s="518" t="s">
        <v>277</v>
      </c>
      <c r="E227" s="486"/>
      <c r="F227" s="486"/>
      <c r="G227" s="486"/>
      <c r="H227" s="486"/>
      <c r="I227" s="486"/>
      <c r="J227" s="486"/>
      <c r="K227" s="486"/>
      <c r="L227" s="486"/>
      <c r="M227" s="486"/>
      <c r="N227" s="486"/>
      <c r="O227" s="507"/>
      <c r="P227" s="486"/>
      <c r="Q227" s="486"/>
      <c r="R227" s="486"/>
      <c r="S227" s="486"/>
      <c r="T227" s="486"/>
      <c r="U227" s="486"/>
      <c r="V227" s="486"/>
      <c r="W227" s="486"/>
      <c r="X227" s="486"/>
      <c r="Y227" s="507"/>
      <c r="Z227" s="486"/>
      <c r="AA227" s="486"/>
      <c r="AB227" s="486"/>
      <c r="AC227" s="486"/>
      <c r="AD227" s="486"/>
      <c r="AE227" s="486"/>
      <c r="AF227" s="486"/>
      <c r="AG227" s="486"/>
      <c r="AH227" s="508"/>
      <c r="AI227" s="486"/>
      <c r="AJ227" s="486"/>
      <c r="AK227" s="486"/>
      <c r="AL227" s="486"/>
      <c r="AM227" s="486"/>
      <c r="AN227" s="486"/>
      <c r="AO227" s="486"/>
      <c r="AP227" s="486"/>
      <c r="AQ227" s="486"/>
      <c r="AR227" s="508"/>
      <c r="AS227" s="507"/>
      <c r="AT227" s="486"/>
      <c r="AU227" s="486"/>
      <c r="AV227" s="486"/>
      <c r="AW227" s="486"/>
      <c r="AX227" s="486"/>
      <c r="AY227" s="486"/>
      <c r="AZ227" s="486"/>
      <c r="BA227" s="486"/>
      <c r="BB227" s="508"/>
      <c r="BC227" s="468"/>
      <c r="BD227" s="468"/>
      <c r="BE227" s="468"/>
      <c r="BF227" s="468"/>
      <c r="BG227" s="468"/>
      <c r="BH227" s="468"/>
      <c r="BI227" s="468"/>
      <c r="BJ227" s="468"/>
      <c r="BK227" s="468"/>
      <c r="BL227" s="468"/>
      <c r="BM227" s="468"/>
      <c r="BN227" s="468"/>
      <c r="BO227" s="468"/>
      <c r="BP227" s="468"/>
      <c r="BQ227" s="468"/>
      <c r="BR227" s="468"/>
      <c r="BS227" s="468"/>
      <c r="BT227" s="468"/>
      <c r="BU227" s="468"/>
      <c r="BV227" s="468"/>
    </row>
    <row r="228" spans="1:74" ht="15.75" customHeight="1" outlineLevel="1" thickBot="1" x14ac:dyDescent="0.3">
      <c r="A228" s="767"/>
      <c r="B228" s="547" t="s">
        <v>689</v>
      </c>
      <c r="C228" s="375" t="s">
        <v>826</v>
      </c>
      <c r="D228" s="517" t="s">
        <v>517</v>
      </c>
      <c r="E228" s="375"/>
      <c r="F228" s="375"/>
      <c r="G228" s="375"/>
      <c r="H228" s="375"/>
      <c r="I228" s="375"/>
      <c r="J228" s="375"/>
      <c r="K228" s="375"/>
      <c r="L228" s="375"/>
      <c r="M228" s="375"/>
      <c r="N228" s="375"/>
      <c r="O228" s="510"/>
      <c r="P228" s="375"/>
      <c r="Q228" s="375"/>
      <c r="R228" s="375"/>
      <c r="S228" s="375"/>
      <c r="T228" s="375"/>
      <c r="U228" s="375"/>
      <c r="V228" s="375"/>
      <c r="W228" s="375"/>
      <c r="X228" s="375"/>
      <c r="Y228" s="571"/>
      <c r="Z228" s="572"/>
      <c r="AA228" s="572"/>
      <c r="AB228" s="572"/>
      <c r="AC228" s="572"/>
      <c r="AD228" s="572"/>
      <c r="AE228" s="572"/>
      <c r="AF228" s="572"/>
      <c r="AG228" s="572"/>
      <c r="AH228" s="573"/>
      <c r="AI228" s="375"/>
      <c r="AJ228" s="375"/>
      <c r="AK228" s="375"/>
      <c r="AL228" s="375"/>
      <c r="AM228" s="375"/>
      <c r="AN228" s="375"/>
      <c r="AO228" s="375"/>
      <c r="AP228" s="375"/>
      <c r="AQ228" s="375"/>
      <c r="AR228" s="511"/>
      <c r="AS228" s="510"/>
      <c r="AT228" s="375"/>
      <c r="AU228" s="375"/>
      <c r="AV228" s="375"/>
      <c r="AW228" s="375"/>
      <c r="AX228" s="375"/>
      <c r="AY228" s="375"/>
      <c r="AZ228" s="375"/>
      <c r="BA228" s="375"/>
      <c r="BB228" s="511"/>
    </row>
    <row r="229" spans="1:74" ht="15" customHeight="1" x14ac:dyDescent="0.25">
      <c r="A229" s="767"/>
      <c r="B229" s="584"/>
      <c r="C229" s="584"/>
      <c r="D229" s="584"/>
      <c r="E229" s="379"/>
      <c r="F229" s="379"/>
      <c r="G229" s="379"/>
      <c r="H229" s="379"/>
      <c r="I229" s="379"/>
      <c r="J229" s="379"/>
      <c r="K229" s="379"/>
      <c r="L229" s="379"/>
      <c r="M229" s="379"/>
      <c r="N229" s="379"/>
      <c r="O229" s="500"/>
      <c r="P229" s="379"/>
      <c r="Q229" s="379"/>
      <c r="R229" s="379"/>
      <c r="S229" s="379"/>
      <c r="T229" s="379"/>
      <c r="U229" s="379"/>
      <c r="V229" s="379"/>
      <c r="W229" s="379"/>
      <c r="X229" s="380"/>
      <c r="Y229" s="500"/>
      <c r="Z229" s="379"/>
      <c r="AA229" s="379"/>
      <c r="AB229" s="379"/>
      <c r="AC229" s="379"/>
      <c r="AD229" s="379"/>
      <c r="AE229" s="379"/>
      <c r="AF229" s="379"/>
      <c r="AG229" s="379"/>
      <c r="AH229" s="380"/>
      <c r="AI229" s="500"/>
      <c r="AJ229" s="379"/>
      <c r="AK229" s="379"/>
      <c r="AL229" s="379"/>
      <c r="AM229" s="379"/>
      <c r="AN229" s="379"/>
      <c r="AO229" s="379"/>
      <c r="AP229" s="379"/>
      <c r="AQ229" s="379"/>
      <c r="AR229" s="380"/>
      <c r="AS229" s="500"/>
      <c r="AT229" s="379"/>
      <c r="AU229" s="379"/>
      <c r="AV229" s="379"/>
      <c r="AW229" s="379"/>
      <c r="AX229" s="379"/>
      <c r="AY229" s="379"/>
      <c r="AZ229" s="379"/>
      <c r="BA229" s="379"/>
      <c r="BB229" s="380"/>
    </row>
    <row r="230" spans="1:74" ht="15.75" customHeight="1" collapsed="1" thickBot="1" x14ac:dyDescent="0.3">
      <c r="A230" s="767"/>
      <c r="B230" s="586"/>
      <c r="C230" s="586"/>
      <c r="D230" s="586"/>
      <c r="E230" s="381"/>
      <c r="F230" s="381"/>
      <c r="G230" s="381"/>
      <c r="H230" s="381"/>
      <c r="I230" s="381"/>
      <c r="J230" s="381"/>
      <c r="K230" s="381"/>
      <c r="L230" s="381"/>
      <c r="M230" s="381"/>
      <c r="N230" s="381"/>
      <c r="O230" s="501"/>
      <c r="P230" s="381"/>
      <c r="Q230" s="381"/>
      <c r="R230" s="381"/>
      <c r="S230" s="381"/>
      <c r="T230" s="381"/>
      <c r="U230" s="381"/>
      <c r="V230" s="381"/>
      <c r="W230" s="381"/>
      <c r="X230" s="382"/>
      <c r="Y230" s="501"/>
      <c r="Z230" s="381"/>
      <c r="AA230" s="381"/>
      <c r="AB230" s="381"/>
      <c r="AC230" s="381"/>
      <c r="AD230" s="381"/>
      <c r="AE230" s="381"/>
      <c r="AF230" s="381"/>
      <c r="AG230" s="381"/>
      <c r="AH230" s="382"/>
      <c r="AI230" s="501"/>
      <c r="AJ230" s="381"/>
      <c r="AK230" s="381"/>
      <c r="AL230" s="381"/>
      <c r="AM230" s="381"/>
      <c r="AN230" s="381"/>
      <c r="AO230" s="381"/>
      <c r="AP230" s="381"/>
      <c r="AQ230" s="381"/>
      <c r="AR230" s="382"/>
      <c r="AS230" s="501"/>
      <c r="AT230" s="381"/>
      <c r="AU230" s="381"/>
      <c r="AV230" s="381"/>
      <c r="AW230" s="381"/>
      <c r="AX230" s="381"/>
      <c r="AY230" s="381"/>
      <c r="AZ230" s="381"/>
      <c r="BA230" s="381"/>
      <c r="BB230" s="382"/>
    </row>
    <row r="231" spans="1:74" ht="15.75" hidden="1" customHeight="1" outlineLevel="1" x14ac:dyDescent="0.25">
      <c r="A231" s="767"/>
      <c r="B231" s="560"/>
      <c r="C231" s="531"/>
      <c r="D231" s="531"/>
      <c r="E231" s="532"/>
      <c r="F231" s="532"/>
      <c r="G231" s="532"/>
      <c r="H231" s="532"/>
      <c r="I231" s="532"/>
      <c r="J231" s="532"/>
      <c r="K231" s="532"/>
      <c r="L231" s="532"/>
      <c r="M231" s="532"/>
      <c r="N231" s="532"/>
      <c r="O231" s="533"/>
      <c r="P231" s="532"/>
      <c r="Q231" s="532"/>
      <c r="R231" s="532"/>
      <c r="S231" s="532"/>
      <c r="T231" s="532"/>
      <c r="U231" s="532"/>
      <c r="V231" s="532"/>
      <c r="W231" s="532"/>
      <c r="X231" s="534"/>
      <c r="Y231" s="533"/>
      <c r="Z231" s="532"/>
      <c r="AA231" s="532"/>
      <c r="AB231" s="532"/>
      <c r="AC231" s="532"/>
      <c r="AD231" s="532"/>
      <c r="AE231" s="532"/>
      <c r="AF231" s="532"/>
      <c r="AG231" s="532"/>
      <c r="AH231" s="534"/>
      <c r="AI231" s="533"/>
      <c r="AJ231" s="532"/>
      <c r="AK231" s="532"/>
      <c r="AL231" s="532"/>
      <c r="AM231" s="532"/>
      <c r="AN231" s="532"/>
      <c r="AO231" s="532"/>
      <c r="AP231" s="532"/>
      <c r="AQ231" s="532"/>
      <c r="AR231" s="534"/>
      <c r="AS231" s="533"/>
      <c r="AT231" s="532"/>
      <c r="AU231" s="532"/>
      <c r="AV231" s="532"/>
      <c r="AW231" s="532"/>
      <c r="AX231" s="532"/>
      <c r="AY231" s="532"/>
      <c r="AZ231" s="532"/>
      <c r="BA231" s="532"/>
      <c r="BB231" s="534"/>
    </row>
    <row r="232" spans="1:74" s="488" customFormat="1" ht="15.75" hidden="1" customHeight="1" outlineLevel="1" x14ac:dyDescent="0.25">
      <c r="A232" s="767"/>
      <c r="B232" s="554"/>
      <c r="C232" s="486"/>
      <c r="D232" s="518"/>
      <c r="E232" s="523"/>
      <c r="F232" s="523"/>
      <c r="G232" s="523"/>
      <c r="H232" s="523"/>
      <c r="I232" s="523"/>
      <c r="J232" s="523"/>
      <c r="K232" s="523"/>
      <c r="L232" s="523"/>
      <c r="M232" s="523"/>
      <c r="N232" s="523"/>
      <c r="O232" s="524"/>
      <c r="P232" s="523"/>
      <c r="Q232" s="523"/>
      <c r="R232" s="523"/>
      <c r="S232" s="523"/>
      <c r="T232" s="523"/>
      <c r="U232" s="523"/>
      <c r="V232" s="523"/>
      <c r="W232" s="523"/>
      <c r="X232" s="525"/>
      <c r="Y232" s="524"/>
      <c r="Z232" s="523"/>
      <c r="AA232" s="523"/>
      <c r="AB232" s="523"/>
      <c r="AC232" s="523"/>
      <c r="AD232" s="523"/>
      <c r="AE232" s="523"/>
      <c r="AF232" s="523"/>
      <c r="AG232" s="523"/>
      <c r="AH232" s="525"/>
      <c r="AI232" s="524"/>
      <c r="AJ232" s="523"/>
      <c r="AK232" s="523"/>
      <c r="AL232" s="523"/>
      <c r="AM232" s="523"/>
      <c r="AN232" s="523"/>
      <c r="AO232" s="523"/>
      <c r="AP232" s="523"/>
      <c r="AQ232" s="523"/>
      <c r="AR232" s="525"/>
      <c r="AS232" s="524"/>
      <c r="AT232" s="523"/>
      <c r="AU232" s="523"/>
      <c r="AV232" s="523"/>
      <c r="AW232" s="523"/>
      <c r="AX232" s="523"/>
      <c r="AY232" s="523"/>
      <c r="AZ232" s="523"/>
      <c r="BA232" s="523"/>
      <c r="BB232" s="525"/>
      <c r="BC232" s="468"/>
      <c r="BD232" s="468"/>
      <c r="BE232" s="468"/>
      <c r="BF232" s="468"/>
      <c r="BG232" s="468"/>
      <c r="BH232" s="468"/>
      <c r="BI232" s="468"/>
      <c r="BJ232" s="468"/>
      <c r="BK232" s="468"/>
      <c r="BL232" s="468"/>
      <c r="BM232" s="468"/>
      <c r="BN232" s="468"/>
      <c r="BO232" s="468"/>
      <c r="BP232" s="468"/>
      <c r="BQ232" s="468"/>
      <c r="BR232" s="468"/>
      <c r="BS232" s="468"/>
      <c r="BT232" s="468"/>
      <c r="BU232" s="468"/>
      <c r="BV232" s="468"/>
    </row>
    <row r="233" spans="1:74" ht="15.75" hidden="1" customHeight="1" outlineLevel="1" x14ac:dyDescent="0.25">
      <c r="A233" s="767"/>
      <c r="B233" s="547"/>
      <c r="C233" s="375"/>
      <c r="D233" s="517"/>
      <c r="E233" s="532"/>
      <c r="F233" s="532"/>
      <c r="G233" s="532"/>
      <c r="H233" s="532"/>
      <c r="I233" s="532"/>
      <c r="J233" s="532"/>
      <c r="K233" s="532"/>
      <c r="L233" s="532"/>
      <c r="M233" s="532"/>
      <c r="N233" s="532"/>
      <c r="O233" s="533"/>
      <c r="P233" s="532"/>
      <c r="Q233" s="532"/>
      <c r="R233" s="532"/>
      <c r="S233" s="532"/>
      <c r="T233" s="532"/>
      <c r="U233" s="532"/>
      <c r="V233" s="532"/>
      <c r="W233" s="532"/>
      <c r="X233" s="534"/>
      <c r="Y233" s="533"/>
      <c r="Z233" s="532"/>
      <c r="AA233" s="532"/>
      <c r="AB233" s="532"/>
      <c r="AC233" s="532"/>
      <c r="AD233" s="532"/>
      <c r="AE233" s="532"/>
      <c r="AF233" s="532"/>
      <c r="AG233" s="532"/>
      <c r="AH233" s="534"/>
      <c r="AI233" s="533"/>
      <c r="AJ233" s="532"/>
      <c r="AK233" s="532"/>
      <c r="AL233" s="532"/>
      <c r="AM233" s="532"/>
      <c r="AN233" s="532"/>
      <c r="AO233" s="532"/>
      <c r="AP233" s="532"/>
      <c r="AQ233" s="532"/>
      <c r="AR233" s="534"/>
      <c r="AS233" s="533"/>
      <c r="AT233" s="532"/>
      <c r="AU233" s="532"/>
      <c r="AV233" s="532"/>
      <c r="AW233" s="532"/>
      <c r="AX233" s="532"/>
      <c r="AY233" s="532"/>
      <c r="AZ233" s="532"/>
      <c r="BA233" s="532"/>
      <c r="BB233" s="534"/>
    </row>
    <row r="234" spans="1:74" s="488" customFormat="1" ht="15.75" hidden="1" customHeight="1" outlineLevel="1" x14ac:dyDescent="0.25">
      <c r="A234" s="767"/>
      <c r="B234" s="554"/>
      <c r="C234" s="486"/>
      <c r="D234" s="518"/>
      <c r="E234" s="523"/>
      <c r="F234" s="523"/>
      <c r="G234" s="523"/>
      <c r="H234" s="523"/>
      <c r="I234" s="523"/>
      <c r="J234" s="523"/>
      <c r="K234" s="523"/>
      <c r="L234" s="523"/>
      <c r="M234" s="523"/>
      <c r="N234" s="523"/>
      <c r="O234" s="524"/>
      <c r="P234" s="523"/>
      <c r="Q234" s="523"/>
      <c r="R234" s="523"/>
      <c r="S234" s="523"/>
      <c r="T234" s="523"/>
      <c r="U234" s="523"/>
      <c r="V234" s="523"/>
      <c r="W234" s="523"/>
      <c r="X234" s="525"/>
      <c r="Y234" s="524"/>
      <c r="Z234" s="523"/>
      <c r="AA234" s="523"/>
      <c r="AB234" s="523"/>
      <c r="AC234" s="523"/>
      <c r="AD234" s="523"/>
      <c r="AE234" s="523"/>
      <c r="AF234" s="523"/>
      <c r="AG234" s="523"/>
      <c r="AH234" s="525"/>
      <c r="AI234" s="524"/>
      <c r="AJ234" s="523"/>
      <c r="AK234" s="523"/>
      <c r="AL234" s="523"/>
      <c r="AM234" s="523"/>
      <c r="AN234" s="523"/>
      <c r="AO234" s="523"/>
      <c r="AP234" s="523"/>
      <c r="AQ234" s="523"/>
      <c r="AR234" s="525"/>
      <c r="AS234" s="524"/>
      <c r="AT234" s="523"/>
      <c r="AU234" s="523"/>
      <c r="AV234" s="523"/>
      <c r="AW234" s="523"/>
      <c r="AX234" s="523"/>
      <c r="AY234" s="523"/>
      <c r="AZ234" s="523"/>
      <c r="BA234" s="523"/>
      <c r="BB234" s="525"/>
      <c r="BC234" s="468"/>
      <c r="BD234" s="468"/>
      <c r="BE234" s="468"/>
      <c r="BF234" s="468"/>
      <c r="BG234" s="468"/>
      <c r="BH234" s="468"/>
      <c r="BI234" s="468"/>
      <c r="BJ234" s="468"/>
      <c r="BK234" s="468"/>
      <c r="BL234" s="468"/>
      <c r="BM234" s="468"/>
      <c r="BN234" s="468"/>
      <c r="BO234" s="468"/>
      <c r="BP234" s="468"/>
      <c r="BQ234" s="468"/>
      <c r="BR234" s="468"/>
      <c r="BS234" s="468"/>
      <c r="BT234" s="468"/>
      <c r="BU234" s="468"/>
      <c r="BV234" s="468"/>
    </row>
    <row r="235" spans="1:74" ht="15.75" hidden="1" customHeight="1" outlineLevel="1" x14ac:dyDescent="0.25">
      <c r="A235" s="767"/>
      <c r="B235" s="547"/>
      <c r="C235" s="375"/>
      <c r="D235" s="517"/>
      <c r="E235" s="532"/>
      <c r="F235" s="532"/>
      <c r="G235" s="532"/>
      <c r="H235" s="532"/>
      <c r="I235" s="532"/>
      <c r="J235" s="532"/>
      <c r="K235" s="532"/>
      <c r="L235" s="532"/>
      <c r="M235" s="532"/>
      <c r="N235" s="532"/>
      <c r="O235" s="533"/>
      <c r="P235" s="532"/>
      <c r="Q235" s="532"/>
      <c r="R235" s="532"/>
      <c r="S235" s="532"/>
      <c r="T235" s="532"/>
      <c r="U235" s="532"/>
      <c r="V235" s="532"/>
      <c r="W235" s="532"/>
      <c r="X235" s="534"/>
      <c r="Y235" s="533"/>
      <c r="Z235" s="532"/>
      <c r="AA235" s="532"/>
      <c r="AB235" s="532"/>
      <c r="AC235" s="532"/>
      <c r="AD235" s="532"/>
      <c r="AE235" s="532"/>
      <c r="AF235" s="532"/>
      <c r="AG235" s="532"/>
      <c r="AH235" s="534"/>
      <c r="AI235" s="533"/>
      <c r="AJ235" s="532"/>
      <c r="AK235" s="532"/>
      <c r="AL235" s="532"/>
      <c r="AM235" s="532"/>
      <c r="AN235" s="532"/>
      <c r="AO235" s="532"/>
      <c r="AP235" s="532"/>
      <c r="AQ235" s="532"/>
      <c r="AR235" s="534"/>
      <c r="AS235" s="533"/>
      <c r="AT235" s="532"/>
      <c r="AU235" s="532"/>
      <c r="AV235" s="532"/>
      <c r="AW235" s="532"/>
      <c r="AX235" s="532"/>
      <c r="AY235" s="532"/>
      <c r="AZ235" s="532"/>
      <c r="BA235" s="532"/>
      <c r="BB235" s="534"/>
    </row>
    <row r="236" spans="1:74" s="488" customFormat="1" ht="15.75" hidden="1" customHeight="1" outlineLevel="1" x14ac:dyDescent="0.25">
      <c r="A236" s="767"/>
      <c r="B236" s="554"/>
      <c r="C236" s="486"/>
      <c r="D236" s="518"/>
      <c r="E236" s="523"/>
      <c r="F236" s="523"/>
      <c r="G236" s="523"/>
      <c r="H236" s="523"/>
      <c r="I236" s="523"/>
      <c r="J236" s="523"/>
      <c r="K236" s="523"/>
      <c r="L236" s="523"/>
      <c r="M236" s="523"/>
      <c r="N236" s="523"/>
      <c r="O236" s="524"/>
      <c r="P236" s="523"/>
      <c r="Q236" s="523"/>
      <c r="R236" s="523"/>
      <c r="S236" s="523"/>
      <c r="T236" s="523"/>
      <c r="U236" s="523"/>
      <c r="V236" s="523"/>
      <c r="W236" s="523"/>
      <c r="X236" s="525"/>
      <c r="Y236" s="524"/>
      <c r="Z236" s="523"/>
      <c r="AA236" s="523"/>
      <c r="AB236" s="523"/>
      <c r="AC236" s="523"/>
      <c r="AD236" s="523"/>
      <c r="AE236" s="523"/>
      <c r="AF236" s="523"/>
      <c r="AG236" s="523"/>
      <c r="AH236" s="525"/>
      <c r="AI236" s="524"/>
      <c r="AJ236" s="523"/>
      <c r="AK236" s="523"/>
      <c r="AL236" s="523"/>
      <c r="AM236" s="523"/>
      <c r="AN236" s="523"/>
      <c r="AO236" s="523"/>
      <c r="AP236" s="523"/>
      <c r="AQ236" s="523"/>
      <c r="AR236" s="525"/>
      <c r="AS236" s="524"/>
      <c r="AT236" s="523"/>
      <c r="AU236" s="523"/>
      <c r="AV236" s="523"/>
      <c r="AW236" s="523"/>
      <c r="AX236" s="523"/>
      <c r="AY236" s="523"/>
      <c r="AZ236" s="523"/>
      <c r="BA236" s="523"/>
      <c r="BB236" s="525"/>
      <c r="BC236" s="468"/>
      <c r="BD236" s="468"/>
      <c r="BE236" s="468"/>
      <c r="BF236" s="468"/>
      <c r="BG236" s="468"/>
      <c r="BH236" s="468"/>
      <c r="BI236" s="468"/>
      <c r="BJ236" s="468"/>
      <c r="BK236" s="468"/>
      <c r="BL236" s="468"/>
      <c r="BM236" s="468"/>
      <c r="BN236" s="468"/>
      <c r="BO236" s="468"/>
      <c r="BP236" s="468"/>
      <c r="BQ236" s="468"/>
      <c r="BR236" s="468"/>
      <c r="BS236" s="468"/>
      <c r="BT236" s="468"/>
      <c r="BU236" s="468"/>
      <c r="BV236" s="468"/>
    </row>
    <row r="237" spans="1:74" ht="15.75" hidden="1" customHeight="1" outlineLevel="1" x14ac:dyDescent="0.25">
      <c r="A237" s="767"/>
      <c r="B237" s="547"/>
      <c r="C237" s="375"/>
      <c r="D237" s="517"/>
      <c r="E237" s="532"/>
      <c r="F237" s="532"/>
      <c r="G237" s="532"/>
      <c r="H237" s="532"/>
      <c r="I237" s="532"/>
      <c r="J237" s="532"/>
      <c r="K237" s="532"/>
      <c r="L237" s="532"/>
      <c r="M237" s="532"/>
      <c r="N237" s="532"/>
      <c r="O237" s="533"/>
      <c r="P237" s="532"/>
      <c r="Q237" s="532"/>
      <c r="R237" s="532"/>
      <c r="S237" s="532"/>
      <c r="T237" s="532"/>
      <c r="U237" s="532"/>
      <c r="V237" s="532"/>
      <c r="W237" s="532"/>
      <c r="X237" s="534"/>
      <c r="Y237" s="533"/>
      <c r="Z237" s="532"/>
      <c r="AA237" s="532"/>
      <c r="AB237" s="532"/>
      <c r="AC237" s="532"/>
      <c r="AD237" s="532"/>
      <c r="AE237" s="532"/>
      <c r="AF237" s="532"/>
      <c r="AG237" s="532"/>
      <c r="AH237" s="534"/>
      <c r="AI237" s="533"/>
      <c r="AJ237" s="532"/>
      <c r="AK237" s="532"/>
      <c r="AL237" s="532"/>
      <c r="AM237" s="532"/>
      <c r="AN237" s="532"/>
      <c r="AO237" s="532"/>
      <c r="AP237" s="532"/>
      <c r="AQ237" s="532"/>
      <c r="AR237" s="534"/>
      <c r="AS237" s="533"/>
      <c r="AT237" s="532"/>
      <c r="AU237" s="532"/>
      <c r="AV237" s="532"/>
      <c r="AW237" s="532"/>
      <c r="AX237" s="532"/>
      <c r="AY237" s="532"/>
      <c r="AZ237" s="532"/>
      <c r="BA237" s="532"/>
      <c r="BB237" s="534"/>
    </row>
    <row r="238" spans="1:74" s="488" customFormat="1" ht="15.75" hidden="1" customHeight="1" outlineLevel="1" thickBot="1" x14ac:dyDescent="0.3">
      <c r="A238" s="767"/>
      <c r="B238" s="554"/>
      <c r="C238" s="486"/>
      <c r="D238" s="518"/>
      <c r="E238" s="523"/>
      <c r="F238" s="523"/>
      <c r="G238" s="523"/>
      <c r="H238" s="523"/>
      <c r="I238" s="523"/>
      <c r="J238" s="523"/>
      <c r="K238" s="523"/>
      <c r="L238" s="523"/>
      <c r="M238" s="523"/>
      <c r="N238" s="523"/>
      <c r="O238" s="524"/>
      <c r="P238" s="523"/>
      <c r="Q238" s="523"/>
      <c r="R238" s="523"/>
      <c r="S238" s="523"/>
      <c r="T238" s="523"/>
      <c r="U238" s="523"/>
      <c r="V238" s="523"/>
      <c r="W238" s="523"/>
      <c r="X238" s="525"/>
      <c r="Y238" s="524"/>
      <c r="Z238" s="523"/>
      <c r="AA238" s="523"/>
      <c r="AB238" s="523"/>
      <c r="AC238" s="523"/>
      <c r="AD238" s="523"/>
      <c r="AE238" s="523"/>
      <c r="AF238" s="523"/>
      <c r="AG238" s="523"/>
      <c r="AH238" s="525"/>
      <c r="AI238" s="524"/>
      <c r="AJ238" s="523"/>
      <c r="AK238" s="523"/>
      <c r="AL238" s="523"/>
      <c r="AM238" s="523"/>
      <c r="AN238" s="523"/>
      <c r="AO238" s="523"/>
      <c r="AP238" s="523"/>
      <c r="AQ238" s="523"/>
      <c r="AR238" s="525"/>
      <c r="AS238" s="524"/>
      <c r="AT238" s="523"/>
      <c r="AU238" s="523"/>
      <c r="AV238" s="523"/>
      <c r="AW238" s="523"/>
      <c r="AX238" s="523"/>
      <c r="AY238" s="523"/>
      <c r="AZ238" s="523"/>
      <c r="BA238" s="523"/>
      <c r="BB238" s="525"/>
      <c r="BC238" s="468"/>
      <c r="BD238" s="468"/>
      <c r="BE238" s="468"/>
      <c r="BF238" s="468"/>
      <c r="BG238" s="468"/>
      <c r="BH238" s="468"/>
      <c r="BI238" s="468"/>
      <c r="BJ238" s="468"/>
      <c r="BK238" s="468"/>
      <c r="BL238" s="468"/>
      <c r="BM238" s="468"/>
      <c r="BN238" s="468"/>
      <c r="BO238" s="468"/>
      <c r="BP238" s="468"/>
      <c r="BQ238" s="468"/>
      <c r="BR238" s="468"/>
      <c r="BS238" s="468"/>
      <c r="BT238" s="468"/>
      <c r="BU238" s="468"/>
      <c r="BV238" s="468"/>
    </row>
    <row r="239" spans="1:74" ht="15" customHeight="1" x14ac:dyDescent="0.25">
      <c r="A239" s="767"/>
      <c r="B239" s="584"/>
      <c r="C239" s="584"/>
      <c r="D239" s="584"/>
      <c r="E239" s="379"/>
      <c r="F239" s="379"/>
      <c r="G239" s="379"/>
      <c r="H239" s="379"/>
      <c r="I239" s="379"/>
      <c r="J239" s="379"/>
      <c r="K239" s="379"/>
      <c r="L239" s="379"/>
      <c r="M239" s="379"/>
      <c r="N239" s="379"/>
      <c r="O239" s="500"/>
      <c r="P239" s="379"/>
      <c r="Q239" s="379"/>
      <c r="R239" s="379"/>
      <c r="S239" s="379"/>
      <c r="T239" s="379"/>
      <c r="U239" s="379"/>
      <c r="V239" s="379"/>
      <c r="W239" s="379"/>
      <c r="X239" s="380"/>
      <c r="Y239" s="500"/>
      <c r="Z239" s="379"/>
      <c r="AA239" s="379"/>
      <c r="AB239" s="379"/>
      <c r="AC239" s="379"/>
      <c r="AD239" s="379"/>
      <c r="AE239" s="379"/>
      <c r="AF239" s="379"/>
      <c r="AG239" s="379"/>
      <c r="AH239" s="380"/>
      <c r="AI239" s="500"/>
      <c r="AJ239" s="379"/>
      <c r="AK239" s="379"/>
      <c r="AL239" s="379"/>
      <c r="AM239" s="379"/>
      <c r="AN239" s="379"/>
      <c r="AO239" s="379"/>
      <c r="AP239" s="379"/>
      <c r="AQ239" s="379"/>
      <c r="AR239" s="380"/>
      <c r="AS239" s="500"/>
      <c r="AT239" s="379"/>
      <c r="AU239" s="379"/>
      <c r="AV239" s="379"/>
      <c r="AW239" s="379"/>
      <c r="AX239" s="379"/>
      <c r="AY239" s="379"/>
      <c r="AZ239" s="379"/>
      <c r="BA239" s="379"/>
      <c r="BB239" s="380"/>
    </row>
    <row r="240" spans="1:74" ht="15.75" customHeight="1" collapsed="1" thickBot="1" x14ac:dyDescent="0.3">
      <c r="A240" s="767"/>
      <c r="B240" s="586"/>
      <c r="C240" s="586"/>
      <c r="D240" s="586"/>
      <c r="E240" s="381"/>
      <c r="F240" s="381"/>
      <c r="G240" s="381"/>
      <c r="H240" s="381"/>
      <c r="I240" s="381"/>
      <c r="J240" s="381"/>
      <c r="K240" s="381"/>
      <c r="L240" s="381"/>
      <c r="M240" s="381"/>
      <c r="N240" s="381"/>
      <c r="O240" s="501"/>
      <c r="P240" s="381"/>
      <c r="Q240" s="381"/>
      <c r="R240" s="381"/>
      <c r="S240" s="381"/>
      <c r="T240" s="381"/>
      <c r="U240" s="381"/>
      <c r="V240" s="381"/>
      <c r="W240" s="381"/>
      <c r="X240" s="382"/>
      <c r="Y240" s="501"/>
      <c r="Z240" s="381"/>
      <c r="AA240" s="381"/>
      <c r="AB240" s="381"/>
      <c r="AC240" s="381"/>
      <c r="AD240" s="381"/>
      <c r="AE240" s="381"/>
      <c r="AF240" s="381"/>
      <c r="AG240" s="381"/>
      <c r="AH240" s="382"/>
      <c r="AI240" s="501"/>
      <c r="AJ240" s="381"/>
      <c r="AK240" s="381"/>
      <c r="AL240" s="381"/>
      <c r="AM240" s="381"/>
      <c r="AN240" s="381"/>
      <c r="AO240" s="381"/>
      <c r="AP240" s="381"/>
      <c r="AQ240" s="381"/>
      <c r="AR240" s="382"/>
      <c r="AS240" s="501"/>
      <c r="AT240" s="381"/>
      <c r="AU240" s="381"/>
      <c r="AV240" s="381"/>
      <c r="AW240" s="381"/>
      <c r="AX240" s="381"/>
      <c r="AY240" s="381"/>
      <c r="AZ240" s="381"/>
      <c r="BA240" s="381"/>
      <c r="BB240" s="382"/>
    </row>
    <row r="241" spans="1:74" ht="15.75" hidden="1" customHeight="1" outlineLevel="1" x14ac:dyDescent="0.25">
      <c r="A241" s="767"/>
      <c r="B241" s="560"/>
      <c r="C241" s="531"/>
      <c r="D241" s="531"/>
      <c r="E241" s="532"/>
      <c r="F241" s="532"/>
      <c r="G241" s="532"/>
      <c r="H241" s="532"/>
      <c r="I241" s="532"/>
      <c r="J241" s="532"/>
      <c r="K241" s="532"/>
      <c r="L241" s="532"/>
      <c r="M241" s="532"/>
      <c r="N241" s="532"/>
      <c r="O241" s="533"/>
      <c r="P241" s="532"/>
      <c r="Q241" s="532"/>
      <c r="R241" s="532"/>
      <c r="S241" s="532"/>
      <c r="T241" s="532"/>
      <c r="U241" s="532"/>
      <c r="V241" s="532"/>
      <c r="W241" s="532"/>
      <c r="X241" s="534"/>
      <c r="Y241" s="533"/>
      <c r="Z241" s="532"/>
      <c r="AA241" s="532"/>
      <c r="AB241" s="532"/>
      <c r="AC241" s="532"/>
      <c r="AD241" s="532"/>
      <c r="AE241" s="532"/>
      <c r="AF241" s="532"/>
      <c r="AG241" s="532"/>
      <c r="AH241" s="534"/>
      <c r="AI241" s="533"/>
      <c r="AJ241" s="532"/>
      <c r="AK241" s="532"/>
      <c r="AL241" s="532"/>
      <c r="AM241" s="532"/>
      <c r="AN241" s="532"/>
      <c r="AO241" s="532"/>
      <c r="AP241" s="532"/>
      <c r="AQ241" s="532"/>
      <c r="AR241" s="534"/>
      <c r="AS241" s="533"/>
      <c r="AT241" s="532"/>
      <c r="AU241" s="532"/>
      <c r="AV241" s="532"/>
      <c r="AW241" s="532"/>
      <c r="AX241" s="532"/>
      <c r="AY241" s="532"/>
      <c r="AZ241" s="532"/>
      <c r="BA241" s="532"/>
      <c r="BB241" s="534"/>
    </row>
    <row r="242" spans="1:74" s="488" customFormat="1" ht="15.75" hidden="1" customHeight="1" outlineLevel="1" x14ac:dyDescent="0.25">
      <c r="A242" s="767"/>
      <c r="B242" s="554"/>
      <c r="C242" s="486"/>
      <c r="D242" s="518"/>
      <c r="E242" s="487"/>
      <c r="F242" s="487"/>
      <c r="G242" s="487"/>
      <c r="H242" s="487"/>
      <c r="I242" s="487"/>
      <c r="J242" s="487"/>
      <c r="K242" s="487"/>
      <c r="L242" s="487"/>
      <c r="M242" s="487"/>
      <c r="N242" s="487"/>
      <c r="O242" s="502"/>
      <c r="P242" s="487"/>
      <c r="Q242" s="487"/>
      <c r="R242" s="487"/>
      <c r="S242" s="487"/>
      <c r="T242" s="487"/>
      <c r="U242" s="487"/>
      <c r="V242" s="487"/>
      <c r="W242" s="487"/>
      <c r="X242" s="503"/>
      <c r="Y242" s="502"/>
      <c r="Z242" s="487"/>
      <c r="AA242" s="487"/>
      <c r="AB242" s="487"/>
      <c r="AC242" s="487"/>
      <c r="AD242" s="487"/>
      <c r="AE242" s="487"/>
      <c r="AF242" s="487"/>
      <c r="AG242" s="487"/>
      <c r="AH242" s="503"/>
      <c r="AI242" s="502"/>
      <c r="AJ242" s="487"/>
      <c r="AK242" s="487"/>
      <c r="AL242" s="487"/>
      <c r="AM242" s="487"/>
      <c r="AN242" s="487"/>
      <c r="AO242" s="487"/>
      <c r="AP242" s="487"/>
      <c r="AQ242" s="487"/>
      <c r="AR242" s="503"/>
      <c r="AS242" s="502"/>
      <c r="AT242" s="487"/>
      <c r="AU242" s="487"/>
      <c r="AV242" s="487"/>
      <c r="AW242" s="487"/>
      <c r="AX242" s="487"/>
      <c r="AY242" s="487"/>
      <c r="AZ242" s="487"/>
      <c r="BA242" s="487"/>
      <c r="BB242" s="503"/>
      <c r="BC242" s="468"/>
      <c r="BD242" s="468"/>
      <c r="BE242" s="468"/>
      <c r="BF242" s="468"/>
      <c r="BG242" s="468"/>
      <c r="BH242" s="468"/>
      <c r="BI242" s="468"/>
      <c r="BJ242" s="468"/>
      <c r="BK242" s="468"/>
      <c r="BL242" s="468"/>
      <c r="BM242" s="468"/>
      <c r="BN242" s="468"/>
      <c r="BO242" s="468"/>
      <c r="BP242" s="468"/>
      <c r="BQ242" s="468"/>
      <c r="BR242" s="468"/>
      <c r="BS242" s="468"/>
      <c r="BT242" s="468"/>
      <c r="BU242" s="468"/>
      <c r="BV242" s="468"/>
    </row>
    <row r="243" spans="1:74" ht="15.75" hidden="1" customHeight="1" outlineLevel="1" x14ac:dyDescent="0.25">
      <c r="A243" s="767"/>
      <c r="B243" s="547"/>
      <c r="C243" s="375"/>
      <c r="D243" s="517"/>
      <c r="E243" s="479"/>
      <c r="F243" s="479"/>
      <c r="G243" s="479"/>
      <c r="H243" s="479"/>
      <c r="I243" s="479"/>
      <c r="J243" s="479"/>
      <c r="K243" s="479"/>
      <c r="L243" s="479"/>
      <c r="M243" s="479"/>
      <c r="N243" s="479"/>
      <c r="O243" s="480"/>
      <c r="P243" s="479"/>
      <c r="Q243" s="479"/>
      <c r="R243" s="479"/>
      <c r="S243" s="479"/>
      <c r="T243" s="479"/>
      <c r="U243" s="479"/>
      <c r="V243" s="479"/>
      <c r="W243" s="479"/>
      <c r="X243" s="481"/>
      <c r="Y243" s="480"/>
      <c r="Z243" s="479"/>
      <c r="AA243" s="479"/>
      <c r="AB243" s="479"/>
      <c r="AC243" s="479"/>
      <c r="AD243" s="479"/>
      <c r="AE243" s="479"/>
      <c r="AF243" s="479"/>
      <c r="AG243" s="479"/>
      <c r="AH243" s="481"/>
      <c r="AI243" s="480"/>
      <c r="AJ243" s="479"/>
      <c r="AK243" s="479"/>
      <c r="AL243" s="479"/>
      <c r="AM243" s="479"/>
      <c r="AN243" s="479"/>
      <c r="AO243" s="479"/>
      <c r="AP243" s="479"/>
      <c r="AQ243" s="479"/>
      <c r="AR243" s="481"/>
      <c r="AS243" s="480"/>
      <c r="AT243" s="479"/>
      <c r="AU243" s="479"/>
      <c r="AV243" s="479"/>
      <c r="AW243" s="479"/>
      <c r="AX243" s="479"/>
      <c r="AY243" s="479"/>
      <c r="AZ243" s="479"/>
      <c r="BA243" s="479"/>
      <c r="BB243" s="481"/>
    </row>
    <row r="244" spans="1:74" s="488" customFormat="1" ht="15.75" hidden="1" customHeight="1" outlineLevel="1" x14ac:dyDescent="0.25">
      <c r="A244" s="767"/>
      <c r="B244" s="554"/>
      <c r="C244" s="486"/>
      <c r="D244" s="518"/>
      <c r="E244" s="523"/>
      <c r="F244" s="523"/>
      <c r="G244" s="523"/>
      <c r="H244" s="523"/>
      <c r="I244" s="523"/>
      <c r="J244" s="523"/>
      <c r="K244" s="523"/>
      <c r="L244" s="523"/>
      <c r="M244" s="523"/>
      <c r="N244" s="523"/>
      <c r="O244" s="524"/>
      <c r="P244" s="523"/>
      <c r="Q244" s="523"/>
      <c r="R244" s="523"/>
      <c r="S244" s="523"/>
      <c r="T244" s="523"/>
      <c r="U244" s="523"/>
      <c r="V244" s="523"/>
      <c r="W244" s="523"/>
      <c r="X244" s="525"/>
      <c r="Y244" s="524"/>
      <c r="Z244" s="523"/>
      <c r="AA244" s="523"/>
      <c r="AB244" s="523"/>
      <c r="AC244" s="523"/>
      <c r="AD244" s="523"/>
      <c r="AE244" s="523"/>
      <c r="AF244" s="523"/>
      <c r="AG244" s="523"/>
      <c r="AH244" s="525"/>
      <c r="AI244" s="524"/>
      <c r="AJ244" s="523"/>
      <c r="AK244" s="523"/>
      <c r="AL244" s="523"/>
      <c r="AM244" s="523"/>
      <c r="AN244" s="523"/>
      <c r="AO244" s="523"/>
      <c r="AP244" s="523"/>
      <c r="AQ244" s="523"/>
      <c r="AR244" s="525"/>
      <c r="AS244" s="524"/>
      <c r="AT244" s="523"/>
      <c r="AU244" s="523"/>
      <c r="AV244" s="523"/>
      <c r="AW244" s="523"/>
      <c r="AX244" s="523"/>
      <c r="AY244" s="523"/>
      <c r="AZ244" s="523"/>
      <c r="BA244" s="523"/>
      <c r="BB244" s="525"/>
      <c r="BC244" s="468"/>
      <c r="BD244" s="468"/>
      <c r="BE244" s="468"/>
      <c r="BF244" s="468"/>
      <c r="BG244" s="468"/>
      <c r="BH244" s="468"/>
      <c r="BI244" s="468"/>
      <c r="BJ244" s="468"/>
      <c r="BK244" s="468"/>
      <c r="BL244" s="468"/>
      <c r="BM244" s="468"/>
      <c r="BN244" s="468"/>
      <c r="BO244" s="468"/>
      <c r="BP244" s="468"/>
      <c r="BQ244" s="468"/>
      <c r="BR244" s="468"/>
      <c r="BS244" s="468"/>
      <c r="BT244" s="468"/>
      <c r="BU244" s="468"/>
      <c r="BV244" s="468"/>
    </row>
    <row r="245" spans="1:74" ht="15.75" hidden="1" customHeight="1" outlineLevel="1" x14ac:dyDescent="0.25">
      <c r="A245" s="767"/>
      <c r="B245" s="547"/>
      <c r="C245" s="375"/>
      <c r="D245" s="517"/>
      <c r="E245" s="479"/>
      <c r="F245" s="479"/>
      <c r="G245" s="479"/>
      <c r="H245" s="479"/>
      <c r="I245" s="479"/>
      <c r="J245" s="479"/>
      <c r="K245" s="479"/>
      <c r="L245" s="479"/>
      <c r="M245" s="479"/>
      <c r="N245" s="479"/>
      <c r="O245" s="480"/>
      <c r="P245" s="479"/>
      <c r="Q245" s="479"/>
      <c r="R245" s="479"/>
      <c r="S245" s="479"/>
      <c r="T245" s="479"/>
      <c r="U245" s="479"/>
      <c r="V245" s="479"/>
      <c r="W245" s="479"/>
      <c r="X245" s="481"/>
      <c r="Y245" s="480"/>
      <c r="Z245" s="479"/>
      <c r="AA245" s="479"/>
      <c r="AB245" s="479"/>
      <c r="AC245" s="479"/>
      <c r="AD245" s="479"/>
      <c r="AE245" s="479"/>
      <c r="AF245" s="479"/>
      <c r="AG245" s="479"/>
      <c r="AH245" s="481"/>
      <c r="AI245" s="480"/>
      <c r="AJ245" s="479"/>
      <c r="AK245" s="479"/>
      <c r="AL245" s="479"/>
      <c r="AM245" s="479"/>
      <c r="AN245" s="479"/>
      <c r="AO245" s="479"/>
      <c r="AP245" s="479"/>
      <c r="AQ245" s="479"/>
      <c r="AR245" s="481"/>
      <c r="AS245" s="480"/>
      <c r="AT245" s="479"/>
      <c r="AU245" s="479"/>
      <c r="AV245" s="479"/>
      <c r="AW245" s="479"/>
      <c r="AX245" s="479"/>
      <c r="AY245" s="479"/>
      <c r="AZ245" s="479"/>
      <c r="BA245" s="479"/>
      <c r="BB245" s="481"/>
    </row>
    <row r="246" spans="1:74" s="488" customFormat="1" ht="15.75" hidden="1" customHeight="1" outlineLevel="1" x14ac:dyDescent="0.25">
      <c r="A246" s="767"/>
      <c r="B246" s="554"/>
      <c r="C246" s="486"/>
      <c r="D246" s="518"/>
      <c r="E246" s="487"/>
      <c r="F246" s="487"/>
      <c r="G246" s="487"/>
      <c r="H246" s="487"/>
      <c r="I246" s="487"/>
      <c r="J246" s="487"/>
      <c r="K246" s="487"/>
      <c r="L246" s="487"/>
      <c r="M246" s="487"/>
      <c r="N246" s="487"/>
      <c r="O246" s="502"/>
      <c r="P246" s="487"/>
      <c r="Q246" s="487"/>
      <c r="R246" s="487"/>
      <c r="S246" s="487"/>
      <c r="T246" s="487"/>
      <c r="U246" s="487"/>
      <c r="V246" s="487"/>
      <c r="W246" s="487"/>
      <c r="X246" s="503"/>
      <c r="Y246" s="502"/>
      <c r="Z246" s="487"/>
      <c r="AA246" s="487"/>
      <c r="AB246" s="487"/>
      <c r="AC246" s="487"/>
      <c r="AD246" s="487"/>
      <c r="AE246" s="487"/>
      <c r="AF246" s="487"/>
      <c r="AG246" s="487"/>
      <c r="AH246" s="503"/>
      <c r="AI246" s="502"/>
      <c r="AJ246" s="487"/>
      <c r="AK246" s="487"/>
      <c r="AL246" s="487"/>
      <c r="AM246" s="487"/>
      <c r="AN246" s="487"/>
      <c r="AO246" s="487"/>
      <c r="AP246" s="487"/>
      <c r="AQ246" s="487"/>
      <c r="AR246" s="503"/>
      <c r="AS246" s="502"/>
      <c r="AT246" s="487"/>
      <c r="AU246" s="487"/>
      <c r="AV246" s="487"/>
      <c r="AW246" s="487"/>
      <c r="AX246" s="487"/>
      <c r="AY246" s="487"/>
      <c r="AZ246" s="487"/>
      <c r="BA246" s="487"/>
      <c r="BB246" s="503"/>
      <c r="BC246" s="468"/>
      <c r="BD246" s="468"/>
      <c r="BE246" s="468"/>
      <c r="BF246" s="468"/>
      <c r="BG246" s="468"/>
      <c r="BH246" s="468"/>
      <c r="BI246" s="468"/>
      <c r="BJ246" s="468"/>
      <c r="BK246" s="468"/>
      <c r="BL246" s="468"/>
      <c r="BM246" s="468"/>
      <c r="BN246" s="468"/>
      <c r="BO246" s="468"/>
      <c r="BP246" s="468"/>
      <c r="BQ246" s="468"/>
      <c r="BR246" s="468"/>
      <c r="BS246" s="468"/>
      <c r="BT246" s="468"/>
      <c r="BU246" s="468"/>
      <c r="BV246" s="468"/>
    </row>
    <row r="247" spans="1:74" ht="15.75" hidden="1" customHeight="1" outlineLevel="1" x14ac:dyDescent="0.25">
      <c r="A247" s="767"/>
      <c r="B247" s="547"/>
      <c r="C247" s="375"/>
      <c r="D247" s="517"/>
      <c r="E247" s="479"/>
      <c r="F247" s="479"/>
      <c r="G247" s="479"/>
      <c r="H247" s="479"/>
      <c r="I247" s="479"/>
      <c r="J247" s="479"/>
      <c r="K247" s="479"/>
      <c r="L247" s="479"/>
      <c r="M247" s="479"/>
      <c r="N247" s="479"/>
      <c r="O247" s="480"/>
      <c r="P247" s="479"/>
      <c r="Q247" s="479"/>
      <c r="R247" s="479"/>
      <c r="S247" s="479"/>
      <c r="T247" s="479"/>
      <c r="U247" s="479"/>
      <c r="V247" s="479"/>
      <c r="W247" s="479"/>
      <c r="X247" s="481"/>
      <c r="Y247" s="480"/>
      <c r="Z247" s="479"/>
      <c r="AA247" s="479"/>
      <c r="AB247" s="479"/>
      <c r="AC247" s="479"/>
      <c r="AD247" s="479"/>
      <c r="AE247" s="479"/>
      <c r="AF247" s="479"/>
      <c r="AG247" s="479"/>
      <c r="AH247" s="481"/>
      <c r="AI247" s="480"/>
      <c r="AJ247" s="479"/>
      <c r="AK247" s="479"/>
      <c r="AL247" s="479"/>
      <c r="AM247" s="479"/>
      <c r="AN247" s="479"/>
      <c r="AO247" s="479"/>
      <c r="AP247" s="479"/>
      <c r="AQ247" s="479"/>
      <c r="AR247" s="481"/>
      <c r="AS247" s="480"/>
      <c r="AT247" s="479"/>
      <c r="AU247" s="479"/>
      <c r="AV247" s="479"/>
      <c r="AW247" s="479"/>
      <c r="AX247" s="479"/>
      <c r="AY247" s="479"/>
      <c r="AZ247" s="479"/>
      <c r="BA247" s="479"/>
      <c r="BB247" s="481"/>
    </row>
    <row r="248" spans="1:74" s="488" customFormat="1" ht="15.75" hidden="1" customHeight="1" outlineLevel="1" thickBot="1" x14ac:dyDescent="0.3">
      <c r="A248" s="767"/>
      <c r="B248" s="554"/>
      <c r="C248" s="486"/>
      <c r="D248" s="518"/>
      <c r="E248" s="487"/>
      <c r="F248" s="487"/>
      <c r="G248" s="487"/>
      <c r="H248" s="487"/>
      <c r="I248" s="487"/>
      <c r="J248" s="487"/>
      <c r="K248" s="487"/>
      <c r="L248" s="487"/>
      <c r="M248" s="487"/>
      <c r="N248" s="487"/>
      <c r="O248" s="502"/>
      <c r="P248" s="487"/>
      <c r="Q248" s="487"/>
      <c r="R248" s="487"/>
      <c r="S248" s="487"/>
      <c r="T248" s="487"/>
      <c r="U248" s="487"/>
      <c r="V248" s="487"/>
      <c r="W248" s="487"/>
      <c r="X248" s="503"/>
      <c r="Y248" s="502"/>
      <c r="Z248" s="487"/>
      <c r="AA248" s="487"/>
      <c r="AB248" s="487"/>
      <c r="AC248" s="487"/>
      <c r="AD248" s="487"/>
      <c r="AE248" s="487"/>
      <c r="AF248" s="487"/>
      <c r="AG248" s="487"/>
      <c r="AH248" s="503"/>
      <c r="AI248" s="502"/>
      <c r="AJ248" s="487"/>
      <c r="AK248" s="487"/>
      <c r="AL248" s="487"/>
      <c r="AM248" s="487"/>
      <c r="AN248" s="487"/>
      <c r="AO248" s="487"/>
      <c r="AP248" s="487"/>
      <c r="AQ248" s="487"/>
      <c r="AR248" s="503"/>
      <c r="AS248" s="502"/>
      <c r="AT248" s="487"/>
      <c r="AU248" s="487"/>
      <c r="AV248" s="487"/>
      <c r="AW248" s="487"/>
      <c r="AX248" s="487"/>
      <c r="AY248" s="487"/>
      <c r="AZ248" s="487"/>
      <c r="BA248" s="487"/>
      <c r="BB248" s="503"/>
      <c r="BC248" s="468"/>
      <c r="BD248" s="468"/>
      <c r="BE248" s="468"/>
      <c r="BF248" s="468"/>
      <c r="BG248" s="468"/>
      <c r="BH248" s="468"/>
      <c r="BI248" s="468"/>
      <c r="BJ248" s="468"/>
      <c r="BK248" s="468"/>
      <c r="BL248" s="468"/>
      <c r="BM248" s="468"/>
      <c r="BN248" s="468"/>
      <c r="BO248" s="468"/>
      <c r="BP248" s="468"/>
      <c r="BQ248" s="468"/>
      <c r="BR248" s="468"/>
      <c r="BS248" s="468"/>
      <c r="BT248" s="468"/>
      <c r="BU248" s="468"/>
      <c r="BV248" s="468"/>
    </row>
    <row r="249" spans="1:74" ht="15" customHeight="1" x14ac:dyDescent="0.25">
      <c r="A249" s="767"/>
      <c r="B249" s="584"/>
      <c r="C249" s="584"/>
      <c r="D249" s="584"/>
      <c r="E249" s="379"/>
      <c r="F249" s="379"/>
      <c r="G249" s="379"/>
      <c r="H249" s="379"/>
      <c r="I249" s="379"/>
      <c r="J249" s="379"/>
      <c r="K249" s="379"/>
      <c r="L249" s="379"/>
      <c r="M249" s="379"/>
      <c r="N249" s="379"/>
      <c r="O249" s="500"/>
      <c r="P249" s="379"/>
      <c r="Q249" s="379"/>
      <c r="R249" s="379"/>
      <c r="S249" s="379"/>
      <c r="T249" s="379"/>
      <c r="U249" s="379"/>
      <c r="V249" s="379"/>
      <c r="W249" s="379"/>
      <c r="X249" s="380"/>
      <c r="Y249" s="500"/>
      <c r="Z249" s="379"/>
      <c r="AA249" s="379"/>
      <c r="AB249" s="379"/>
      <c r="AC249" s="379"/>
      <c r="AD249" s="379"/>
      <c r="AE249" s="379"/>
      <c r="AF249" s="379"/>
      <c r="AG249" s="379"/>
      <c r="AH249" s="380"/>
      <c r="AI249" s="500"/>
      <c r="AJ249" s="379"/>
      <c r="AK249" s="379"/>
      <c r="AL249" s="379"/>
      <c r="AM249" s="379"/>
      <c r="AN249" s="379"/>
      <c r="AO249" s="379"/>
      <c r="AP249" s="379"/>
      <c r="AQ249" s="379"/>
      <c r="AR249" s="380"/>
      <c r="AS249" s="500"/>
      <c r="AT249" s="379"/>
      <c r="AU249" s="379"/>
      <c r="AV249" s="379"/>
      <c r="AW249" s="379"/>
      <c r="AX249" s="379"/>
      <c r="AY249" s="379"/>
      <c r="AZ249" s="379"/>
      <c r="BA249" s="379"/>
      <c r="BB249" s="380"/>
    </row>
    <row r="250" spans="1:74" ht="15.75" customHeight="1" thickBot="1" x14ac:dyDescent="0.3">
      <c r="A250" s="767"/>
      <c r="B250" s="586"/>
      <c r="C250" s="586"/>
      <c r="D250" s="586"/>
      <c r="E250" s="381"/>
      <c r="F250" s="381"/>
      <c r="G250" s="381"/>
      <c r="H250" s="381"/>
      <c r="I250" s="381"/>
      <c r="J250" s="381"/>
      <c r="K250" s="381"/>
      <c r="L250" s="381"/>
      <c r="M250" s="381"/>
      <c r="N250" s="381"/>
      <c r="O250" s="501"/>
      <c r="P250" s="381"/>
      <c r="Q250" s="381"/>
      <c r="R250" s="381"/>
      <c r="S250" s="381"/>
      <c r="T250" s="381"/>
      <c r="U250" s="381"/>
      <c r="V250" s="381"/>
      <c r="W250" s="381"/>
      <c r="X250" s="382"/>
      <c r="Y250" s="501"/>
      <c r="Z250" s="381"/>
      <c r="AA250" s="381"/>
      <c r="AB250" s="381"/>
      <c r="AC250" s="381"/>
      <c r="AD250" s="381"/>
      <c r="AE250" s="381"/>
      <c r="AF250" s="381"/>
      <c r="AG250" s="381"/>
      <c r="AH250" s="382"/>
      <c r="AI250" s="501"/>
      <c r="AJ250" s="381"/>
      <c r="AK250" s="381"/>
      <c r="AL250" s="381"/>
      <c r="AM250" s="381"/>
      <c r="AN250" s="381"/>
      <c r="AO250" s="381"/>
      <c r="AP250" s="381"/>
      <c r="AQ250" s="381"/>
      <c r="AR250" s="382"/>
      <c r="AS250" s="501"/>
      <c r="AT250" s="381"/>
      <c r="AU250" s="381"/>
      <c r="AV250" s="381"/>
      <c r="AW250" s="381"/>
      <c r="AX250" s="381"/>
      <c r="AY250" s="381"/>
      <c r="AZ250" s="381"/>
      <c r="BA250" s="381"/>
      <c r="BB250" s="382"/>
    </row>
    <row r="251" spans="1:74" ht="15.75" customHeight="1" collapsed="1" thickBot="1" x14ac:dyDescent="0.3">
      <c r="A251" s="767"/>
      <c r="B251" s="379"/>
      <c r="C251" s="379"/>
      <c r="D251" s="584"/>
      <c r="E251" s="379"/>
      <c r="F251" s="379"/>
      <c r="G251" s="379"/>
      <c r="H251" s="379"/>
      <c r="I251" s="379"/>
      <c r="J251" s="379"/>
      <c r="K251" s="379"/>
      <c r="L251" s="379"/>
      <c r="M251" s="379"/>
      <c r="N251" s="379"/>
      <c r="O251" s="500"/>
      <c r="P251" s="379"/>
      <c r="Q251" s="379"/>
      <c r="R251" s="379"/>
      <c r="S251" s="379"/>
      <c r="T251" s="379"/>
      <c r="U251" s="379"/>
      <c r="V251" s="379"/>
      <c r="W251" s="379"/>
      <c r="X251" s="380"/>
      <c r="Y251" s="500"/>
      <c r="Z251" s="379"/>
      <c r="AA251" s="379"/>
      <c r="AB251" s="379"/>
      <c r="AC251" s="379"/>
      <c r="AD251" s="379"/>
      <c r="AE251" s="379"/>
      <c r="AF251" s="379"/>
      <c r="AG251" s="379"/>
      <c r="AH251" s="380"/>
      <c r="AI251" s="500"/>
      <c r="AJ251" s="379"/>
      <c r="AK251" s="379"/>
      <c r="AL251" s="379"/>
      <c r="AM251" s="379"/>
      <c r="AN251" s="379"/>
      <c r="AO251" s="379"/>
      <c r="AP251" s="379"/>
      <c r="AQ251" s="379"/>
      <c r="AR251" s="380"/>
      <c r="AS251" s="500"/>
      <c r="AT251" s="379"/>
      <c r="AU251" s="379"/>
      <c r="AV251" s="379"/>
      <c r="AW251" s="379"/>
      <c r="AX251" s="379"/>
      <c r="AY251" s="379"/>
      <c r="AZ251" s="379"/>
      <c r="BA251" s="379"/>
      <c r="BB251" s="380"/>
    </row>
    <row r="252" spans="1:74" ht="15.75" hidden="1" customHeight="1" outlineLevel="1" x14ac:dyDescent="0.25">
      <c r="A252" s="767"/>
      <c r="B252" s="547"/>
      <c r="C252" s="375"/>
      <c r="D252" s="479"/>
      <c r="E252" s="479"/>
      <c r="F252" s="479"/>
      <c r="G252" s="479"/>
      <c r="H252" s="479"/>
      <c r="I252" s="479"/>
      <c r="J252" s="479"/>
      <c r="K252" s="479"/>
      <c r="L252" s="479"/>
      <c r="M252" s="479"/>
      <c r="N252" s="479"/>
      <c r="O252" s="480"/>
      <c r="P252" s="479"/>
      <c r="Q252" s="479"/>
      <c r="R252" s="479"/>
      <c r="S252" s="479"/>
      <c r="T252" s="479"/>
      <c r="U252" s="479"/>
      <c r="V252" s="479"/>
      <c r="W252" s="479"/>
      <c r="X252" s="481"/>
      <c r="Y252" s="480"/>
      <c r="Z252" s="479"/>
      <c r="AA252" s="479"/>
      <c r="AB252" s="479"/>
      <c r="AC252" s="479"/>
      <c r="AD252" s="479"/>
      <c r="AE252" s="479"/>
      <c r="AF252" s="479"/>
      <c r="AG252" s="479"/>
      <c r="AH252" s="481"/>
      <c r="AI252" s="480"/>
      <c r="AJ252" s="479"/>
      <c r="AK252" s="479"/>
      <c r="AL252" s="479"/>
      <c r="AM252" s="479"/>
      <c r="AN252" s="479"/>
      <c r="AO252" s="479"/>
      <c r="AP252" s="479"/>
      <c r="AQ252" s="479"/>
      <c r="AR252" s="481"/>
      <c r="AS252" s="480"/>
      <c r="AT252" s="479"/>
      <c r="AU252" s="479"/>
      <c r="AV252" s="479"/>
      <c r="AW252" s="479"/>
      <c r="AX252" s="479"/>
      <c r="AY252" s="479"/>
      <c r="AZ252" s="479"/>
      <c r="BA252" s="479"/>
      <c r="BB252" s="481"/>
    </row>
    <row r="253" spans="1:74" ht="15.75" hidden="1" customHeight="1" outlineLevel="1" thickBot="1" x14ac:dyDescent="0.3">
      <c r="A253" s="767"/>
      <c r="B253" s="547"/>
      <c r="C253" s="375"/>
      <c r="D253" s="479"/>
      <c r="E253" s="479"/>
      <c r="F253" s="479"/>
      <c r="G253" s="479"/>
      <c r="H253" s="479"/>
      <c r="I253" s="479"/>
      <c r="J253" s="479"/>
      <c r="K253" s="479"/>
      <c r="L253" s="479"/>
      <c r="M253" s="479"/>
      <c r="N253" s="479"/>
      <c r="O253" s="480"/>
      <c r="P253" s="479"/>
      <c r="Q253" s="479"/>
      <c r="R253" s="479"/>
      <c r="S253" s="479"/>
      <c r="T253" s="479"/>
      <c r="U253" s="479"/>
      <c r="V253" s="479"/>
      <c r="W253" s="479"/>
      <c r="X253" s="481"/>
      <c r="Y253" s="480"/>
      <c r="Z253" s="479"/>
      <c r="AA253" s="479"/>
      <c r="AB253" s="479"/>
      <c r="AC253" s="479"/>
      <c r="AD253" s="479"/>
      <c r="AE253" s="479"/>
      <c r="AF253" s="479"/>
      <c r="AG253" s="479"/>
      <c r="AH253" s="481"/>
      <c r="AI253" s="480"/>
      <c r="AJ253" s="479"/>
      <c r="AK253" s="479"/>
      <c r="AL253" s="479"/>
      <c r="AM253" s="479"/>
      <c r="AN253" s="479"/>
      <c r="AO253" s="479"/>
      <c r="AP253" s="479"/>
      <c r="AQ253" s="479"/>
      <c r="AR253" s="481"/>
      <c r="AS253" s="480"/>
      <c r="AT253" s="479"/>
      <c r="AU253" s="479"/>
      <c r="AV253" s="479"/>
      <c r="AW253" s="479"/>
      <c r="AX253" s="479"/>
      <c r="AY253" s="479"/>
      <c r="AZ253" s="479"/>
      <c r="BA253" s="479"/>
      <c r="BB253" s="481"/>
    </row>
    <row r="254" spans="1:74" s="488" customFormat="1" ht="15.75" hidden="1" customHeight="1" outlineLevel="1" x14ac:dyDescent="0.25">
      <c r="A254" s="767"/>
      <c r="B254" s="554"/>
      <c r="C254" s="486"/>
      <c r="D254" s="487"/>
      <c r="E254" s="487"/>
      <c r="F254" s="487"/>
      <c r="G254" s="487"/>
      <c r="H254" s="487"/>
      <c r="I254" s="487"/>
      <c r="J254" s="487"/>
      <c r="K254" s="487"/>
      <c r="L254" s="487"/>
      <c r="M254" s="487"/>
      <c r="N254" s="487"/>
      <c r="O254" s="502"/>
      <c r="P254" s="487"/>
      <c r="Q254" s="487"/>
      <c r="R254" s="487"/>
      <c r="S254" s="487"/>
      <c r="T254" s="487"/>
      <c r="U254" s="487"/>
      <c r="V254" s="487"/>
      <c r="W254" s="487"/>
      <c r="X254" s="503"/>
      <c r="Y254" s="502"/>
      <c r="Z254" s="487"/>
      <c r="AA254" s="487"/>
      <c r="AB254" s="487"/>
      <c r="AC254" s="487"/>
      <c r="AD254" s="487"/>
      <c r="AE254" s="487"/>
      <c r="AF254" s="487"/>
      <c r="AG254" s="487"/>
      <c r="AH254" s="503"/>
      <c r="AI254" s="502"/>
      <c r="AJ254" s="487"/>
      <c r="AK254" s="487"/>
      <c r="AL254" s="487"/>
      <c r="AM254" s="487"/>
      <c r="AN254" s="487"/>
      <c r="AO254" s="487"/>
      <c r="AP254" s="487"/>
      <c r="AQ254" s="487"/>
      <c r="AR254" s="503"/>
      <c r="AS254" s="502"/>
      <c r="AT254" s="487"/>
      <c r="AU254" s="487"/>
      <c r="AV254" s="487"/>
      <c r="AW254" s="487"/>
      <c r="AX254" s="487"/>
      <c r="AY254" s="487"/>
      <c r="AZ254" s="487"/>
      <c r="BA254" s="487"/>
      <c r="BB254" s="503"/>
      <c r="BC254" s="468"/>
      <c r="BD254" s="468"/>
      <c r="BE254" s="468"/>
      <c r="BF254" s="468"/>
      <c r="BG254" s="468"/>
      <c r="BH254" s="468"/>
      <c r="BI254" s="468"/>
      <c r="BJ254" s="468"/>
      <c r="BK254" s="468"/>
      <c r="BL254" s="468"/>
      <c r="BM254" s="468"/>
      <c r="BN254" s="468"/>
      <c r="BO254" s="468"/>
      <c r="BP254" s="468"/>
      <c r="BQ254" s="468"/>
      <c r="BR254" s="468"/>
      <c r="BS254" s="468"/>
      <c r="BT254" s="468"/>
      <c r="BU254" s="468"/>
      <c r="BV254" s="468"/>
    </row>
    <row r="255" spans="1:74" ht="15.75" hidden="1" customHeight="1" outlineLevel="1" x14ac:dyDescent="0.25">
      <c r="A255" s="767"/>
      <c r="B255" s="547"/>
      <c r="C255" s="375"/>
      <c r="D255" s="479"/>
      <c r="E255" s="479"/>
      <c r="F255" s="479"/>
      <c r="G255" s="479"/>
      <c r="H255" s="479"/>
      <c r="I255" s="479"/>
      <c r="J255" s="479"/>
      <c r="K255" s="479"/>
      <c r="L255" s="479"/>
      <c r="M255" s="479"/>
      <c r="N255" s="479"/>
      <c r="O255" s="480"/>
      <c r="P255" s="479"/>
      <c r="Q255" s="479"/>
      <c r="R255" s="479"/>
      <c r="S255" s="479"/>
      <c r="T255" s="479"/>
      <c r="U255" s="479"/>
      <c r="V255" s="479"/>
      <c r="W255" s="479"/>
      <c r="X255" s="481"/>
      <c r="Y255" s="480"/>
      <c r="Z255" s="479"/>
      <c r="AA255" s="479"/>
      <c r="AB255" s="479"/>
      <c r="AC255" s="479"/>
      <c r="AD255" s="479"/>
      <c r="AE255" s="479"/>
      <c r="AF255" s="479"/>
      <c r="AG255" s="479"/>
      <c r="AH255" s="481"/>
      <c r="AI255" s="480"/>
      <c r="AJ255" s="479"/>
      <c r="AK255" s="479"/>
      <c r="AL255" s="479"/>
      <c r="AM255" s="479"/>
      <c r="AN255" s="479"/>
      <c r="AO255" s="479"/>
      <c r="AP255" s="479"/>
      <c r="AQ255" s="479"/>
      <c r="AR255" s="481"/>
      <c r="AS255" s="480"/>
      <c r="AT255" s="479"/>
      <c r="AU255" s="479"/>
      <c r="AV255" s="479"/>
      <c r="AW255" s="479"/>
      <c r="AX255" s="479"/>
      <c r="AY255" s="479"/>
      <c r="AZ255" s="479"/>
      <c r="BA255" s="479"/>
      <c r="BB255" s="481"/>
    </row>
    <row r="256" spans="1:74" s="488" customFormat="1" ht="15.75" hidden="1" customHeight="1" outlineLevel="1" x14ac:dyDescent="0.25">
      <c r="A256" s="767"/>
      <c r="B256" s="554"/>
      <c r="C256" s="486"/>
      <c r="D256" s="487"/>
      <c r="E256" s="487"/>
      <c r="F256" s="487"/>
      <c r="G256" s="487"/>
      <c r="H256" s="487"/>
      <c r="I256" s="487"/>
      <c r="J256" s="487"/>
      <c r="K256" s="487"/>
      <c r="L256" s="487"/>
      <c r="M256" s="487"/>
      <c r="N256" s="487"/>
      <c r="O256" s="502"/>
      <c r="P256" s="487"/>
      <c r="Q256" s="487"/>
      <c r="R256" s="487"/>
      <c r="S256" s="487"/>
      <c r="T256" s="487"/>
      <c r="U256" s="487"/>
      <c r="V256" s="487"/>
      <c r="W256" s="487"/>
      <c r="X256" s="503"/>
      <c r="Y256" s="502"/>
      <c r="Z256" s="487"/>
      <c r="AA256" s="487"/>
      <c r="AB256" s="487"/>
      <c r="AC256" s="487"/>
      <c r="AD256" s="487"/>
      <c r="AE256" s="487"/>
      <c r="AF256" s="487"/>
      <c r="AG256" s="487"/>
      <c r="AH256" s="503"/>
      <c r="AI256" s="502"/>
      <c r="AJ256" s="487"/>
      <c r="AK256" s="487"/>
      <c r="AL256" s="487"/>
      <c r="AM256" s="487"/>
      <c r="AN256" s="487"/>
      <c r="AO256" s="487"/>
      <c r="AP256" s="487"/>
      <c r="AQ256" s="487"/>
      <c r="AR256" s="503"/>
      <c r="AS256" s="502"/>
      <c r="AT256" s="487"/>
      <c r="AU256" s="487"/>
      <c r="AV256" s="487"/>
      <c r="AW256" s="487"/>
      <c r="AX256" s="487"/>
      <c r="AY256" s="487"/>
      <c r="AZ256" s="487"/>
      <c r="BA256" s="487"/>
      <c r="BB256" s="503"/>
      <c r="BC256" s="468"/>
      <c r="BD256" s="468"/>
      <c r="BE256" s="468"/>
      <c r="BF256" s="468"/>
      <c r="BG256" s="468"/>
      <c r="BH256" s="468"/>
      <c r="BI256" s="468"/>
      <c r="BJ256" s="468"/>
      <c r="BK256" s="468"/>
      <c r="BL256" s="468"/>
      <c r="BM256" s="468"/>
      <c r="BN256" s="468"/>
      <c r="BO256" s="468"/>
      <c r="BP256" s="468"/>
      <c r="BQ256" s="468"/>
      <c r="BR256" s="468"/>
      <c r="BS256" s="468"/>
      <c r="BT256" s="468"/>
      <c r="BU256" s="468"/>
      <c r="BV256" s="468"/>
    </row>
    <row r="257" spans="1:74" ht="15.75" hidden="1" customHeight="1" outlineLevel="1" x14ac:dyDescent="0.25">
      <c r="A257" s="767"/>
      <c r="B257" s="547"/>
      <c r="C257" s="375"/>
      <c r="D257" s="479"/>
      <c r="E257" s="504"/>
      <c r="F257" s="504"/>
      <c r="G257" s="504"/>
      <c r="H257" s="504"/>
      <c r="I257" s="504"/>
      <c r="J257" s="504"/>
      <c r="K257" s="504"/>
      <c r="L257" s="504"/>
      <c r="M257" s="504"/>
      <c r="N257" s="504"/>
      <c r="O257" s="505"/>
      <c r="P257" s="504"/>
      <c r="Q257" s="504"/>
      <c r="R257" s="504"/>
      <c r="S257" s="504"/>
      <c r="T257" s="504"/>
      <c r="U257" s="504"/>
      <c r="V257" s="504"/>
      <c r="W257" s="504"/>
      <c r="X257" s="506"/>
      <c r="Y257" s="505"/>
      <c r="Z257" s="504"/>
      <c r="AA257" s="504"/>
      <c r="AB257" s="504"/>
      <c r="AC257" s="504"/>
      <c r="AD257" s="504"/>
      <c r="AE257" s="504"/>
      <c r="AF257" s="504"/>
      <c r="AG257" s="504"/>
      <c r="AH257" s="506"/>
      <c r="AI257" s="505"/>
      <c r="AJ257" s="504"/>
      <c r="AK257" s="504"/>
      <c r="AL257" s="504"/>
      <c r="AM257" s="504"/>
      <c r="AN257" s="504"/>
      <c r="AO257" s="504"/>
      <c r="AP257" s="504"/>
      <c r="AQ257" s="504"/>
      <c r="AR257" s="506"/>
      <c r="AS257" s="505"/>
      <c r="AT257" s="504"/>
      <c r="AU257" s="504"/>
      <c r="AV257" s="504"/>
      <c r="AW257" s="504"/>
      <c r="AX257" s="504"/>
      <c r="AY257" s="504"/>
      <c r="AZ257" s="504"/>
      <c r="BA257" s="504"/>
      <c r="BB257" s="506"/>
    </row>
    <row r="258" spans="1:74" s="488" customFormat="1" ht="15.75" hidden="1" customHeight="1" outlineLevel="1" x14ac:dyDescent="0.25">
      <c r="A258" s="767"/>
      <c r="B258" s="554"/>
      <c r="C258" s="486"/>
      <c r="D258" s="487"/>
      <c r="E258" s="487"/>
      <c r="F258" s="487"/>
      <c r="G258" s="487"/>
      <c r="H258" s="487"/>
      <c r="I258" s="487"/>
      <c r="J258" s="487"/>
      <c r="K258" s="487"/>
      <c r="L258" s="487"/>
      <c r="M258" s="487"/>
      <c r="N258" s="487"/>
      <c r="O258" s="502"/>
      <c r="P258" s="487"/>
      <c r="Q258" s="487"/>
      <c r="R258" s="487"/>
      <c r="S258" s="487"/>
      <c r="T258" s="487"/>
      <c r="U258" s="487"/>
      <c r="V258" s="487"/>
      <c r="W258" s="487"/>
      <c r="X258" s="503"/>
      <c r="Y258" s="502"/>
      <c r="Z258" s="487"/>
      <c r="AA258" s="487"/>
      <c r="AB258" s="487"/>
      <c r="AC258" s="487"/>
      <c r="AD258" s="487"/>
      <c r="AE258" s="487"/>
      <c r="AF258" s="487"/>
      <c r="AG258" s="487"/>
      <c r="AH258" s="503"/>
      <c r="AI258" s="502"/>
      <c r="AJ258" s="487"/>
      <c r="AK258" s="487"/>
      <c r="AL258" s="487"/>
      <c r="AM258" s="487"/>
      <c r="AN258" s="487"/>
      <c r="AO258" s="487"/>
      <c r="AP258" s="487"/>
      <c r="AQ258" s="487"/>
      <c r="AR258" s="503"/>
      <c r="AS258" s="502"/>
      <c r="AT258" s="487"/>
      <c r="AU258" s="487"/>
      <c r="AV258" s="487"/>
      <c r="AW258" s="487"/>
      <c r="AX258" s="487"/>
      <c r="AY258" s="487"/>
      <c r="AZ258" s="487"/>
      <c r="BA258" s="487"/>
      <c r="BB258" s="503"/>
      <c r="BC258" s="468"/>
      <c r="BD258" s="468"/>
      <c r="BE258" s="468"/>
      <c r="BF258" s="468"/>
      <c r="BG258" s="468"/>
      <c r="BH258" s="468"/>
      <c r="BI258" s="468"/>
      <c r="BJ258" s="468"/>
      <c r="BK258" s="468"/>
      <c r="BL258" s="468"/>
      <c r="BM258" s="468"/>
      <c r="BN258" s="468"/>
      <c r="BO258" s="468"/>
      <c r="BP258" s="468"/>
      <c r="BQ258" s="468"/>
      <c r="BR258" s="468"/>
      <c r="BS258" s="468"/>
      <c r="BT258" s="468"/>
      <c r="BU258" s="468"/>
      <c r="BV258" s="468"/>
    </row>
    <row r="259" spans="1:74" ht="15.75" hidden="1" customHeight="1" outlineLevel="1" x14ac:dyDescent="0.25">
      <c r="A259" s="767"/>
      <c r="B259" s="547"/>
      <c r="C259" s="375"/>
      <c r="D259" s="479"/>
      <c r="E259" s="479"/>
      <c r="F259" s="479"/>
      <c r="G259" s="479"/>
      <c r="H259" s="479"/>
      <c r="I259" s="479"/>
      <c r="J259" s="479"/>
      <c r="K259" s="479"/>
      <c r="L259" s="479"/>
      <c r="M259" s="479"/>
      <c r="N259" s="479"/>
      <c r="O259" s="480"/>
      <c r="P259" s="479"/>
      <c r="Q259" s="479"/>
      <c r="R259" s="479"/>
      <c r="S259" s="479"/>
      <c r="T259" s="479"/>
      <c r="U259" s="479"/>
      <c r="V259" s="479"/>
      <c r="W259" s="479"/>
      <c r="X259" s="481"/>
      <c r="Y259" s="480"/>
      <c r="Z259" s="479"/>
      <c r="AA259" s="479"/>
      <c r="AB259" s="479"/>
      <c r="AC259" s="479"/>
      <c r="AD259" s="479"/>
      <c r="AE259" s="479"/>
      <c r="AF259" s="479"/>
      <c r="AG259" s="479"/>
      <c r="AH259" s="481"/>
      <c r="AI259" s="480"/>
      <c r="AJ259" s="479"/>
      <c r="AK259" s="479"/>
      <c r="AL259" s="479"/>
      <c r="AM259" s="479"/>
      <c r="AN259" s="479"/>
      <c r="AO259" s="479"/>
      <c r="AP259" s="479"/>
      <c r="AQ259" s="479"/>
      <c r="AR259" s="481"/>
      <c r="AS259" s="480"/>
      <c r="AT259" s="479"/>
      <c r="AU259" s="479"/>
      <c r="AV259" s="479"/>
      <c r="AW259" s="479"/>
      <c r="AX259" s="479"/>
      <c r="AY259" s="479"/>
      <c r="AZ259" s="479"/>
      <c r="BA259" s="479"/>
      <c r="BB259" s="481"/>
    </row>
    <row r="260" spans="1:74" s="488" customFormat="1" ht="15.75" hidden="1" customHeight="1" outlineLevel="1" x14ac:dyDescent="0.25">
      <c r="A260" s="767"/>
      <c r="B260" s="554"/>
      <c r="C260" s="486"/>
      <c r="D260" s="487"/>
      <c r="E260" s="486"/>
      <c r="F260" s="486"/>
      <c r="G260" s="486"/>
      <c r="H260" s="486"/>
      <c r="I260" s="486"/>
      <c r="J260" s="486"/>
      <c r="K260" s="486"/>
      <c r="L260" s="486"/>
      <c r="M260" s="486"/>
      <c r="N260" s="486"/>
      <c r="O260" s="507"/>
      <c r="P260" s="486"/>
      <c r="Q260" s="486"/>
      <c r="R260" s="486"/>
      <c r="S260" s="486"/>
      <c r="T260" s="486"/>
      <c r="U260" s="486"/>
      <c r="V260" s="486"/>
      <c r="W260" s="486"/>
      <c r="X260" s="508"/>
      <c r="Y260" s="507"/>
      <c r="Z260" s="486"/>
      <c r="AA260" s="486"/>
      <c r="AB260" s="486"/>
      <c r="AC260" s="486"/>
      <c r="AD260" s="486"/>
      <c r="AE260" s="486"/>
      <c r="AF260" s="486"/>
      <c r="AG260" s="486"/>
      <c r="AH260" s="508"/>
      <c r="AI260" s="507"/>
      <c r="AJ260" s="486"/>
      <c r="AK260" s="486"/>
      <c r="AL260" s="486"/>
      <c r="AM260" s="486"/>
      <c r="AN260" s="486"/>
      <c r="AO260" s="486"/>
      <c r="AP260" s="486"/>
      <c r="AQ260" s="486"/>
      <c r="AR260" s="508"/>
      <c r="AS260" s="507"/>
      <c r="AT260" s="486"/>
      <c r="AU260" s="486"/>
      <c r="AV260" s="486"/>
      <c r="AW260" s="486"/>
      <c r="AX260" s="486"/>
      <c r="AY260" s="486"/>
      <c r="AZ260" s="486"/>
      <c r="BA260" s="486"/>
      <c r="BB260" s="508"/>
      <c r="BC260" s="468"/>
      <c r="BD260" s="468"/>
      <c r="BE260" s="468"/>
      <c r="BF260" s="468"/>
      <c r="BG260" s="468"/>
      <c r="BH260" s="468"/>
      <c r="BI260" s="468"/>
      <c r="BJ260" s="468"/>
      <c r="BK260" s="468"/>
      <c r="BL260" s="468"/>
      <c r="BM260" s="468"/>
      <c r="BN260" s="468"/>
      <c r="BO260" s="468"/>
      <c r="BP260" s="468"/>
      <c r="BQ260" s="468"/>
      <c r="BR260" s="468"/>
      <c r="BS260" s="468"/>
      <c r="BT260" s="468"/>
      <c r="BU260" s="468"/>
      <c r="BV260" s="468"/>
    </row>
    <row r="261" spans="1:74" ht="15.75" hidden="1" customHeight="1" outlineLevel="1" x14ac:dyDescent="0.25">
      <c r="A261" s="767"/>
      <c r="B261" s="547"/>
      <c r="C261" s="509"/>
      <c r="D261" s="479"/>
      <c r="E261" s="375"/>
      <c r="F261" s="375"/>
      <c r="G261" s="375"/>
      <c r="H261" s="375"/>
      <c r="I261" s="375"/>
      <c r="J261" s="375"/>
      <c r="K261" s="375"/>
      <c r="L261" s="375"/>
      <c r="M261" s="375"/>
      <c r="N261" s="375"/>
      <c r="O261" s="510"/>
      <c r="P261" s="375"/>
      <c r="Q261" s="375"/>
      <c r="R261" s="375"/>
      <c r="S261" s="375"/>
      <c r="T261" s="375"/>
      <c r="U261" s="375"/>
      <c r="V261" s="375"/>
      <c r="W261" s="375"/>
      <c r="X261" s="511"/>
      <c r="Y261" s="510"/>
      <c r="Z261" s="375"/>
      <c r="AA261" s="375"/>
      <c r="AB261" s="375"/>
      <c r="AC261" s="375"/>
      <c r="AD261" s="375"/>
      <c r="AE261" s="375"/>
      <c r="AF261" s="375"/>
      <c r="AG261" s="375"/>
      <c r="AH261" s="511"/>
      <c r="AI261" s="510"/>
      <c r="AJ261" s="375"/>
      <c r="AK261" s="375"/>
      <c r="AL261" s="375"/>
      <c r="AM261" s="375"/>
      <c r="AN261" s="375"/>
      <c r="AO261" s="375"/>
      <c r="AP261" s="375"/>
      <c r="AQ261" s="375"/>
      <c r="AR261" s="511"/>
      <c r="AS261" s="510"/>
      <c r="AT261" s="375"/>
      <c r="AU261" s="375"/>
      <c r="AV261" s="375"/>
      <c r="AW261" s="375"/>
      <c r="AX261" s="375"/>
      <c r="AY261" s="375"/>
      <c r="AZ261" s="375"/>
      <c r="BA261" s="375"/>
      <c r="BB261" s="511"/>
    </row>
    <row r="262" spans="1:74" s="488" customFormat="1" ht="15.75" hidden="1" customHeight="1" outlineLevel="1" x14ac:dyDescent="0.25">
      <c r="A262" s="767"/>
      <c r="B262" s="554"/>
      <c r="C262" s="489"/>
      <c r="D262" s="486"/>
      <c r="E262" s="486"/>
      <c r="F262" s="486"/>
      <c r="G262" s="486"/>
      <c r="H262" s="486"/>
      <c r="I262" s="486"/>
      <c r="J262" s="486"/>
      <c r="K262" s="486"/>
      <c r="L262" s="486"/>
      <c r="M262" s="486"/>
      <c r="N262" s="486"/>
      <c r="O262" s="507"/>
      <c r="P262" s="486"/>
      <c r="Q262" s="486"/>
      <c r="R262" s="486"/>
      <c r="S262" s="486"/>
      <c r="T262" s="486"/>
      <c r="U262" s="486"/>
      <c r="V262" s="486"/>
      <c r="W262" s="486"/>
      <c r="X262" s="508"/>
      <c r="Y262" s="507"/>
      <c r="Z262" s="486"/>
      <c r="AA262" s="486"/>
      <c r="AB262" s="486"/>
      <c r="AC262" s="486"/>
      <c r="AD262" s="486"/>
      <c r="AE262" s="486"/>
      <c r="AF262" s="486"/>
      <c r="AG262" s="486"/>
      <c r="AH262" s="508"/>
      <c r="AI262" s="507"/>
      <c r="AJ262" s="486"/>
      <c r="AK262" s="486"/>
      <c r="AL262" s="486"/>
      <c r="AM262" s="486"/>
      <c r="AN262" s="486"/>
      <c r="AO262" s="486"/>
      <c r="AP262" s="486"/>
      <c r="AQ262" s="486"/>
      <c r="AR262" s="508"/>
      <c r="AS262" s="507"/>
      <c r="AT262" s="486"/>
      <c r="AU262" s="486"/>
      <c r="AV262" s="486"/>
      <c r="AW262" s="486"/>
      <c r="AX262" s="486"/>
      <c r="AY262" s="486"/>
      <c r="AZ262" s="486"/>
      <c r="BA262" s="486"/>
      <c r="BB262" s="508"/>
      <c r="BC262" s="468"/>
      <c r="BD262" s="468"/>
      <c r="BE262" s="468"/>
      <c r="BF262" s="468"/>
      <c r="BG262" s="468"/>
      <c r="BH262" s="468"/>
      <c r="BI262" s="468"/>
      <c r="BJ262" s="468"/>
      <c r="BK262" s="468"/>
      <c r="BL262" s="468"/>
      <c r="BM262" s="468"/>
      <c r="BN262" s="468"/>
      <c r="BO262" s="468"/>
      <c r="BP262" s="468"/>
      <c r="BQ262" s="468"/>
      <c r="BR262" s="468"/>
      <c r="BS262" s="468"/>
      <c r="BT262" s="468"/>
      <c r="BU262" s="468"/>
      <c r="BV262" s="468"/>
    </row>
    <row r="263" spans="1:74" ht="15.75" hidden="1" customHeight="1" outlineLevel="1" x14ac:dyDescent="0.25">
      <c r="A263" s="767"/>
      <c r="B263" s="547"/>
      <c r="C263" s="512"/>
      <c r="D263" s="375"/>
      <c r="E263" s="375"/>
      <c r="F263" s="375"/>
      <c r="G263" s="375"/>
      <c r="H263" s="375"/>
      <c r="I263" s="375"/>
      <c r="J263" s="375"/>
      <c r="K263" s="375"/>
      <c r="L263" s="375"/>
      <c r="M263" s="375"/>
      <c r="N263" s="375"/>
      <c r="O263" s="510"/>
      <c r="P263" s="375"/>
      <c r="Q263" s="375"/>
      <c r="R263" s="375"/>
      <c r="S263" s="375"/>
      <c r="T263" s="375"/>
      <c r="U263" s="375"/>
      <c r="V263" s="375"/>
      <c r="W263" s="375"/>
      <c r="X263" s="511"/>
      <c r="Y263" s="510"/>
      <c r="Z263" s="375"/>
      <c r="AA263" s="375"/>
      <c r="AB263" s="375"/>
      <c r="AC263" s="375"/>
      <c r="AD263" s="375"/>
      <c r="AE263" s="375"/>
      <c r="AF263" s="375"/>
      <c r="AG263" s="375"/>
      <c r="AH263" s="511"/>
      <c r="AI263" s="510"/>
      <c r="AJ263" s="375"/>
      <c r="AK263" s="375"/>
      <c r="AL263" s="375"/>
      <c r="AM263" s="375"/>
      <c r="AN263" s="375"/>
      <c r="AO263" s="375"/>
      <c r="AP263" s="375"/>
      <c r="AQ263" s="375"/>
      <c r="AR263" s="511"/>
      <c r="AS263" s="510"/>
      <c r="AT263" s="375"/>
      <c r="AU263" s="375"/>
      <c r="AV263" s="375"/>
      <c r="AW263" s="375"/>
      <c r="AX263" s="375"/>
      <c r="AY263" s="375"/>
      <c r="AZ263" s="375"/>
      <c r="BA263" s="375"/>
      <c r="BB263" s="511"/>
    </row>
    <row r="264" spans="1:74" s="488" customFormat="1" ht="15.75" hidden="1" customHeight="1" outlineLevel="1" x14ac:dyDescent="0.25">
      <c r="A264" s="767"/>
      <c r="B264" s="554"/>
      <c r="C264" s="486"/>
      <c r="D264" s="486"/>
      <c r="E264" s="487"/>
      <c r="F264" s="487"/>
      <c r="G264" s="487"/>
      <c r="H264" s="487"/>
      <c r="I264" s="487"/>
      <c r="J264" s="487"/>
      <c r="K264" s="487"/>
      <c r="L264" s="487"/>
      <c r="M264" s="487"/>
      <c r="N264" s="487"/>
      <c r="O264" s="502"/>
      <c r="P264" s="487"/>
      <c r="Q264" s="487"/>
      <c r="R264" s="487"/>
      <c r="S264" s="487"/>
      <c r="T264" s="487"/>
      <c r="U264" s="487"/>
      <c r="V264" s="487"/>
      <c r="W264" s="487"/>
      <c r="X264" s="503"/>
      <c r="Y264" s="502"/>
      <c r="Z264" s="487"/>
      <c r="AA264" s="487"/>
      <c r="AB264" s="487"/>
      <c r="AC264" s="487"/>
      <c r="AD264" s="487"/>
      <c r="AE264" s="487"/>
      <c r="AF264" s="487"/>
      <c r="AG264" s="487"/>
      <c r="AH264" s="503"/>
      <c r="AI264" s="502"/>
      <c r="AJ264" s="487"/>
      <c r="AK264" s="487"/>
      <c r="AL264" s="487"/>
      <c r="AM264" s="487"/>
      <c r="AN264" s="487"/>
      <c r="AO264" s="487"/>
      <c r="AP264" s="487"/>
      <c r="AQ264" s="487"/>
      <c r="AR264" s="503"/>
      <c r="AS264" s="502"/>
      <c r="AT264" s="487"/>
      <c r="AU264" s="487"/>
      <c r="AV264" s="487"/>
      <c r="AW264" s="487"/>
      <c r="AX264" s="487"/>
      <c r="AY264" s="487"/>
      <c r="AZ264" s="487"/>
      <c r="BA264" s="487"/>
      <c r="BB264" s="503"/>
      <c r="BC264" s="468"/>
      <c r="BD264" s="468"/>
      <c r="BE264" s="468"/>
      <c r="BF264" s="468"/>
      <c r="BG264" s="468"/>
      <c r="BH264" s="468"/>
      <c r="BI264" s="468"/>
      <c r="BJ264" s="468"/>
      <c r="BK264" s="468"/>
      <c r="BL264" s="468"/>
      <c r="BM264" s="468"/>
      <c r="BN264" s="468"/>
      <c r="BO264" s="468"/>
      <c r="BP264" s="468"/>
      <c r="BQ264" s="468"/>
      <c r="BR264" s="468"/>
      <c r="BS264" s="468"/>
      <c r="BT264" s="468"/>
      <c r="BU264" s="468"/>
      <c r="BV264" s="468"/>
    </row>
    <row r="265" spans="1:74" ht="15.75" hidden="1" customHeight="1" outlineLevel="1" x14ac:dyDescent="0.25">
      <c r="A265" s="767"/>
      <c r="B265" s="547"/>
      <c r="C265" s="375"/>
      <c r="D265" s="375"/>
      <c r="E265" s="375"/>
      <c r="F265" s="375"/>
      <c r="G265" s="375"/>
      <c r="H265" s="375"/>
      <c r="I265" s="375"/>
      <c r="J265" s="375"/>
      <c r="K265" s="375"/>
      <c r="L265" s="375"/>
      <c r="M265" s="375"/>
      <c r="N265" s="375"/>
      <c r="O265" s="510"/>
      <c r="P265" s="375"/>
      <c r="Q265" s="375"/>
      <c r="R265" s="375"/>
      <c r="S265" s="375"/>
      <c r="T265" s="375"/>
      <c r="U265" s="375"/>
      <c r="V265" s="375"/>
      <c r="W265" s="375"/>
      <c r="X265" s="511"/>
      <c r="Y265" s="510"/>
      <c r="Z265" s="375"/>
      <c r="AA265" s="375"/>
      <c r="AB265" s="375"/>
      <c r="AC265" s="375"/>
      <c r="AD265" s="375"/>
      <c r="AE265" s="375"/>
      <c r="AF265" s="375"/>
      <c r="AG265" s="375"/>
      <c r="AH265" s="511"/>
      <c r="AI265" s="510"/>
      <c r="AJ265" s="375"/>
      <c r="AK265" s="375"/>
      <c r="AL265" s="375"/>
      <c r="AM265" s="375"/>
      <c r="AN265" s="375"/>
      <c r="AO265" s="375"/>
      <c r="AP265" s="375"/>
      <c r="AQ265" s="375"/>
      <c r="AR265" s="511"/>
      <c r="AS265" s="510"/>
      <c r="AT265" s="375"/>
      <c r="AU265" s="375"/>
      <c r="AV265" s="375"/>
      <c r="AW265" s="375"/>
      <c r="AX265" s="375"/>
      <c r="AY265" s="375"/>
      <c r="AZ265" s="375"/>
      <c r="BA265" s="375"/>
      <c r="BB265" s="511"/>
    </row>
    <row r="266" spans="1:74" s="488" customFormat="1" ht="15.75" hidden="1" customHeight="1" outlineLevel="1" thickBot="1" x14ac:dyDescent="0.3">
      <c r="A266" s="767"/>
      <c r="B266" s="554"/>
      <c r="C266" s="486"/>
      <c r="D266" s="486"/>
      <c r="E266" s="486"/>
      <c r="F266" s="486"/>
      <c r="G266" s="486"/>
      <c r="H266" s="486"/>
      <c r="I266" s="486"/>
      <c r="J266" s="486"/>
      <c r="K266" s="486"/>
      <c r="L266" s="486"/>
      <c r="M266" s="486"/>
      <c r="N266" s="486"/>
      <c r="O266" s="507"/>
      <c r="P266" s="486"/>
      <c r="Q266" s="486"/>
      <c r="R266" s="486"/>
      <c r="S266" s="486"/>
      <c r="T266" s="486"/>
      <c r="U266" s="486"/>
      <c r="V266" s="486"/>
      <c r="W266" s="486"/>
      <c r="X266" s="508"/>
      <c r="Y266" s="507"/>
      <c r="Z266" s="486"/>
      <c r="AA266" s="486"/>
      <c r="AB266" s="486"/>
      <c r="AC266" s="486"/>
      <c r="AD266" s="486"/>
      <c r="AE266" s="486"/>
      <c r="AF266" s="486"/>
      <c r="AG266" s="486"/>
      <c r="AH266" s="508"/>
      <c r="AI266" s="507"/>
      <c r="AJ266" s="486"/>
      <c r="AK266" s="486"/>
      <c r="AL266" s="486"/>
      <c r="AM266" s="486"/>
      <c r="AN266" s="486"/>
      <c r="AO266" s="486"/>
      <c r="AP266" s="486"/>
      <c r="AQ266" s="486"/>
      <c r="AR266" s="508"/>
      <c r="AS266" s="507"/>
      <c r="AT266" s="486"/>
      <c r="AU266" s="486"/>
      <c r="AV266" s="486"/>
      <c r="AW266" s="486"/>
      <c r="AX266" s="486"/>
      <c r="AY266" s="486"/>
      <c r="AZ266" s="486"/>
      <c r="BA266" s="486"/>
      <c r="BB266" s="508"/>
      <c r="BC266" s="468"/>
      <c r="BD266" s="468"/>
      <c r="BE266" s="468"/>
      <c r="BF266" s="468"/>
      <c r="BG266" s="468"/>
      <c r="BH266" s="468"/>
      <c r="BI266" s="468"/>
      <c r="BJ266" s="468"/>
      <c r="BK266" s="468"/>
      <c r="BL266" s="468"/>
      <c r="BM266" s="468"/>
      <c r="BN266" s="468"/>
      <c r="BO266" s="468"/>
      <c r="BP266" s="468"/>
      <c r="BQ266" s="468"/>
      <c r="BR266" s="468"/>
      <c r="BS266" s="468"/>
      <c r="BT266" s="468"/>
      <c r="BU266" s="468"/>
      <c r="BV266" s="468"/>
    </row>
    <row r="267" spans="1:74" ht="15.75" customHeight="1" collapsed="1" thickBot="1" x14ac:dyDescent="0.3">
      <c r="A267" s="767"/>
      <c r="B267" s="379"/>
      <c r="C267" s="379"/>
      <c r="D267" s="584"/>
      <c r="E267" s="379"/>
      <c r="F267" s="379"/>
      <c r="G267" s="379"/>
      <c r="H267" s="379"/>
      <c r="I267" s="379"/>
      <c r="J267" s="379"/>
      <c r="K267" s="379"/>
      <c r="L267" s="379"/>
      <c r="M267" s="379"/>
      <c r="N267" s="379"/>
      <c r="O267" s="500"/>
      <c r="P267" s="379"/>
      <c r="Q267" s="379"/>
      <c r="R267" s="379"/>
      <c r="S267" s="379"/>
      <c r="T267" s="379"/>
      <c r="U267" s="379"/>
      <c r="V267" s="379"/>
      <c r="W267" s="379"/>
      <c r="X267" s="380"/>
      <c r="Y267" s="500"/>
      <c r="Z267" s="379"/>
      <c r="AA267" s="379"/>
      <c r="AB267" s="379"/>
      <c r="AC267" s="379"/>
      <c r="AD267" s="379"/>
      <c r="AE267" s="379"/>
      <c r="AF267" s="379"/>
      <c r="AG267" s="379"/>
      <c r="AH267" s="380"/>
      <c r="AI267" s="500"/>
      <c r="AJ267" s="379"/>
      <c r="AK267" s="379"/>
      <c r="AL267" s="379"/>
      <c r="AM267" s="379"/>
      <c r="AN267" s="379"/>
      <c r="AO267" s="379"/>
      <c r="AP267" s="379"/>
      <c r="AQ267" s="379"/>
      <c r="AR267" s="380"/>
      <c r="AS267" s="500"/>
      <c r="AT267" s="379"/>
      <c r="AU267" s="379"/>
      <c r="AV267" s="379"/>
      <c r="AW267" s="379"/>
      <c r="AX267" s="379"/>
      <c r="AY267" s="379"/>
      <c r="AZ267" s="379"/>
      <c r="BA267" s="379"/>
      <c r="BB267" s="380"/>
    </row>
    <row r="268" spans="1:74" ht="15.75" hidden="1" customHeight="1" outlineLevel="1" x14ac:dyDescent="0.25">
      <c r="A268" s="767"/>
      <c r="B268" s="547"/>
      <c r="C268" s="375"/>
      <c r="D268" s="517"/>
      <c r="E268" s="479"/>
      <c r="F268" s="479"/>
      <c r="G268" s="479"/>
      <c r="H268" s="479"/>
      <c r="I268" s="479"/>
      <c r="J268" s="479"/>
      <c r="K268" s="479"/>
      <c r="L268" s="479"/>
      <c r="M268" s="479"/>
      <c r="N268" s="479"/>
      <c r="O268" s="480"/>
      <c r="P268" s="479"/>
      <c r="Q268" s="479"/>
      <c r="R268" s="479"/>
      <c r="S268" s="479"/>
      <c r="T268" s="479"/>
      <c r="U268" s="479"/>
      <c r="V268" s="479"/>
      <c r="W268" s="479"/>
      <c r="X268" s="481"/>
      <c r="Y268" s="480"/>
      <c r="Z268" s="479"/>
      <c r="AA268" s="479"/>
      <c r="AB268" s="479"/>
      <c r="AC268" s="479"/>
      <c r="AD268" s="479"/>
      <c r="AE268" s="479"/>
      <c r="AF268" s="479"/>
      <c r="AG268" s="479"/>
      <c r="AH268" s="481"/>
      <c r="AI268" s="480"/>
      <c r="AJ268" s="479"/>
      <c r="AK268" s="479"/>
      <c r="AL268" s="479"/>
      <c r="AM268" s="479"/>
      <c r="AN268" s="479"/>
      <c r="AO268" s="479"/>
      <c r="AP268" s="479"/>
      <c r="AQ268" s="479"/>
      <c r="AR268" s="481"/>
      <c r="AS268" s="480"/>
      <c r="AT268" s="479"/>
      <c r="AU268" s="479"/>
      <c r="AV268" s="479"/>
      <c r="AW268" s="479"/>
      <c r="AX268" s="479"/>
      <c r="AY268" s="479"/>
      <c r="AZ268" s="479"/>
      <c r="BA268" s="479"/>
      <c r="BB268" s="481"/>
    </row>
    <row r="269" spans="1:74" ht="15.75" hidden="1" customHeight="1" outlineLevel="1" thickBot="1" x14ac:dyDescent="0.3">
      <c r="A269" s="767"/>
      <c r="B269" s="547"/>
      <c r="C269" s="375"/>
      <c r="D269" s="479"/>
      <c r="E269" s="479"/>
      <c r="F269" s="479"/>
      <c r="G269" s="479"/>
      <c r="H269" s="479"/>
      <c r="I269" s="479"/>
      <c r="J269" s="479"/>
      <c r="K269" s="479"/>
      <c r="L269" s="479"/>
      <c r="M269" s="479"/>
      <c r="N269" s="479"/>
      <c r="O269" s="480"/>
      <c r="P269" s="479"/>
      <c r="Q269" s="479"/>
      <c r="R269" s="479"/>
      <c r="S269" s="479"/>
      <c r="T269" s="479"/>
      <c r="U269" s="479"/>
      <c r="V269" s="479"/>
      <c r="W269" s="479"/>
      <c r="X269" s="481"/>
      <c r="Y269" s="480"/>
      <c r="Z269" s="479"/>
      <c r="AA269" s="479"/>
      <c r="AB269" s="479"/>
      <c r="AC269" s="479"/>
      <c r="AD269" s="479"/>
      <c r="AE269" s="479"/>
      <c r="AF269" s="479"/>
      <c r="AG269" s="479"/>
      <c r="AH269" s="481"/>
      <c r="AI269" s="480"/>
      <c r="AJ269" s="479"/>
      <c r="AK269" s="479"/>
      <c r="AL269" s="479"/>
      <c r="AM269" s="479"/>
      <c r="AN269" s="479"/>
      <c r="AO269" s="479"/>
      <c r="AP269" s="479"/>
      <c r="AQ269" s="479"/>
      <c r="AR269" s="481"/>
      <c r="AS269" s="480"/>
      <c r="AT269" s="479"/>
      <c r="AU269" s="479"/>
      <c r="AV269" s="479"/>
      <c r="AW269" s="479"/>
      <c r="AX269" s="479"/>
      <c r="AY269" s="479"/>
      <c r="AZ269" s="479"/>
      <c r="BA269" s="479"/>
      <c r="BB269" s="481"/>
    </row>
    <row r="270" spans="1:74" s="488" customFormat="1" ht="15.75" hidden="1" customHeight="1" outlineLevel="1" x14ac:dyDescent="0.25">
      <c r="A270" s="767"/>
      <c r="B270" s="554"/>
      <c r="C270" s="486"/>
      <c r="D270" s="518"/>
      <c r="E270" s="487"/>
      <c r="F270" s="487"/>
      <c r="G270" s="487"/>
      <c r="H270" s="487"/>
      <c r="I270" s="487"/>
      <c r="J270" s="487"/>
      <c r="K270" s="487"/>
      <c r="L270" s="487"/>
      <c r="M270" s="487"/>
      <c r="N270" s="487"/>
      <c r="O270" s="502"/>
      <c r="P270" s="487"/>
      <c r="Q270" s="487"/>
      <c r="R270" s="487"/>
      <c r="S270" s="487"/>
      <c r="T270" s="487"/>
      <c r="U270" s="487"/>
      <c r="V270" s="487"/>
      <c r="W270" s="487"/>
      <c r="X270" s="503"/>
      <c r="Y270" s="502"/>
      <c r="Z270" s="487"/>
      <c r="AA270" s="487"/>
      <c r="AB270" s="487"/>
      <c r="AC270" s="487"/>
      <c r="AD270" s="487"/>
      <c r="AE270" s="487"/>
      <c r="AF270" s="487"/>
      <c r="AG270" s="487"/>
      <c r="AH270" s="503"/>
      <c r="AI270" s="502"/>
      <c r="AJ270" s="487"/>
      <c r="AK270" s="487"/>
      <c r="AL270" s="487"/>
      <c r="AM270" s="487"/>
      <c r="AN270" s="487"/>
      <c r="AO270" s="487"/>
      <c r="AP270" s="487"/>
      <c r="AQ270" s="487"/>
      <c r="AR270" s="503"/>
      <c r="AS270" s="502"/>
      <c r="AT270" s="487"/>
      <c r="AU270" s="487"/>
      <c r="AV270" s="487"/>
      <c r="AW270" s="487"/>
      <c r="AX270" s="487"/>
      <c r="AY270" s="487"/>
      <c r="AZ270" s="487"/>
      <c r="BA270" s="487"/>
      <c r="BB270" s="503"/>
      <c r="BC270" s="468"/>
      <c r="BD270" s="468"/>
      <c r="BE270" s="468"/>
      <c r="BF270" s="468"/>
      <c r="BG270" s="468"/>
      <c r="BH270" s="468"/>
      <c r="BI270" s="468"/>
      <c r="BJ270" s="468"/>
      <c r="BK270" s="468"/>
      <c r="BL270" s="468"/>
      <c r="BM270" s="468"/>
      <c r="BN270" s="468"/>
      <c r="BO270" s="468"/>
      <c r="BP270" s="468"/>
      <c r="BQ270" s="468"/>
      <c r="BR270" s="468"/>
      <c r="BS270" s="468"/>
      <c r="BT270" s="468"/>
      <c r="BU270" s="468"/>
      <c r="BV270" s="468"/>
    </row>
    <row r="271" spans="1:74" ht="15.75" hidden="1" customHeight="1" outlineLevel="1" x14ac:dyDescent="0.25">
      <c r="A271" s="767"/>
      <c r="B271" s="547"/>
      <c r="C271" s="375"/>
      <c r="D271" s="517"/>
      <c r="E271" s="479"/>
      <c r="F271" s="479"/>
      <c r="G271" s="479"/>
      <c r="H271" s="479"/>
      <c r="I271" s="479"/>
      <c r="J271" s="479"/>
      <c r="K271" s="479"/>
      <c r="L271" s="479"/>
      <c r="M271" s="479"/>
      <c r="N271" s="479"/>
      <c r="O271" s="480"/>
      <c r="P271" s="479"/>
      <c r="Q271" s="479"/>
      <c r="R271" s="479"/>
      <c r="S271" s="479"/>
      <c r="T271" s="479"/>
      <c r="U271" s="479"/>
      <c r="V271" s="479"/>
      <c r="W271" s="479"/>
      <c r="X271" s="481"/>
      <c r="Y271" s="480"/>
      <c r="Z271" s="479"/>
      <c r="AA271" s="479"/>
      <c r="AB271" s="479"/>
      <c r="AC271" s="479"/>
      <c r="AD271" s="479"/>
      <c r="AE271" s="479"/>
      <c r="AF271" s="479"/>
      <c r="AG271" s="479"/>
      <c r="AH271" s="481"/>
      <c r="AI271" s="480"/>
      <c r="AJ271" s="479"/>
      <c r="AK271" s="479"/>
      <c r="AL271" s="479"/>
      <c r="AM271" s="479"/>
      <c r="AN271" s="479"/>
      <c r="AO271" s="479"/>
      <c r="AP271" s="479"/>
      <c r="AQ271" s="479"/>
      <c r="AR271" s="481"/>
      <c r="AS271" s="480"/>
      <c r="AT271" s="479"/>
      <c r="AU271" s="479"/>
      <c r="AV271" s="479"/>
      <c r="AW271" s="479"/>
      <c r="AX271" s="479"/>
      <c r="AY271" s="479"/>
      <c r="AZ271" s="479"/>
      <c r="BA271" s="479"/>
      <c r="BB271" s="481"/>
    </row>
    <row r="272" spans="1:74" s="488" customFormat="1" ht="15.75" hidden="1" customHeight="1" outlineLevel="1" x14ac:dyDescent="0.25">
      <c r="A272" s="767"/>
      <c r="B272" s="554"/>
      <c r="C272" s="486"/>
      <c r="D272" s="518"/>
      <c r="E272" s="487"/>
      <c r="F272" s="487"/>
      <c r="G272" s="487"/>
      <c r="H272" s="487"/>
      <c r="I272" s="487"/>
      <c r="J272" s="487"/>
      <c r="K272" s="487"/>
      <c r="L272" s="487"/>
      <c r="M272" s="487"/>
      <c r="N272" s="487"/>
      <c r="O272" s="502"/>
      <c r="P272" s="487"/>
      <c r="Q272" s="487"/>
      <c r="R272" s="487"/>
      <c r="S272" s="487"/>
      <c r="T272" s="487"/>
      <c r="U272" s="487"/>
      <c r="V272" s="487"/>
      <c r="W272" s="487"/>
      <c r="X272" s="503"/>
      <c r="Y272" s="502"/>
      <c r="Z272" s="487"/>
      <c r="AA272" s="487"/>
      <c r="AB272" s="487"/>
      <c r="AC272" s="487"/>
      <c r="AD272" s="487"/>
      <c r="AE272" s="487"/>
      <c r="AF272" s="487"/>
      <c r="AG272" s="487"/>
      <c r="AH272" s="503"/>
      <c r="AI272" s="502"/>
      <c r="AJ272" s="487"/>
      <c r="AK272" s="487"/>
      <c r="AL272" s="487"/>
      <c r="AM272" s="487"/>
      <c r="AN272" s="487"/>
      <c r="AO272" s="487"/>
      <c r="AP272" s="487"/>
      <c r="AQ272" s="487"/>
      <c r="AR272" s="503"/>
      <c r="AS272" s="502"/>
      <c r="AT272" s="487"/>
      <c r="AU272" s="487"/>
      <c r="AV272" s="487"/>
      <c r="AW272" s="487"/>
      <c r="AX272" s="487"/>
      <c r="AY272" s="487"/>
      <c r="AZ272" s="487"/>
      <c r="BA272" s="487"/>
      <c r="BB272" s="503"/>
      <c r="BC272" s="468"/>
      <c r="BD272" s="468"/>
      <c r="BE272" s="468"/>
      <c r="BF272" s="468"/>
      <c r="BG272" s="468"/>
      <c r="BH272" s="468"/>
      <c r="BI272" s="468"/>
      <c r="BJ272" s="468"/>
      <c r="BK272" s="468"/>
      <c r="BL272" s="468"/>
      <c r="BM272" s="468"/>
      <c r="BN272" s="468"/>
      <c r="BO272" s="468"/>
      <c r="BP272" s="468"/>
      <c r="BQ272" s="468"/>
      <c r="BR272" s="468"/>
      <c r="BS272" s="468"/>
      <c r="BT272" s="468"/>
      <c r="BU272" s="468"/>
      <c r="BV272" s="468"/>
    </row>
    <row r="273" spans="1:74" ht="15.75" hidden="1" customHeight="1" outlineLevel="1" x14ac:dyDescent="0.25">
      <c r="A273" s="767"/>
      <c r="B273" s="547"/>
      <c r="C273" s="375"/>
      <c r="D273" s="518"/>
      <c r="E273" s="479"/>
      <c r="F273" s="479"/>
      <c r="G273" s="479"/>
      <c r="H273" s="479"/>
      <c r="I273" s="479"/>
      <c r="J273" s="479"/>
      <c r="K273" s="479"/>
      <c r="L273" s="479"/>
      <c r="M273" s="479"/>
      <c r="N273" s="479"/>
      <c r="O273" s="480"/>
      <c r="P273" s="479"/>
      <c r="Q273" s="479"/>
      <c r="R273" s="479"/>
      <c r="S273" s="479"/>
      <c r="T273" s="479"/>
      <c r="U273" s="479"/>
      <c r="V273" s="479"/>
      <c r="W273" s="479"/>
      <c r="X273" s="481"/>
      <c r="Y273" s="480"/>
      <c r="Z273" s="479"/>
      <c r="AA273" s="479"/>
      <c r="AB273" s="479"/>
      <c r="AC273" s="479"/>
      <c r="AD273" s="479"/>
      <c r="AE273" s="479"/>
      <c r="AF273" s="479"/>
      <c r="AG273" s="479"/>
      <c r="AH273" s="481"/>
      <c r="AI273" s="480"/>
      <c r="AJ273" s="479"/>
      <c r="AK273" s="479"/>
      <c r="AL273" s="479"/>
      <c r="AM273" s="479"/>
      <c r="AN273" s="479"/>
      <c r="AO273" s="479"/>
      <c r="AP273" s="479"/>
      <c r="AQ273" s="479"/>
      <c r="AR273" s="481"/>
      <c r="AS273" s="480"/>
      <c r="AT273" s="479"/>
      <c r="AU273" s="479"/>
      <c r="AV273" s="479"/>
      <c r="AW273" s="479"/>
      <c r="AX273" s="479"/>
      <c r="AY273" s="479"/>
      <c r="AZ273" s="479"/>
      <c r="BA273" s="479"/>
      <c r="BB273" s="481"/>
    </row>
    <row r="274" spans="1:74" s="488" customFormat="1" ht="15.75" hidden="1" customHeight="1" outlineLevel="1" x14ac:dyDescent="0.25">
      <c r="A274" s="767"/>
      <c r="B274" s="554"/>
      <c r="C274" s="486"/>
      <c r="D274" s="518"/>
      <c r="E274" s="487"/>
      <c r="F274" s="487"/>
      <c r="G274" s="487"/>
      <c r="H274" s="487"/>
      <c r="I274" s="487"/>
      <c r="J274" s="487"/>
      <c r="K274" s="487"/>
      <c r="L274" s="487"/>
      <c r="M274" s="487"/>
      <c r="N274" s="487"/>
      <c r="O274" s="502"/>
      <c r="P274" s="487"/>
      <c r="Q274" s="487"/>
      <c r="R274" s="487"/>
      <c r="S274" s="487"/>
      <c r="T274" s="487"/>
      <c r="U274" s="487"/>
      <c r="V274" s="487"/>
      <c r="W274" s="487"/>
      <c r="X274" s="503"/>
      <c r="Y274" s="502"/>
      <c r="Z274" s="487"/>
      <c r="AA274" s="487"/>
      <c r="AB274" s="487"/>
      <c r="AC274" s="487"/>
      <c r="AD274" s="487"/>
      <c r="AE274" s="487"/>
      <c r="AF274" s="487"/>
      <c r="AG274" s="487"/>
      <c r="AH274" s="503"/>
      <c r="AI274" s="502"/>
      <c r="AJ274" s="487"/>
      <c r="AK274" s="487"/>
      <c r="AL274" s="487"/>
      <c r="AM274" s="487"/>
      <c r="AN274" s="487"/>
      <c r="AO274" s="487"/>
      <c r="AP274" s="487"/>
      <c r="AQ274" s="487"/>
      <c r="AR274" s="503"/>
      <c r="AS274" s="502"/>
      <c r="AT274" s="487"/>
      <c r="AU274" s="487"/>
      <c r="AV274" s="487"/>
      <c r="AW274" s="487"/>
      <c r="AX274" s="487"/>
      <c r="AY274" s="487"/>
      <c r="AZ274" s="487"/>
      <c r="BA274" s="487"/>
      <c r="BB274" s="503"/>
      <c r="BC274" s="468"/>
      <c r="BD274" s="468"/>
      <c r="BE274" s="468"/>
      <c r="BF274" s="468"/>
      <c r="BG274" s="468"/>
      <c r="BH274" s="468"/>
      <c r="BI274" s="468"/>
      <c r="BJ274" s="468"/>
      <c r="BK274" s="468"/>
      <c r="BL274" s="468"/>
      <c r="BM274" s="468"/>
      <c r="BN274" s="468"/>
      <c r="BO274" s="468"/>
      <c r="BP274" s="468"/>
      <c r="BQ274" s="468"/>
      <c r="BR274" s="468"/>
      <c r="BS274" s="468"/>
      <c r="BT274" s="468"/>
      <c r="BU274" s="468"/>
      <c r="BV274" s="468"/>
    </row>
    <row r="275" spans="1:74" ht="15.75" hidden="1" customHeight="1" outlineLevel="1" x14ac:dyDescent="0.25">
      <c r="A275" s="767"/>
      <c r="B275" s="547"/>
      <c r="C275" s="375"/>
      <c r="D275" s="517"/>
      <c r="E275" s="479"/>
      <c r="F275" s="479"/>
      <c r="G275" s="479"/>
      <c r="H275" s="479"/>
      <c r="I275" s="479"/>
      <c r="J275" s="479"/>
      <c r="K275" s="479"/>
      <c r="L275" s="479"/>
      <c r="M275" s="479"/>
      <c r="N275" s="479"/>
      <c r="O275" s="480"/>
      <c r="P275" s="479"/>
      <c r="Q275" s="479"/>
      <c r="R275" s="479"/>
      <c r="S275" s="479"/>
      <c r="T275" s="479"/>
      <c r="U275" s="479"/>
      <c r="V275" s="479"/>
      <c r="W275" s="479"/>
      <c r="X275" s="481"/>
      <c r="Y275" s="480"/>
      <c r="Z275" s="479"/>
      <c r="AA275" s="479"/>
      <c r="AB275" s="479"/>
      <c r="AC275" s="479"/>
      <c r="AD275" s="479"/>
      <c r="AE275" s="479"/>
      <c r="AF275" s="479"/>
      <c r="AG275" s="479"/>
      <c r="AH275" s="481"/>
      <c r="AI275" s="480"/>
      <c r="AJ275" s="479"/>
      <c r="AK275" s="479"/>
      <c r="AL275" s="479"/>
      <c r="AM275" s="479"/>
      <c r="AN275" s="479"/>
      <c r="AO275" s="479"/>
      <c r="AP275" s="479"/>
      <c r="AQ275" s="479"/>
      <c r="AR275" s="481"/>
      <c r="AS275" s="480"/>
      <c r="AT275" s="479"/>
      <c r="AU275" s="479"/>
      <c r="AV275" s="479"/>
      <c r="AW275" s="479"/>
      <c r="AX275" s="479"/>
      <c r="AY275" s="479"/>
      <c r="AZ275" s="479"/>
      <c r="BA275" s="479"/>
      <c r="BB275" s="481"/>
    </row>
    <row r="276" spans="1:74" s="488" customFormat="1" ht="15.75" hidden="1" customHeight="1" outlineLevel="1" x14ac:dyDescent="0.25">
      <c r="A276" s="767"/>
      <c r="B276" s="558"/>
      <c r="C276" s="486"/>
      <c r="D276" s="520"/>
      <c r="E276" s="487"/>
      <c r="F276" s="487"/>
      <c r="G276" s="487"/>
      <c r="H276" s="487"/>
      <c r="I276" s="487"/>
      <c r="J276" s="487"/>
      <c r="K276" s="487"/>
      <c r="L276" s="487"/>
      <c r="M276" s="487"/>
      <c r="N276" s="487"/>
      <c r="O276" s="502"/>
      <c r="P276" s="487"/>
      <c r="Q276" s="487"/>
      <c r="R276" s="487"/>
      <c r="S276" s="487"/>
      <c r="T276" s="487"/>
      <c r="U276" s="487"/>
      <c r="V276" s="487"/>
      <c r="W276" s="487"/>
      <c r="X276" s="503"/>
      <c r="Y276" s="502"/>
      <c r="Z276" s="487"/>
      <c r="AA276" s="487"/>
      <c r="AB276" s="487"/>
      <c r="AC276" s="487"/>
      <c r="AD276" s="487"/>
      <c r="AE276" s="487"/>
      <c r="AF276" s="487"/>
      <c r="AG276" s="487"/>
      <c r="AH276" s="503"/>
      <c r="AI276" s="502"/>
      <c r="AJ276" s="487"/>
      <c r="AK276" s="487"/>
      <c r="AL276" s="487"/>
      <c r="AM276" s="487"/>
      <c r="AN276" s="487"/>
      <c r="AO276" s="487"/>
      <c r="AP276" s="487"/>
      <c r="AQ276" s="487"/>
      <c r="AR276" s="503"/>
      <c r="AS276" s="502"/>
      <c r="AT276" s="487"/>
      <c r="AU276" s="487"/>
      <c r="AV276" s="487"/>
      <c r="AW276" s="487"/>
      <c r="AX276" s="487"/>
      <c r="AY276" s="487"/>
      <c r="AZ276" s="487"/>
      <c r="BA276" s="487"/>
      <c r="BB276" s="503"/>
      <c r="BC276" s="468"/>
      <c r="BD276" s="468"/>
      <c r="BE276" s="468"/>
      <c r="BF276" s="468"/>
      <c r="BG276" s="468"/>
      <c r="BH276" s="468"/>
      <c r="BI276" s="468"/>
      <c r="BJ276" s="468"/>
      <c r="BK276" s="468"/>
      <c r="BL276" s="468"/>
      <c r="BM276" s="468"/>
      <c r="BN276" s="468"/>
      <c r="BO276" s="468"/>
      <c r="BP276" s="468"/>
      <c r="BQ276" s="468"/>
      <c r="BR276" s="468"/>
      <c r="BS276" s="468"/>
      <c r="BT276" s="468"/>
      <c r="BU276" s="468"/>
      <c r="BV276" s="468"/>
    </row>
    <row r="277" spans="1:74" ht="15.75" hidden="1" customHeight="1" outlineLevel="1" x14ac:dyDescent="0.25">
      <c r="A277" s="767"/>
      <c r="B277" s="547"/>
      <c r="C277" s="509"/>
      <c r="D277" s="517"/>
      <c r="E277" s="479"/>
      <c r="F277" s="479"/>
      <c r="G277" s="479"/>
      <c r="H277" s="479"/>
      <c r="I277" s="479"/>
      <c r="J277" s="479"/>
      <c r="K277" s="479"/>
      <c r="L277" s="479"/>
      <c r="M277" s="479"/>
      <c r="N277" s="479"/>
      <c r="O277" s="480"/>
      <c r="P277" s="479"/>
      <c r="Q277" s="479"/>
      <c r="R277" s="479"/>
      <c r="S277" s="479"/>
      <c r="T277" s="479"/>
      <c r="U277" s="479"/>
      <c r="V277" s="479"/>
      <c r="W277" s="479"/>
      <c r="X277" s="481"/>
      <c r="Y277" s="480"/>
      <c r="Z277" s="479"/>
      <c r="AA277" s="479"/>
      <c r="AB277" s="479"/>
      <c r="AC277" s="479"/>
      <c r="AD277" s="479"/>
      <c r="AE277" s="479"/>
      <c r="AF277" s="479"/>
      <c r="AG277" s="479"/>
      <c r="AH277" s="481"/>
      <c r="AI277" s="480"/>
      <c r="AJ277" s="479"/>
      <c r="AK277" s="479"/>
      <c r="AL277" s="479"/>
      <c r="AM277" s="479"/>
      <c r="AN277" s="479"/>
      <c r="AO277" s="479"/>
      <c r="AP277" s="479"/>
      <c r="AQ277" s="479"/>
      <c r="AR277" s="481"/>
      <c r="AS277" s="480"/>
      <c r="AT277" s="479"/>
      <c r="AU277" s="479"/>
      <c r="AV277" s="479"/>
      <c r="AW277" s="479"/>
      <c r="AX277" s="479"/>
      <c r="AY277" s="479"/>
      <c r="AZ277" s="479"/>
      <c r="BA277" s="479"/>
      <c r="BB277" s="481"/>
    </row>
    <row r="278" spans="1:74" s="488" customFormat="1" ht="15.75" hidden="1" customHeight="1" outlineLevel="1" thickBot="1" x14ac:dyDescent="0.3">
      <c r="A278" s="767"/>
      <c r="B278" s="554"/>
      <c r="C278" s="486"/>
      <c r="D278" s="518"/>
      <c r="E278" s="487"/>
      <c r="F278" s="487"/>
      <c r="G278" s="487"/>
      <c r="H278" s="487"/>
      <c r="I278" s="487"/>
      <c r="J278" s="487"/>
      <c r="K278" s="487"/>
      <c r="L278" s="487"/>
      <c r="M278" s="487"/>
      <c r="N278" s="487"/>
      <c r="O278" s="502"/>
      <c r="P278" s="487"/>
      <c r="Q278" s="487"/>
      <c r="R278" s="487"/>
      <c r="S278" s="487"/>
      <c r="T278" s="487"/>
      <c r="U278" s="487"/>
      <c r="V278" s="487"/>
      <c r="W278" s="487"/>
      <c r="X278" s="503"/>
      <c r="Y278" s="502"/>
      <c r="Z278" s="487"/>
      <c r="AA278" s="487"/>
      <c r="AB278" s="487"/>
      <c r="AC278" s="487"/>
      <c r="AD278" s="487"/>
      <c r="AE278" s="487"/>
      <c r="AF278" s="487"/>
      <c r="AG278" s="487"/>
      <c r="AH278" s="503"/>
      <c r="AI278" s="502"/>
      <c r="AJ278" s="487"/>
      <c r="AK278" s="487"/>
      <c r="AL278" s="487"/>
      <c r="AM278" s="487"/>
      <c r="AN278" s="487"/>
      <c r="AO278" s="487"/>
      <c r="AP278" s="487"/>
      <c r="AQ278" s="487"/>
      <c r="AR278" s="503"/>
      <c r="AS278" s="502"/>
      <c r="AT278" s="487"/>
      <c r="AU278" s="487"/>
      <c r="AV278" s="487"/>
      <c r="AW278" s="487"/>
      <c r="AX278" s="487"/>
      <c r="AY278" s="487"/>
      <c r="AZ278" s="487"/>
      <c r="BA278" s="487"/>
      <c r="BB278" s="503"/>
      <c r="BC278" s="468"/>
      <c r="BD278" s="468"/>
      <c r="BE278" s="468"/>
      <c r="BF278" s="468"/>
      <c r="BG278" s="468"/>
      <c r="BH278" s="468"/>
      <c r="BI278" s="468"/>
      <c r="BJ278" s="468"/>
      <c r="BK278" s="468"/>
      <c r="BL278" s="468"/>
      <c r="BM278" s="468"/>
      <c r="BN278" s="468"/>
      <c r="BO278" s="468"/>
      <c r="BP278" s="468"/>
      <c r="BQ278" s="468"/>
      <c r="BR278" s="468"/>
      <c r="BS278" s="468"/>
      <c r="BT278" s="468"/>
      <c r="BU278" s="468"/>
      <c r="BV278" s="468"/>
    </row>
    <row r="279" spans="1:74" ht="15" customHeight="1" x14ac:dyDescent="0.25">
      <c r="A279" s="767"/>
      <c r="B279" s="584"/>
      <c r="C279" s="584"/>
      <c r="D279" s="584"/>
      <c r="E279" s="379"/>
      <c r="F279" s="379"/>
      <c r="G279" s="379"/>
      <c r="H279" s="379"/>
      <c r="I279" s="379"/>
      <c r="J279" s="379"/>
      <c r="K279" s="379"/>
      <c r="L279" s="379"/>
      <c r="M279" s="379"/>
      <c r="N279" s="379"/>
      <c r="O279" s="500"/>
      <c r="P279" s="379"/>
      <c r="Q279" s="379"/>
      <c r="R279" s="379"/>
      <c r="S279" s="379"/>
      <c r="T279" s="379"/>
      <c r="U279" s="379"/>
      <c r="V279" s="379"/>
      <c r="W279" s="379"/>
      <c r="X279" s="380"/>
      <c r="Y279" s="500"/>
      <c r="Z279" s="379"/>
      <c r="AA279" s="379"/>
      <c r="AB279" s="379"/>
      <c r="AC279" s="379"/>
      <c r="AD279" s="379"/>
      <c r="AE279" s="379"/>
      <c r="AF279" s="379"/>
      <c r="AG279" s="379"/>
      <c r="AH279" s="380"/>
      <c r="AI279" s="500"/>
      <c r="AJ279" s="379"/>
      <c r="AK279" s="379"/>
      <c r="AL279" s="379"/>
      <c r="AM279" s="379"/>
      <c r="AN279" s="379"/>
      <c r="AO279" s="379"/>
      <c r="AP279" s="379"/>
      <c r="AQ279" s="379"/>
      <c r="AR279" s="380"/>
      <c r="AS279" s="500"/>
      <c r="AT279" s="379"/>
      <c r="AU279" s="379"/>
      <c r="AV279" s="379"/>
      <c r="AW279" s="379"/>
      <c r="AX279" s="379"/>
      <c r="AY279" s="379"/>
      <c r="AZ279" s="379"/>
      <c r="BA279" s="379"/>
      <c r="BB279" s="380"/>
    </row>
    <row r="280" spans="1:74" ht="15.75" customHeight="1" collapsed="1" thickBot="1" x14ac:dyDescent="0.3">
      <c r="A280" s="768"/>
      <c r="B280" s="586"/>
      <c r="C280" s="586"/>
      <c r="D280" s="586"/>
      <c r="E280" s="381"/>
      <c r="F280" s="381"/>
      <c r="G280" s="381"/>
      <c r="H280" s="381"/>
      <c r="I280" s="381"/>
      <c r="J280" s="381"/>
      <c r="K280" s="381"/>
      <c r="L280" s="381"/>
      <c r="M280" s="381"/>
      <c r="N280" s="381"/>
      <c r="O280" s="501"/>
      <c r="P280" s="381"/>
      <c r="Q280" s="381"/>
      <c r="R280" s="381"/>
      <c r="S280" s="381"/>
      <c r="T280" s="381"/>
      <c r="U280" s="381"/>
      <c r="V280" s="381"/>
      <c r="W280" s="381"/>
      <c r="X280" s="382"/>
      <c r="Y280" s="501"/>
      <c r="Z280" s="381"/>
      <c r="AA280" s="381"/>
      <c r="AB280" s="381"/>
      <c r="AC280" s="381"/>
      <c r="AD280" s="381"/>
      <c r="AE280" s="381"/>
      <c r="AF280" s="381"/>
      <c r="AG280" s="381"/>
      <c r="AH280" s="382"/>
      <c r="AI280" s="501"/>
      <c r="AJ280" s="381"/>
      <c r="AK280" s="381"/>
      <c r="AL280" s="381"/>
      <c r="AM280" s="381"/>
      <c r="AN280" s="381"/>
      <c r="AO280" s="381"/>
      <c r="AP280" s="381"/>
      <c r="AQ280" s="381"/>
      <c r="AR280" s="382"/>
      <c r="AS280" s="501"/>
      <c r="AT280" s="381"/>
      <c r="AU280" s="381"/>
      <c r="AV280" s="381"/>
      <c r="AW280" s="381"/>
      <c r="AX280" s="381"/>
      <c r="AY280" s="381"/>
      <c r="AZ280" s="381"/>
      <c r="BA280" s="381"/>
      <c r="BB280" s="382"/>
    </row>
    <row r="281" spans="1:74" ht="15" hidden="1" customHeight="1" outlineLevel="1" x14ac:dyDescent="0.25">
      <c r="B281" s="547"/>
      <c r="C281" s="375"/>
      <c r="D281" s="517"/>
      <c r="E281" s="375"/>
      <c r="F281" s="375"/>
      <c r="G281" s="375"/>
      <c r="H281" s="375"/>
      <c r="I281" s="375"/>
      <c r="J281" s="375"/>
      <c r="K281" s="375"/>
      <c r="L281" s="375"/>
      <c r="M281" s="375"/>
      <c r="N281" s="511"/>
      <c r="O281" s="375"/>
      <c r="P281" s="375"/>
      <c r="Q281" s="375"/>
      <c r="R281" s="375"/>
      <c r="S281" s="375"/>
      <c r="T281" s="375"/>
      <c r="U281" s="375"/>
      <c r="V281" s="375"/>
      <c r="W281" s="375"/>
      <c r="X281" s="511"/>
      <c r="Y281" s="517"/>
      <c r="Z281" s="375"/>
      <c r="AA281" s="375"/>
      <c r="AB281" s="375"/>
      <c r="AC281" s="375"/>
      <c r="AD281" s="375"/>
      <c r="AE281" s="375"/>
      <c r="AF281" s="375"/>
      <c r="AG281" s="375"/>
      <c r="AH281" s="375"/>
      <c r="AI281" s="371"/>
      <c r="AJ281" s="371"/>
      <c r="AS281" s="371"/>
      <c r="AT281" s="371"/>
    </row>
    <row r="282" spans="1:74" s="488" customFormat="1" ht="15" hidden="1" customHeight="1" outlineLevel="1" x14ac:dyDescent="0.25">
      <c r="B282" s="559"/>
      <c r="C282" s="486"/>
      <c r="D282" s="518"/>
      <c r="E282" s="523"/>
      <c r="F282" s="523"/>
      <c r="G282" s="523"/>
      <c r="H282" s="523"/>
      <c r="I282" s="523"/>
      <c r="J282" s="523"/>
      <c r="K282" s="523"/>
      <c r="L282" s="523"/>
      <c r="M282" s="523"/>
      <c r="N282" s="525"/>
      <c r="O282" s="532"/>
      <c r="P282" s="532"/>
      <c r="Q282" s="532"/>
      <c r="R282" s="532"/>
      <c r="S282" s="532"/>
      <c r="T282" s="532"/>
      <c r="U282" s="532"/>
      <c r="V282" s="532"/>
      <c r="W282" s="532"/>
      <c r="X282" s="534"/>
      <c r="Y282" s="517"/>
      <c r="Z282" s="532"/>
      <c r="AA282" s="532"/>
      <c r="AB282" s="532"/>
      <c r="AC282" s="532"/>
      <c r="AD282" s="532"/>
      <c r="AE282" s="532"/>
      <c r="AF282" s="532"/>
      <c r="AG282" s="532"/>
      <c r="AH282" s="532"/>
      <c r="AI282" s="371"/>
      <c r="AJ282" s="371"/>
      <c r="AK282" s="468"/>
      <c r="AL282" s="468"/>
      <c r="AM282" s="468"/>
      <c r="AN282" s="468"/>
      <c r="AO282" s="468"/>
      <c r="AP282" s="468"/>
      <c r="AQ282" s="468"/>
      <c r="AR282" s="468"/>
      <c r="AS282" s="371"/>
      <c r="AT282" s="371"/>
      <c r="AU282" s="468"/>
      <c r="AV282" s="468"/>
      <c r="AW282" s="468"/>
      <c r="AX282" s="468"/>
      <c r="AY282" s="468"/>
      <c r="AZ282" s="468"/>
      <c r="BA282" s="468"/>
      <c r="BB282" s="468"/>
      <c r="BC282" s="468"/>
      <c r="BD282" s="468"/>
      <c r="BE282" s="468"/>
      <c r="BF282" s="468"/>
      <c r="BG282" s="468"/>
      <c r="BH282" s="468"/>
      <c r="BI282" s="468"/>
      <c r="BJ282" s="468"/>
      <c r="BK282" s="468"/>
      <c r="BL282" s="468"/>
      <c r="BM282" s="468"/>
      <c r="BN282" s="468"/>
      <c r="BO282" s="468"/>
      <c r="BP282" s="468"/>
      <c r="BQ282" s="468"/>
      <c r="BR282" s="468"/>
      <c r="BS282" s="468"/>
      <c r="BT282" s="468"/>
      <c r="BU282" s="468"/>
      <c r="BV282" s="468"/>
    </row>
    <row r="283" spans="1:74" ht="15" hidden="1" customHeight="1" outlineLevel="1" x14ac:dyDescent="0.25">
      <c r="B283" s="547"/>
      <c r="C283" s="375"/>
      <c r="D283" s="517"/>
      <c r="E283" s="375"/>
      <c r="F283" s="375"/>
      <c r="G283" s="375"/>
      <c r="H283" s="375"/>
      <c r="I283" s="375"/>
      <c r="J283" s="375"/>
      <c r="K283" s="375"/>
      <c r="L283" s="375"/>
      <c r="M283" s="375"/>
      <c r="N283" s="511"/>
      <c r="O283" s="375"/>
      <c r="P283" s="375"/>
      <c r="Q283" s="375"/>
      <c r="R283" s="375"/>
      <c r="S283" s="375"/>
      <c r="T283" s="375"/>
      <c r="U283" s="375"/>
      <c r="V283" s="375"/>
      <c r="W283" s="375"/>
      <c r="X283" s="511"/>
      <c r="Y283" s="517"/>
      <c r="Z283" s="375"/>
      <c r="AA283" s="375"/>
      <c r="AB283" s="375"/>
      <c r="AC283" s="375"/>
      <c r="AD283" s="375"/>
      <c r="AE283" s="375"/>
      <c r="AF283" s="375"/>
      <c r="AG283" s="375"/>
      <c r="AH283" s="375"/>
      <c r="AI283" s="371"/>
      <c r="AJ283" s="371"/>
      <c r="AS283" s="371"/>
      <c r="AT283" s="371"/>
    </row>
    <row r="284" spans="1:74" s="488" customFormat="1" ht="15" hidden="1" customHeight="1" outlineLevel="1" x14ac:dyDescent="0.25">
      <c r="B284" s="554"/>
      <c r="C284" s="486"/>
      <c r="D284" s="518"/>
      <c r="E284" s="486"/>
      <c r="F284" s="486"/>
      <c r="G284" s="486"/>
      <c r="H284" s="486"/>
      <c r="I284" s="486"/>
      <c r="J284" s="486"/>
      <c r="K284" s="486"/>
      <c r="L284" s="486"/>
      <c r="M284" s="486"/>
      <c r="N284" s="508"/>
      <c r="O284" s="375"/>
      <c r="P284" s="375"/>
      <c r="Q284" s="375"/>
      <c r="R284" s="375"/>
      <c r="S284" s="375"/>
      <c r="T284" s="375"/>
      <c r="U284" s="375"/>
      <c r="V284" s="375"/>
      <c r="W284" s="375"/>
      <c r="X284" s="511"/>
      <c r="Y284" s="517"/>
      <c r="Z284" s="375"/>
      <c r="AA284" s="375"/>
      <c r="AB284" s="375"/>
      <c r="AC284" s="375"/>
      <c r="AD284" s="375"/>
      <c r="AE284" s="375"/>
      <c r="AF284" s="375"/>
      <c r="AG284" s="375"/>
      <c r="AH284" s="375"/>
      <c r="AI284" s="371"/>
      <c r="AJ284" s="371"/>
      <c r="AK284" s="468"/>
      <c r="AL284" s="468"/>
      <c r="AM284" s="468"/>
      <c r="AN284" s="468"/>
      <c r="AO284" s="468"/>
      <c r="AP284" s="468"/>
      <c r="AQ284" s="468"/>
      <c r="AR284" s="468"/>
      <c r="AS284" s="371"/>
      <c r="AT284" s="371"/>
      <c r="AU284" s="468"/>
      <c r="AV284" s="468"/>
      <c r="AW284" s="468"/>
      <c r="AX284" s="468"/>
      <c r="AY284" s="468"/>
      <c r="AZ284" s="468"/>
      <c r="BA284" s="468"/>
      <c r="BB284" s="468"/>
      <c r="BC284" s="468"/>
      <c r="BD284" s="468"/>
      <c r="BE284" s="468"/>
      <c r="BF284" s="468"/>
      <c r="BG284" s="468"/>
      <c r="BH284" s="468"/>
      <c r="BI284" s="468"/>
      <c r="BJ284" s="468"/>
      <c r="BK284" s="468"/>
      <c r="BL284" s="468"/>
      <c r="BM284" s="468"/>
      <c r="BN284" s="468"/>
      <c r="BO284" s="468"/>
      <c r="BP284" s="468"/>
      <c r="BQ284" s="468"/>
      <c r="BR284" s="468"/>
      <c r="BS284" s="468"/>
      <c r="BT284" s="468"/>
      <c r="BU284" s="468"/>
      <c r="BV284" s="468"/>
    </row>
    <row r="285" spans="1:74" ht="15" hidden="1" customHeight="1" outlineLevel="1" x14ac:dyDescent="0.25">
      <c r="B285" s="547"/>
      <c r="C285" s="375"/>
      <c r="D285" s="517"/>
      <c r="E285" s="375"/>
      <c r="F285" s="375"/>
      <c r="G285" s="375"/>
      <c r="H285" s="375"/>
      <c r="I285" s="375"/>
      <c r="J285" s="375"/>
      <c r="K285" s="375"/>
      <c r="L285" s="375"/>
      <c r="M285" s="375"/>
      <c r="N285" s="511"/>
      <c r="O285" s="375"/>
      <c r="P285" s="375"/>
      <c r="Q285" s="375"/>
      <c r="R285" s="375"/>
      <c r="S285" s="375"/>
      <c r="T285" s="375"/>
      <c r="U285" s="375"/>
      <c r="V285" s="375"/>
      <c r="W285" s="375"/>
      <c r="X285" s="511"/>
      <c r="Y285" s="517"/>
      <c r="Z285" s="375"/>
      <c r="AA285" s="375"/>
      <c r="AB285" s="375"/>
      <c r="AC285" s="375"/>
      <c r="AD285" s="375"/>
      <c r="AE285" s="375"/>
      <c r="AF285" s="375"/>
      <c r="AG285" s="375"/>
      <c r="AH285" s="375"/>
      <c r="AI285" s="371"/>
      <c r="AJ285" s="371"/>
      <c r="AS285" s="371"/>
      <c r="AT285" s="371"/>
    </row>
    <row r="286" spans="1:74" s="488" customFormat="1" ht="15" hidden="1" customHeight="1" outlineLevel="1" x14ac:dyDescent="0.25">
      <c r="B286" s="554"/>
      <c r="C286" s="486"/>
      <c r="D286" s="518"/>
      <c r="E286" s="486"/>
      <c r="F286" s="486"/>
      <c r="G286" s="486"/>
      <c r="H286" s="486"/>
      <c r="I286" s="486"/>
      <c r="J286" s="486"/>
      <c r="K286" s="486"/>
      <c r="L286" s="486"/>
      <c r="M286" s="486"/>
      <c r="N286" s="508"/>
      <c r="O286" s="375"/>
      <c r="P286" s="375"/>
      <c r="Q286" s="375"/>
      <c r="R286" s="375"/>
      <c r="S286" s="375"/>
      <c r="T286" s="375"/>
      <c r="U286" s="375"/>
      <c r="V286" s="375"/>
      <c r="W286" s="375"/>
      <c r="X286" s="511"/>
      <c r="Y286" s="517"/>
      <c r="Z286" s="375"/>
      <c r="AA286" s="375"/>
      <c r="AB286" s="375"/>
      <c r="AC286" s="375"/>
      <c r="AD286" s="375"/>
      <c r="AE286" s="375"/>
      <c r="AF286" s="375"/>
      <c r="AG286" s="375"/>
      <c r="AH286" s="375"/>
      <c r="AI286" s="371"/>
      <c r="AJ286" s="371"/>
      <c r="AK286" s="468"/>
      <c r="AL286" s="468"/>
      <c r="AM286" s="468"/>
      <c r="AN286" s="468"/>
      <c r="AO286" s="468"/>
      <c r="AP286" s="468"/>
      <c r="AQ286" s="468"/>
      <c r="AR286" s="468"/>
      <c r="AS286" s="371"/>
      <c r="AT286" s="371"/>
      <c r="AU286" s="468"/>
      <c r="AV286" s="468"/>
      <c r="AW286" s="468"/>
      <c r="AX286" s="468"/>
      <c r="AY286" s="468"/>
      <c r="AZ286" s="468"/>
      <c r="BA286" s="468"/>
      <c r="BB286" s="468"/>
      <c r="BC286" s="468"/>
      <c r="BD286" s="468"/>
      <c r="BE286" s="468"/>
      <c r="BF286" s="468"/>
      <c r="BG286" s="468"/>
      <c r="BH286" s="468"/>
      <c r="BI286" s="468"/>
      <c r="BJ286" s="468"/>
      <c r="BK286" s="468"/>
      <c r="BL286" s="468"/>
      <c r="BM286" s="468"/>
      <c r="BN286" s="468"/>
      <c r="BO286" s="468"/>
      <c r="BP286" s="468"/>
      <c r="BQ286" s="468"/>
      <c r="BR286" s="468"/>
      <c r="BS286" s="468"/>
      <c r="BT286" s="468"/>
      <c r="BU286" s="468"/>
      <c r="BV286" s="468"/>
    </row>
    <row r="287" spans="1:74" ht="15" hidden="1" customHeight="1" outlineLevel="1" x14ac:dyDescent="0.25">
      <c r="B287" s="547"/>
      <c r="C287" s="375"/>
      <c r="D287" s="517"/>
      <c r="E287" s="375"/>
      <c r="F287" s="375"/>
      <c r="G287" s="375"/>
      <c r="H287" s="375"/>
      <c r="I287" s="375"/>
      <c r="J287" s="375"/>
      <c r="K287" s="375"/>
      <c r="L287" s="375"/>
      <c r="M287" s="375"/>
      <c r="N287" s="511"/>
      <c r="O287" s="375"/>
      <c r="P287" s="375"/>
      <c r="Q287" s="375"/>
      <c r="R287" s="375"/>
      <c r="S287" s="375"/>
      <c r="T287" s="375"/>
      <c r="U287" s="375"/>
      <c r="V287" s="375"/>
      <c r="W287" s="375"/>
      <c r="X287" s="511"/>
      <c r="Y287" s="517"/>
      <c r="Z287" s="375"/>
      <c r="AA287" s="375"/>
      <c r="AB287" s="375"/>
      <c r="AC287" s="375"/>
      <c r="AD287" s="375"/>
      <c r="AE287" s="375"/>
      <c r="AF287" s="375"/>
      <c r="AG287" s="375"/>
      <c r="AH287" s="375"/>
      <c r="AI287" s="371"/>
      <c r="AJ287" s="371"/>
      <c r="AS287" s="371"/>
      <c r="AT287" s="371"/>
    </row>
    <row r="288" spans="1:74" s="488" customFormat="1" ht="15" hidden="1" customHeight="1" outlineLevel="1" x14ac:dyDescent="0.25">
      <c r="B288" s="554"/>
      <c r="C288" s="486"/>
      <c r="D288" s="518"/>
      <c r="E288" s="486"/>
      <c r="F288" s="486"/>
      <c r="G288" s="486"/>
      <c r="H288" s="486"/>
      <c r="I288" s="486"/>
      <c r="J288" s="486"/>
      <c r="K288" s="486"/>
      <c r="L288" s="486"/>
      <c r="M288" s="486"/>
      <c r="N288" s="508"/>
      <c r="O288" s="375"/>
      <c r="P288" s="375"/>
      <c r="Q288" s="375"/>
      <c r="R288" s="375"/>
      <c r="S288" s="375"/>
      <c r="T288" s="375"/>
      <c r="U288" s="375"/>
      <c r="V288" s="375"/>
      <c r="W288" s="375"/>
      <c r="X288" s="511"/>
      <c r="Y288" s="517"/>
      <c r="Z288" s="375"/>
      <c r="AA288" s="375"/>
      <c r="AB288" s="375"/>
      <c r="AC288" s="375"/>
      <c r="AD288" s="375"/>
      <c r="AE288" s="375"/>
      <c r="AF288" s="375"/>
      <c r="AG288" s="375"/>
      <c r="AH288" s="375"/>
      <c r="AI288" s="371"/>
      <c r="AJ288" s="371"/>
      <c r="AK288" s="468"/>
      <c r="AL288" s="468"/>
      <c r="AM288" s="468"/>
      <c r="AN288" s="468"/>
      <c r="AO288" s="468"/>
      <c r="AP288" s="468"/>
      <c r="AQ288" s="468"/>
      <c r="AR288" s="468"/>
      <c r="AS288" s="371"/>
      <c r="AT288" s="371"/>
      <c r="AU288" s="468"/>
      <c r="AV288" s="468"/>
      <c r="AW288" s="468"/>
      <c r="AX288" s="468"/>
      <c r="AY288" s="468"/>
      <c r="AZ288" s="468"/>
      <c r="BA288" s="468"/>
      <c r="BB288" s="468"/>
      <c r="BC288" s="468"/>
      <c r="BD288" s="468"/>
      <c r="BE288" s="468"/>
      <c r="BF288" s="468"/>
      <c r="BG288" s="468"/>
      <c r="BH288" s="468"/>
      <c r="BI288" s="468"/>
      <c r="BJ288" s="468"/>
      <c r="BK288" s="468"/>
      <c r="BL288" s="468"/>
      <c r="BM288" s="468"/>
      <c r="BN288" s="468"/>
      <c r="BO288" s="468"/>
      <c r="BP288" s="468"/>
      <c r="BQ288" s="468"/>
      <c r="BR288" s="468"/>
      <c r="BS288" s="468"/>
      <c r="BT288" s="468"/>
      <c r="BU288" s="468"/>
      <c r="BV288" s="468"/>
    </row>
    <row r="289" spans="2:74" ht="15" hidden="1" customHeight="1" outlineLevel="1" x14ac:dyDescent="0.25">
      <c r="B289" s="547"/>
      <c r="C289" s="375"/>
      <c r="D289" s="517"/>
      <c r="E289" s="375"/>
      <c r="F289" s="375"/>
      <c r="G289" s="375"/>
      <c r="H289" s="375"/>
      <c r="I289" s="375"/>
      <c r="J289" s="375"/>
      <c r="K289" s="375"/>
      <c r="L289" s="375"/>
      <c r="M289" s="375"/>
      <c r="N289" s="511"/>
      <c r="O289" s="375"/>
      <c r="P289" s="375"/>
      <c r="Q289" s="375"/>
      <c r="R289" s="375"/>
      <c r="S289" s="375"/>
      <c r="T289" s="375"/>
      <c r="U289" s="375"/>
      <c r="V289" s="375"/>
      <c r="W289" s="375"/>
      <c r="X289" s="511"/>
      <c r="Y289" s="517"/>
      <c r="Z289" s="375"/>
      <c r="AA289" s="375"/>
      <c r="AB289" s="375"/>
      <c r="AC289" s="375"/>
      <c r="AD289" s="375"/>
      <c r="AE289" s="375"/>
      <c r="AF289" s="375"/>
      <c r="AG289" s="375"/>
      <c r="AH289" s="375"/>
      <c r="AI289" s="371"/>
      <c r="AJ289" s="371"/>
      <c r="AS289" s="371"/>
      <c r="AT289" s="371"/>
    </row>
    <row r="290" spans="2:74" s="488" customFormat="1" ht="15" hidden="1" customHeight="1" outlineLevel="1" x14ac:dyDescent="0.25">
      <c r="B290" s="554"/>
      <c r="C290" s="486"/>
      <c r="D290" s="518"/>
      <c r="E290" s="486"/>
      <c r="F290" s="486"/>
      <c r="G290" s="486"/>
      <c r="H290" s="486"/>
      <c r="I290" s="486"/>
      <c r="J290" s="486"/>
      <c r="K290" s="486"/>
      <c r="L290" s="486"/>
      <c r="M290" s="486"/>
      <c r="N290" s="508"/>
      <c r="O290" s="375"/>
      <c r="P290" s="375"/>
      <c r="Q290" s="375"/>
      <c r="R290" s="375"/>
      <c r="S290" s="375"/>
      <c r="T290" s="375"/>
      <c r="U290" s="375"/>
      <c r="V290" s="375"/>
      <c r="W290" s="375"/>
      <c r="X290" s="511"/>
      <c r="Y290" s="517"/>
      <c r="Z290" s="375"/>
      <c r="AA290" s="375"/>
      <c r="AB290" s="375"/>
      <c r="AC290" s="375"/>
      <c r="AD290" s="375"/>
      <c r="AE290" s="375"/>
      <c r="AF290" s="375"/>
      <c r="AG290" s="375"/>
      <c r="AH290" s="375"/>
      <c r="AI290" s="371"/>
      <c r="AJ290" s="371"/>
      <c r="AK290" s="468"/>
      <c r="AL290" s="468"/>
      <c r="AM290" s="468"/>
      <c r="AN290" s="468"/>
      <c r="AO290" s="468"/>
      <c r="AP290" s="468"/>
      <c r="AQ290" s="468"/>
      <c r="AR290" s="468"/>
      <c r="AS290" s="371"/>
      <c r="AT290" s="371"/>
      <c r="AU290" s="468"/>
      <c r="AV290" s="468"/>
      <c r="AW290" s="468"/>
      <c r="AX290" s="468"/>
      <c r="AY290" s="468"/>
      <c r="AZ290" s="468"/>
      <c r="BA290" s="468"/>
      <c r="BB290" s="468"/>
      <c r="BC290" s="468"/>
      <c r="BD290" s="468"/>
      <c r="BE290" s="468"/>
      <c r="BF290" s="468"/>
      <c r="BG290" s="468"/>
      <c r="BH290" s="468"/>
      <c r="BI290" s="468"/>
      <c r="BJ290" s="468"/>
      <c r="BK290" s="468"/>
      <c r="BL290" s="468"/>
      <c r="BM290" s="468"/>
      <c r="BN290" s="468"/>
      <c r="BO290" s="468"/>
      <c r="BP290" s="468"/>
      <c r="BQ290" s="468"/>
      <c r="BR290" s="468"/>
      <c r="BS290" s="468"/>
      <c r="BT290" s="468"/>
      <c r="BU290" s="468"/>
      <c r="BV290" s="468"/>
    </row>
    <row r="291" spans="2:74" ht="15" hidden="1" customHeight="1" outlineLevel="1" x14ac:dyDescent="0.25">
      <c r="B291" s="547"/>
      <c r="C291" s="375"/>
      <c r="D291" s="517"/>
      <c r="E291" s="375"/>
      <c r="F291" s="375"/>
      <c r="G291" s="375"/>
      <c r="H291" s="375"/>
      <c r="I291" s="375"/>
      <c r="J291" s="375"/>
      <c r="K291" s="375"/>
      <c r="L291" s="375"/>
      <c r="M291" s="375"/>
      <c r="N291" s="511"/>
      <c r="O291" s="375"/>
      <c r="P291" s="375"/>
      <c r="Q291" s="375"/>
      <c r="R291" s="375"/>
      <c r="S291" s="375"/>
      <c r="T291" s="375"/>
      <c r="U291" s="375"/>
      <c r="V291" s="375"/>
      <c r="W291" s="375"/>
      <c r="X291" s="511"/>
      <c r="Y291" s="517"/>
      <c r="Z291" s="375"/>
      <c r="AA291" s="375"/>
      <c r="AB291" s="375"/>
      <c r="AC291" s="375"/>
      <c r="AD291" s="375"/>
      <c r="AE291" s="375"/>
      <c r="AF291" s="375"/>
      <c r="AG291" s="375"/>
      <c r="AH291" s="375"/>
      <c r="AI291" s="371"/>
      <c r="AJ291" s="371"/>
      <c r="AS291" s="371"/>
      <c r="AT291" s="371"/>
    </row>
    <row r="292" spans="2:74" s="488" customFormat="1" ht="15" hidden="1" customHeight="1" outlineLevel="1" x14ac:dyDescent="0.25">
      <c r="B292" s="554"/>
      <c r="C292" s="486"/>
      <c r="D292" s="518"/>
      <c r="E292" s="486"/>
      <c r="F292" s="486"/>
      <c r="G292" s="486"/>
      <c r="H292" s="486"/>
      <c r="I292" s="486"/>
      <c r="J292" s="486"/>
      <c r="K292" s="486"/>
      <c r="L292" s="486"/>
      <c r="M292" s="486"/>
      <c r="N292" s="508"/>
      <c r="O292" s="375"/>
      <c r="P292" s="375"/>
      <c r="Q292" s="375"/>
      <c r="R292" s="375"/>
      <c r="S292" s="375"/>
      <c r="T292" s="375"/>
      <c r="U292" s="375"/>
      <c r="V292" s="375"/>
      <c r="W292" s="375"/>
      <c r="X292" s="511"/>
      <c r="Y292" s="517"/>
      <c r="Z292" s="375"/>
      <c r="AA292" s="375"/>
      <c r="AB292" s="375"/>
      <c r="AC292" s="375"/>
      <c r="AD292" s="375"/>
      <c r="AE292" s="375"/>
      <c r="AF292" s="375"/>
      <c r="AG292" s="375"/>
      <c r="AH292" s="375"/>
      <c r="AI292" s="371"/>
      <c r="AJ292" s="371"/>
      <c r="AK292" s="468"/>
      <c r="AL292" s="468"/>
      <c r="AM292" s="468"/>
      <c r="AN292" s="468"/>
      <c r="AO292" s="468"/>
      <c r="AP292" s="468"/>
      <c r="AQ292" s="468"/>
      <c r="AR292" s="468"/>
      <c r="AS292" s="371"/>
      <c r="AT292" s="371"/>
      <c r="AU292" s="468"/>
      <c r="AV292" s="468"/>
      <c r="AW292" s="468"/>
      <c r="AX292" s="468"/>
      <c r="AY292" s="468"/>
      <c r="AZ292" s="468"/>
      <c r="BA292" s="468"/>
      <c r="BB292" s="468"/>
      <c r="BC292" s="468"/>
      <c r="BD292" s="468"/>
      <c r="BE292" s="468"/>
      <c r="BF292" s="468"/>
      <c r="BG292" s="468"/>
      <c r="BH292" s="468"/>
      <c r="BI292" s="468"/>
      <c r="BJ292" s="468"/>
      <c r="BK292" s="468"/>
      <c r="BL292" s="468"/>
      <c r="BM292" s="468"/>
      <c r="BN292" s="468"/>
      <c r="BO292" s="468"/>
      <c r="BP292" s="468"/>
      <c r="BQ292" s="468"/>
      <c r="BR292" s="468"/>
      <c r="BS292" s="468"/>
      <c r="BT292" s="468"/>
      <c r="BU292" s="468"/>
      <c r="BV292" s="468"/>
    </row>
    <row r="293" spans="2:74" ht="15" hidden="1" customHeight="1" outlineLevel="1" x14ac:dyDescent="0.25">
      <c r="B293" s="547"/>
      <c r="C293" s="375"/>
      <c r="D293" s="517"/>
      <c r="E293" s="375"/>
      <c r="F293" s="375"/>
      <c r="G293" s="375"/>
      <c r="H293" s="375"/>
      <c r="I293" s="375"/>
      <c r="J293" s="375"/>
      <c r="K293" s="375"/>
      <c r="L293" s="375"/>
      <c r="M293" s="375"/>
      <c r="N293" s="511"/>
      <c r="O293" s="375"/>
      <c r="P293" s="375"/>
      <c r="Q293" s="375"/>
      <c r="R293" s="375"/>
      <c r="S293" s="375"/>
      <c r="T293" s="375"/>
      <c r="U293" s="375"/>
      <c r="V293" s="375"/>
      <c r="W293" s="375"/>
      <c r="X293" s="511"/>
      <c r="Y293" s="517"/>
      <c r="Z293" s="375"/>
      <c r="AA293" s="375"/>
      <c r="AB293" s="375"/>
      <c r="AC293" s="375"/>
      <c r="AD293" s="375"/>
      <c r="AE293" s="375"/>
      <c r="AF293" s="375"/>
      <c r="AG293" s="375"/>
      <c r="AH293" s="375"/>
      <c r="AI293" s="371"/>
      <c r="AJ293" s="371"/>
      <c r="AS293" s="371"/>
      <c r="AT293" s="371"/>
    </row>
    <row r="294" spans="2:74" s="488" customFormat="1" ht="15" hidden="1" customHeight="1" outlineLevel="1" x14ac:dyDescent="0.25">
      <c r="B294" s="554"/>
      <c r="C294" s="486"/>
      <c r="D294" s="518"/>
      <c r="E294" s="486"/>
      <c r="F294" s="486"/>
      <c r="G294" s="486"/>
      <c r="H294" s="486"/>
      <c r="I294" s="486"/>
      <c r="J294" s="486"/>
      <c r="K294" s="486"/>
      <c r="L294" s="486"/>
      <c r="M294" s="486"/>
      <c r="N294" s="508"/>
      <c r="O294" s="375"/>
      <c r="P294" s="375"/>
      <c r="Q294" s="375"/>
      <c r="R294" s="375"/>
      <c r="S294" s="375"/>
      <c r="T294" s="375"/>
      <c r="U294" s="375"/>
      <c r="V294" s="375"/>
      <c r="W294" s="375"/>
      <c r="X294" s="511"/>
      <c r="Y294" s="517"/>
      <c r="Z294" s="375"/>
      <c r="AA294" s="375"/>
      <c r="AB294" s="375"/>
      <c r="AC294" s="375"/>
      <c r="AD294" s="375"/>
      <c r="AE294" s="375"/>
      <c r="AF294" s="375"/>
      <c r="AG294" s="375"/>
      <c r="AH294" s="375"/>
      <c r="AI294" s="371"/>
      <c r="AJ294" s="371"/>
      <c r="AK294" s="468"/>
      <c r="AL294" s="468"/>
      <c r="AM294" s="468"/>
      <c r="AN294" s="468"/>
      <c r="AO294" s="468"/>
      <c r="AP294" s="468"/>
      <c r="AQ294" s="468"/>
      <c r="AR294" s="468"/>
      <c r="AS294" s="371"/>
      <c r="AT294" s="371"/>
      <c r="AU294" s="468"/>
      <c r="AV294" s="468"/>
      <c r="AW294" s="468"/>
      <c r="AX294" s="468"/>
      <c r="AY294" s="468"/>
      <c r="AZ294" s="468"/>
      <c r="BA294" s="468"/>
      <c r="BB294" s="468"/>
      <c r="BC294" s="468"/>
      <c r="BD294" s="468"/>
      <c r="BE294" s="468"/>
      <c r="BF294" s="468"/>
      <c r="BG294" s="468"/>
      <c r="BH294" s="468"/>
      <c r="BI294" s="468"/>
      <c r="BJ294" s="468"/>
      <c r="BK294" s="468"/>
      <c r="BL294" s="468"/>
      <c r="BM294" s="468"/>
      <c r="BN294" s="468"/>
      <c r="BO294" s="468"/>
      <c r="BP294" s="468"/>
      <c r="BQ294" s="468"/>
      <c r="BR294" s="468"/>
      <c r="BS294" s="468"/>
      <c r="BT294" s="468"/>
      <c r="BU294" s="468"/>
      <c r="BV294" s="468"/>
    </row>
    <row r="295" spans="2:74" ht="15.75" hidden="1" customHeight="1" outlineLevel="1" thickBot="1" x14ac:dyDescent="0.3">
      <c r="B295" s="547"/>
      <c r="C295" s="375"/>
      <c r="D295" s="535"/>
      <c r="E295" s="375"/>
      <c r="F295" s="375"/>
      <c r="G295" s="375"/>
      <c r="H295" s="375"/>
      <c r="I295" s="375"/>
      <c r="J295" s="375"/>
      <c r="K295" s="375"/>
      <c r="L295" s="375"/>
      <c r="M295" s="375"/>
      <c r="N295" s="511"/>
      <c r="O295" s="375"/>
      <c r="P295" s="375"/>
      <c r="Q295" s="375"/>
      <c r="R295" s="375"/>
      <c r="S295" s="375"/>
      <c r="T295" s="375"/>
      <c r="U295" s="375"/>
      <c r="V295" s="375"/>
      <c r="W295" s="375"/>
      <c r="X295" s="511"/>
      <c r="Y295" s="535"/>
      <c r="Z295" s="375"/>
      <c r="AA295" s="375"/>
      <c r="AB295" s="375"/>
      <c r="AC295" s="375"/>
      <c r="AD295" s="375"/>
      <c r="AE295" s="375"/>
      <c r="AF295" s="375"/>
      <c r="AG295" s="375"/>
      <c r="AH295" s="375"/>
      <c r="AI295" s="371"/>
      <c r="AJ295" s="371"/>
      <c r="AS295" s="371"/>
      <c r="AT295" s="371"/>
    </row>
    <row r="296" spans="2:74" s="537" customFormat="1" x14ac:dyDescent="0.25">
      <c r="AK296" s="539"/>
      <c r="AL296" s="539"/>
      <c r="AM296" s="539"/>
      <c r="AN296" s="539"/>
      <c r="AO296" s="539"/>
      <c r="AP296" s="539"/>
      <c r="AQ296" s="539"/>
      <c r="AR296" s="539"/>
      <c r="AU296" s="539"/>
      <c r="AV296" s="539"/>
      <c r="AW296" s="539"/>
      <c r="AX296" s="539"/>
      <c r="AY296" s="539"/>
      <c r="AZ296" s="539"/>
      <c r="BA296" s="539"/>
      <c r="BB296" s="539"/>
      <c r="BC296" s="539"/>
      <c r="BD296" s="539"/>
      <c r="BE296" s="539"/>
      <c r="BF296" s="539"/>
      <c r="BG296" s="539"/>
      <c r="BH296" s="539"/>
      <c r="BI296" s="539"/>
      <c r="BJ296" s="539"/>
      <c r="BK296" s="539"/>
      <c r="BL296" s="539"/>
      <c r="BM296" s="539"/>
      <c r="BN296" s="539"/>
      <c r="BO296" s="539"/>
      <c r="BP296" s="539"/>
      <c r="BQ296" s="539"/>
      <c r="BR296" s="539"/>
      <c r="BS296" s="539"/>
      <c r="BT296" s="539"/>
      <c r="BU296" s="539"/>
      <c r="BV296" s="539"/>
    </row>
    <row r="297" spans="2:74" s="537" customFormat="1" x14ac:dyDescent="0.25">
      <c r="AK297" s="539"/>
      <c r="AL297" s="539"/>
      <c r="AM297" s="539"/>
      <c r="AN297" s="539"/>
      <c r="AO297" s="539"/>
      <c r="AP297" s="539"/>
      <c r="AQ297" s="539"/>
      <c r="AR297" s="539"/>
      <c r="AU297" s="539"/>
      <c r="AV297" s="539"/>
      <c r="AW297" s="539"/>
      <c r="AX297" s="539"/>
      <c r="AY297" s="539"/>
      <c r="AZ297" s="539"/>
      <c r="BA297" s="539"/>
      <c r="BB297" s="539"/>
      <c r="BC297" s="539"/>
      <c r="BD297" s="539"/>
      <c r="BE297" s="539"/>
      <c r="BF297" s="539"/>
      <c r="BG297" s="539"/>
      <c r="BH297" s="539"/>
      <c r="BI297" s="539"/>
      <c r="BJ297" s="539"/>
      <c r="BK297" s="539"/>
      <c r="BL297" s="539"/>
      <c r="BM297" s="539"/>
      <c r="BN297" s="539"/>
      <c r="BO297" s="539"/>
      <c r="BP297" s="539"/>
      <c r="BQ297" s="539"/>
      <c r="BR297" s="539"/>
      <c r="BS297" s="539"/>
      <c r="BT297" s="539"/>
      <c r="BU297" s="539"/>
      <c r="BV297" s="539"/>
    </row>
    <row r="298" spans="2:74" s="537" customFormat="1" x14ac:dyDescent="0.25">
      <c r="AK298" s="539"/>
      <c r="AL298" s="539"/>
      <c r="AM298" s="539"/>
      <c r="AN298" s="539"/>
      <c r="AO298" s="539"/>
      <c r="AP298" s="539"/>
      <c r="AQ298" s="539"/>
      <c r="AR298" s="539"/>
      <c r="AU298" s="539"/>
      <c r="AV298" s="539"/>
      <c r="AW298" s="539"/>
      <c r="AX298" s="539"/>
      <c r="AY298" s="539"/>
      <c r="AZ298" s="539"/>
      <c r="BA298" s="539"/>
      <c r="BB298" s="539"/>
      <c r="BC298" s="539"/>
      <c r="BD298" s="539"/>
      <c r="BE298" s="539"/>
      <c r="BF298" s="539"/>
      <c r="BG298" s="539"/>
      <c r="BH298" s="539"/>
      <c r="BI298" s="539"/>
      <c r="BJ298" s="539"/>
      <c r="BK298" s="539"/>
      <c r="BL298" s="539"/>
      <c r="BM298" s="539"/>
      <c r="BN298" s="539"/>
      <c r="BO298" s="539"/>
      <c r="BP298" s="539"/>
      <c r="BQ298" s="539"/>
      <c r="BR298" s="539"/>
      <c r="BS298" s="539"/>
      <c r="BT298" s="539"/>
      <c r="BU298" s="539"/>
      <c r="BV298" s="539"/>
    </row>
    <row r="299" spans="2:74" s="537" customFormat="1" x14ac:dyDescent="0.25">
      <c r="AO299" s="539"/>
      <c r="AP299" s="539"/>
      <c r="AQ299" s="539"/>
      <c r="AR299" s="539"/>
      <c r="AU299" s="539"/>
      <c r="AV299" s="539"/>
      <c r="AW299" s="539"/>
      <c r="AX299" s="539"/>
      <c r="AY299" s="539"/>
      <c r="AZ299" s="539"/>
      <c r="BA299" s="539"/>
      <c r="BB299" s="539"/>
      <c r="BC299" s="539"/>
      <c r="BD299" s="539"/>
      <c r="BE299" s="539"/>
      <c r="BF299" s="539"/>
      <c r="BG299" s="539"/>
      <c r="BH299" s="539"/>
      <c r="BI299" s="539"/>
      <c r="BJ299" s="539"/>
      <c r="BK299" s="539"/>
      <c r="BL299" s="539"/>
      <c r="BM299" s="539"/>
      <c r="BN299" s="539"/>
      <c r="BO299" s="539"/>
      <c r="BP299" s="539"/>
      <c r="BQ299" s="539"/>
      <c r="BR299" s="539"/>
      <c r="BS299" s="539"/>
      <c r="BT299" s="539"/>
      <c r="BU299" s="539"/>
      <c r="BV299" s="539"/>
    </row>
    <row r="300" spans="2:74" s="537" customFormat="1" x14ac:dyDescent="0.25">
      <c r="AO300" s="539"/>
      <c r="AP300" s="539"/>
      <c r="AQ300" s="539"/>
      <c r="AR300" s="539"/>
      <c r="AU300" s="539"/>
      <c r="AV300" s="539"/>
      <c r="AW300" s="539"/>
      <c r="AX300" s="539"/>
      <c r="AY300" s="539"/>
      <c r="AZ300" s="539"/>
      <c r="BA300" s="539"/>
      <c r="BB300" s="539"/>
      <c r="BC300" s="539"/>
      <c r="BD300" s="539"/>
      <c r="BE300" s="539"/>
      <c r="BF300" s="539"/>
      <c r="BG300" s="539"/>
      <c r="BH300" s="539"/>
      <c r="BI300" s="539"/>
      <c r="BJ300" s="539"/>
      <c r="BK300" s="539"/>
      <c r="BL300" s="539"/>
      <c r="BM300" s="539"/>
      <c r="BN300" s="539"/>
      <c r="BO300" s="539"/>
      <c r="BP300" s="539"/>
      <c r="BQ300" s="539"/>
      <c r="BR300" s="539"/>
      <c r="BS300" s="539"/>
      <c r="BT300" s="539"/>
      <c r="BU300" s="539"/>
      <c r="BV300" s="539"/>
    </row>
    <row r="301" spans="2:74" s="537" customFormat="1" x14ac:dyDescent="0.25">
      <c r="AI301" s="420"/>
      <c r="AJ301" s="420"/>
      <c r="AK301" s="420"/>
      <c r="AL301" s="420"/>
      <c r="AM301" s="420"/>
      <c r="AN301" s="420"/>
      <c r="AO301" s="420"/>
      <c r="AP301" s="420"/>
      <c r="AQ301" s="420"/>
      <c r="AR301" s="420"/>
      <c r="AS301" s="420"/>
      <c r="AU301" s="539"/>
      <c r="AV301" s="539"/>
      <c r="AW301" s="539"/>
      <c r="AX301" s="539"/>
      <c r="AY301" s="539"/>
      <c r="AZ301" s="539"/>
      <c r="BA301" s="539"/>
      <c r="BB301" s="539"/>
      <c r="BC301" s="539"/>
      <c r="BD301" s="539"/>
      <c r="BE301" s="539"/>
      <c r="BF301" s="539"/>
      <c r="BG301" s="539"/>
      <c r="BH301" s="539"/>
      <c r="BI301" s="539"/>
      <c r="BJ301" s="539"/>
      <c r="BK301" s="539"/>
      <c r="BL301" s="539"/>
      <c r="BM301" s="539"/>
      <c r="BN301" s="539"/>
      <c r="BO301" s="539"/>
      <c r="BP301" s="539"/>
      <c r="BQ301" s="539"/>
      <c r="BR301" s="539"/>
      <c r="BS301" s="539"/>
      <c r="BT301" s="539"/>
      <c r="BU301" s="539"/>
      <c r="BV301" s="539"/>
    </row>
    <row r="302" spans="2:74" s="537" customFormat="1" x14ac:dyDescent="0.25">
      <c r="AI302" s="420"/>
      <c r="AJ302" s="424"/>
      <c r="AK302" s="424"/>
      <c r="AL302" s="424"/>
      <c r="AM302" s="424"/>
      <c r="AN302" s="420"/>
      <c r="AO302" s="424"/>
      <c r="AP302" s="424"/>
      <c r="AQ302" s="424"/>
      <c r="AR302" s="424"/>
      <c r="AS302" s="420"/>
      <c r="AT302" s="539"/>
      <c r="AU302" s="539"/>
      <c r="AV302" s="539"/>
      <c r="AW302" s="539"/>
      <c r="AX302" s="539"/>
      <c r="AY302" s="539"/>
      <c r="AZ302" s="539"/>
      <c r="BA302" s="539"/>
      <c r="BB302" s="539"/>
      <c r="BC302" s="539"/>
      <c r="BD302" s="539"/>
      <c r="BE302" s="539"/>
      <c r="BF302" s="539"/>
      <c r="BG302" s="539"/>
      <c r="BH302" s="539"/>
      <c r="BI302" s="539"/>
      <c r="BJ302" s="539"/>
      <c r="BK302" s="539"/>
      <c r="BL302" s="539"/>
      <c r="BM302" s="539"/>
      <c r="BN302" s="539"/>
      <c r="BO302" s="539"/>
      <c r="BP302" s="539"/>
      <c r="BQ302" s="539"/>
      <c r="BR302" s="539"/>
      <c r="BS302" s="539"/>
      <c r="BT302" s="539"/>
      <c r="BU302" s="539"/>
      <c r="BV302" s="539"/>
    </row>
    <row r="303" spans="2:74" s="537" customFormat="1" x14ac:dyDescent="0.25">
      <c r="AI303" s="420"/>
      <c r="AJ303" s="425"/>
      <c r="AK303" s="425"/>
      <c r="AL303" s="425"/>
      <c r="AM303" s="425"/>
      <c r="AN303" s="420"/>
      <c r="AO303" s="420"/>
      <c r="AP303" s="424"/>
      <c r="AQ303" s="424"/>
      <c r="AR303" s="424"/>
      <c r="AS303" s="424"/>
      <c r="AT303" s="539"/>
      <c r="AU303" s="539"/>
      <c r="AV303" s="539"/>
      <c r="AW303" s="539"/>
      <c r="AX303" s="539"/>
      <c r="AY303" s="539"/>
      <c r="AZ303" s="539"/>
      <c r="BA303" s="539"/>
      <c r="BB303" s="539"/>
      <c r="BC303" s="539"/>
      <c r="BD303" s="539"/>
      <c r="BE303" s="539"/>
      <c r="BF303" s="539"/>
      <c r="BG303" s="539"/>
      <c r="BH303" s="539"/>
      <c r="BI303" s="539"/>
      <c r="BJ303" s="539"/>
      <c r="BK303" s="539"/>
      <c r="BL303" s="539"/>
      <c r="BM303" s="539"/>
      <c r="BN303" s="539"/>
      <c r="BO303" s="539"/>
      <c r="BP303" s="539"/>
      <c r="BQ303" s="539"/>
      <c r="BR303" s="539"/>
      <c r="BS303" s="539"/>
      <c r="BT303" s="539"/>
      <c r="BU303" s="539"/>
      <c r="BV303" s="539"/>
    </row>
    <row r="304" spans="2:74" s="537" customFormat="1" x14ac:dyDescent="0.25">
      <c r="AI304" s="420"/>
      <c r="AJ304" s="424"/>
      <c r="AK304" s="424"/>
      <c r="AL304" s="424"/>
      <c r="AM304" s="424"/>
      <c r="AN304" s="420"/>
      <c r="AO304" s="420"/>
      <c r="AP304" s="425"/>
      <c r="AQ304" s="424"/>
      <c r="AR304" s="424"/>
      <c r="AS304" s="424"/>
      <c r="AT304" s="539"/>
      <c r="AU304" s="539"/>
      <c r="AV304" s="539"/>
      <c r="AW304" s="424"/>
      <c r="AX304" s="424"/>
      <c r="AY304" s="424"/>
      <c r="AZ304" s="424"/>
      <c r="BA304" s="424"/>
      <c r="BB304" s="424"/>
      <c r="BC304" s="539"/>
      <c r="BD304" s="539"/>
      <c r="BE304" s="539"/>
      <c r="BF304" s="539"/>
      <c r="BG304" s="539"/>
      <c r="BH304" s="539"/>
      <c r="BI304" s="539"/>
      <c r="BJ304" s="539"/>
      <c r="BK304" s="539"/>
      <c r="BL304" s="539"/>
      <c r="BM304" s="539"/>
      <c r="BN304" s="539"/>
      <c r="BO304" s="539"/>
      <c r="BP304" s="539"/>
      <c r="BQ304" s="539"/>
      <c r="BR304" s="539"/>
      <c r="BS304" s="539"/>
      <c r="BT304" s="539"/>
      <c r="BU304" s="539"/>
      <c r="BV304" s="539"/>
    </row>
    <row r="305" spans="35:74" s="537" customFormat="1" x14ac:dyDescent="0.25">
      <c r="AI305" s="420"/>
      <c r="AJ305" s="424"/>
      <c r="AK305" s="424"/>
      <c r="AL305" s="424"/>
      <c r="AM305" s="424"/>
      <c r="AN305" s="420"/>
      <c r="AO305" s="420"/>
      <c r="AP305" s="420"/>
      <c r="AQ305" s="420"/>
      <c r="AR305" s="420"/>
      <c r="AS305" s="420"/>
      <c r="AT305" s="539"/>
      <c r="AU305" s="539"/>
      <c r="AV305" s="539"/>
      <c r="AW305" s="539"/>
      <c r="AX305" s="539"/>
      <c r="AY305" s="539"/>
      <c r="AZ305" s="539"/>
      <c r="BA305" s="539"/>
      <c r="BB305" s="539"/>
      <c r="BC305" s="539"/>
      <c r="BD305" s="539"/>
      <c r="BE305" s="539"/>
      <c r="BF305" s="539"/>
      <c r="BG305" s="539"/>
      <c r="BH305" s="539"/>
      <c r="BI305" s="539"/>
      <c r="BJ305" s="539"/>
      <c r="BK305" s="539"/>
      <c r="BL305" s="539"/>
      <c r="BM305" s="539"/>
      <c r="BN305" s="539"/>
      <c r="BO305" s="539"/>
      <c r="BP305" s="539"/>
      <c r="BQ305" s="539"/>
      <c r="BR305" s="539"/>
      <c r="BS305" s="539"/>
      <c r="BT305" s="539"/>
      <c r="BU305" s="539"/>
      <c r="BV305" s="539"/>
    </row>
    <row r="306" spans="35:74" s="537" customFormat="1" x14ac:dyDescent="0.25">
      <c r="AI306" s="420"/>
      <c r="AJ306" s="424"/>
      <c r="AK306" s="424"/>
      <c r="AL306" s="424"/>
      <c r="AM306" s="424"/>
      <c r="AN306" s="420"/>
      <c r="AO306" s="420"/>
      <c r="AP306" s="420"/>
      <c r="AQ306" s="420"/>
      <c r="AR306" s="420"/>
      <c r="AS306" s="420"/>
      <c r="AT306" s="539"/>
      <c r="AU306" s="539"/>
      <c r="AV306" s="539"/>
      <c r="AW306" s="539"/>
      <c r="AX306" s="539"/>
      <c r="AY306" s="539"/>
      <c r="AZ306" s="539"/>
      <c r="BA306" s="539"/>
      <c r="BB306" s="539"/>
      <c r="BC306" s="539"/>
      <c r="BD306" s="539"/>
      <c r="BE306" s="539"/>
      <c r="BF306" s="539"/>
      <c r="BG306" s="539"/>
      <c r="BH306" s="539"/>
      <c r="BI306" s="539"/>
      <c r="BJ306" s="539"/>
      <c r="BK306" s="539"/>
      <c r="BL306" s="539"/>
      <c r="BM306" s="539"/>
      <c r="BN306" s="539"/>
      <c r="BO306" s="539"/>
      <c r="BP306" s="539"/>
      <c r="BQ306" s="539"/>
      <c r="BR306" s="539"/>
      <c r="BS306" s="539"/>
      <c r="BT306" s="539"/>
      <c r="BU306" s="539"/>
      <c r="BV306" s="539"/>
    </row>
    <row r="307" spans="35:74" s="537" customFormat="1" x14ac:dyDescent="0.25">
      <c r="AI307" s="420"/>
      <c r="AJ307" s="424"/>
      <c r="AK307" s="424"/>
      <c r="AL307" s="424"/>
      <c r="AM307" s="424"/>
      <c r="AN307" s="420"/>
      <c r="AO307" s="420"/>
      <c r="AP307" s="420"/>
      <c r="AQ307" s="420"/>
      <c r="AR307" s="420"/>
      <c r="AS307" s="420"/>
      <c r="AT307" s="539"/>
      <c r="AU307" s="539"/>
      <c r="AV307" s="539"/>
      <c r="AW307" s="539"/>
      <c r="AX307" s="539"/>
      <c r="AY307" s="539"/>
      <c r="AZ307" s="539"/>
      <c r="BA307" s="539"/>
      <c r="BB307" s="539"/>
      <c r="BC307" s="539"/>
      <c r="BD307" s="539"/>
      <c r="BE307" s="539"/>
      <c r="BF307" s="539"/>
      <c r="BG307" s="539"/>
      <c r="BH307" s="539"/>
      <c r="BI307" s="539"/>
      <c r="BJ307" s="539"/>
      <c r="BK307" s="539"/>
      <c r="BL307" s="539"/>
      <c r="BM307" s="539"/>
      <c r="BN307" s="539"/>
      <c r="BO307" s="539"/>
      <c r="BP307" s="539"/>
      <c r="BQ307" s="539"/>
      <c r="BR307" s="539"/>
      <c r="BS307" s="539"/>
      <c r="BT307" s="539"/>
      <c r="BU307" s="539"/>
      <c r="BV307" s="539"/>
    </row>
    <row r="308" spans="35:74" s="537" customFormat="1" x14ac:dyDescent="0.25">
      <c r="AI308" s="420"/>
      <c r="AJ308" s="424"/>
      <c r="AK308" s="424"/>
      <c r="AL308" s="424"/>
      <c r="AM308" s="424"/>
      <c r="AN308" s="420"/>
      <c r="AO308" s="424"/>
      <c r="AP308" s="424"/>
      <c r="AQ308" s="424"/>
      <c r="AR308" s="420"/>
      <c r="AS308" s="420"/>
      <c r="AT308" s="539"/>
      <c r="AU308" s="539"/>
      <c r="AV308" s="539"/>
      <c r="AW308" s="424"/>
      <c r="AX308" s="539"/>
      <c r="AY308" s="539"/>
      <c r="AZ308" s="539"/>
      <c r="BA308" s="539"/>
      <c r="BB308" s="539"/>
      <c r="BC308" s="539"/>
      <c r="BD308" s="539"/>
      <c r="BE308" s="539"/>
      <c r="BF308" s="539"/>
      <c r="BG308" s="539"/>
      <c r="BH308" s="539"/>
      <c r="BI308" s="539"/>
      <c r="BJ308" s="539"/>
      <c r="BK308" s="539"/>
      <c r="BL308" s="539"/>
      <c r="BM308" s="539"/>
      <c r="BN308" s="539"/>
      <c r="BO308" s="539"/>
      <c r="BP308" s="539"/>
      <c r="BQ308" s="539"/>
      <c r="BR308" s="539"/>
      <c r="BS308" s="539"/>
      <c r="BT308" s="539"/>
      <c r="BU308" s="539"/>
      <c r="BV308" s="539"/>
    </row>
    <row r="309" spans="35:74" s="537" customFormat="1" x14ac:dyDescent="0.25">
      <c r="AI309" s="420"/>
      <c r="AJ309" s="424"/>
      <c r="AK309" s="424"/>
      <c r="AL309" s="424"/>
      <c r="AM309" s="424"/>
      <c r="AN309" s="420"/>
      <c r="AO309" s="420"/>
      <c r="AP309" s="420"/>
      <c r="AQ309" s="420"/>
      <c r="AR309" s="420"/>
      <c r="AS309" s="420"/>
      <c r="AT309" s="539"/>
      <c r="AU309" s="539"/>
      <c r="AV309" s="539"/>
      <c r="AW309" s="424"/>
      <c r="AX309" s="539"/>
      <c r="AY309" s="539"/>
      <c r="AZ309" s="539"/>
      <c r="BA309" s="539"/>
      <c r="BB309" s="539"/>
      <c r="BC309" s="539"/>
      <c r="BD309" s="539"/>
      <c r="BE309" s="539"/>
      <c r="BF309" s="539"/>
      <c r="BG309" s="539"/>
      <c r="BH309" s="539"/>
      <c r="BI309" s="539"/>
      <c r="BJ309" s="539"/>
      <c r="BK309" s="539"/>
      <c r="BL309" s="539"/>
      <c r="BM309" s="539"/>
      <c r="BN309" s="539"/>
      <c r="BO309" s="539"/>
      <c r="BP309" s="539"/>
      <c r="BQ309" s="539"/>
      <c r="BR309" s="539"/>
      <c r="BS309" s="539"/>
      <c r="BT309" s="539"/>
      <c r="BU309" s="539"/>
      <c r="BV309" s="539"/>
    </row>
    <row r="310" spans="35:74" s="537" customFormat="1" x14ac:dyDescent="0.25">
      <c r="AI310" s="420"/>
      <c r="AJ310" s="424"/>
      <c r="AK310" s="424"/>
      <c r="AL310" s="424"/>
      <c r="AM310" s="424"/>
      <c r="AN310" s="420"/>
      <c r="AO310" s="420"/>
      <c r="AP310" s="420"/>
      <c r="AQ310" s="420"/>
      <c r="AR310" s="420"/>
      <c r="AS310" s="420"/>
      <c r="AT310" s="539"/>
      <c r="AU310" s="539"/>
      <c r="AV310" s="539"/>
      <c r="AW310" s="424"/>
      <c r="AX310" s="539"/>
      <c r="AY310" s="539"/>
      <c r="AZ310" s="539"/>
      <c r="BA310" s="539"/>
      <c r="BB310" s="539"/>
      <c r="BC310" s="539"/>
      <c r="BD310" s="539"/>
      <c r="BE310" s="539"/>
      <c r="BF310" s="539"/>
      <c r="BG310" s="539"/>
      <c r="BH310" s="539"/>
      <c r="BI310" s="539"/>
      <c r="BJ310" s="539"/>
      <c r="BK310" s="539"/>
      <c r="BL310" s="539"/>
      <c r="BM310" s="539"/>
      <c r="BN310" s="539"/>
      <c r="BO310" s="539"/>
      <c r="BP310" s="539"/>
      <c r="BQ310" s="539"/>
      <c r="BR310" s="539"/>
      <c r="BS310" s="539"/>
      <c r="BT310" s="539"/>
      <c r="BU310" s="539"/>
      <c r="BV310" s="539"/>
    </row>
    <row r="311" spans="35:74" s="537" customFormat="1" x14ac:dyDescent="0.25">
      <c r="AI311" s="420"/>
      <c r="AJ311" s="420"/>
      <c r="AK311" s="420"/>
      <c r="AL311" s="420"/>
      <c r="AM311" s="420"/>
      <c r="AN311" s="420"/>
      <c r="AO311" s="420"/>
      <c r="AP311" s="420"/>
      <c r="AQ311" s="420"/>
      <c r="AR311" s="420"/>
      <c r="AS311" s="420"/>
      <c r="AT311" s="539"/>
      <c r="AU311" s="539"/>
      <c r="AV311" s="539"/>
      <c r="AW311" s="424"/>
      <c r="AX311" s="539"/>
      <c r="AY311" s="539"/>
      <c r="AZ311" s="539"/>
      <c r="BA311" s="539"/>
      <c r="BB311" s="539"/>
      <c r="BC311" s="539"/>
      <c r="BD311" s="539"/>
      <c r="BE311" s="539"/>
      <c r="BF311" s="539"/>
      <c r="BG311" s="539"/>
      <c r="BH311" s="539"/>
      <c r="BI311" s="539"/>
      <c r="BJ311" s="539"/>
      <c r="BK311" s="539"/>
      <c r="BL311" s="539"/>
      <c r="BM311" s="539"/>
      <c r="BN311" s="539"/>
      <c r="BO311" s="539"/>
      <c r="BP311" s="539"/>
      <c r="BQ311" s="539"/>
      <c r="BR311" s="539"/>
      <c r="BS311" s="539"/>
      <c r="BT311" s="539"/>
      <c r="BU311" s="539"/>
      <c r="BV311" s="539"/>
    </row>
    <row r="312" spans="35:74" s="537" customFormat="1" x14ac:dyDescent="0.25">
      <c r="AI312" s="420"/>
      <c r="AJ312" s="424"/>
      <c r="AK312" s="424"/>
      <c r="AL312" s="424"/>
      <c r="AM312" s="424"/>
      <c r="AN312" s="420"/>
      <c r="AO312" s="424"/>
      <c r="AP312" s="424"/>
      <c r="AQ312" s="424"/>
      <c r="AR312" s="424"/>
      <c r="AS312" s="424"/>
      <c r="AT312" s="539"/>
      <c r="AU312" s="539"/>
      <c r="AV312" s="539"/>
      <c r="AW312" s="424"/>
      <c r="AX312" s="539"/>
      <c r="AY312" s="539"/>
      <c r="AZ312" s="539"/>
      <c r="BA312" s="539"/>
      <c r="BB312" s="539"/>
      <c r="BC312" s="539"/>
      <c r="BD312" s="539"/>
      <c r="BE312" s="539"/>
      <c r="BF312" s="539"/>
      <c r="BG312" s="539"/>
      <c r="BH312" s="539"/>
      <c r="BI312" s="539"/>
      <c r="BJ312" s="539"/>
      <c r="BK312" s="539"/>
      <c r="BL312" s="539"/>
      <c r="BM312" s="539"/>
      <c r="BN312" s="539"/>
      <c r="BO312" s="539"/>
      <c r="BP312" s="539"/>
      <c r="BQ312" s="539"/>
      <c r="BR312" s="539"/>
      <c r="BS312" s="539"/>
      <c r="BT312" s="539"/>
      <c r="BU312" s="539"/>
      <c r="BV312" s="539"/>
    </row>
    <row r="313" spans="35:74" s="537" customFormat="1" x14ac:dyDescent="0.25">
      <c r="AI313" s="420"/>
      <c r="AJ313" s="425"/>
      <c r="AK313" s="425"/>
      <c r="AL313" s="425"/>
      <c r="AM313" s="425"/>
      <c r="AN313" s="420"/>
      <c r="AO313" s="420"/>
      <c r="AP313" s="424"/>
      <c r="AQ313" s="424"/>
      <c r="AR313" s="424"/>
      <c r="AS313" s="424"/>
      <c r="AT313" s="539"/>
      <c r="AU313" s="539"/>
      <c r="AV313" s="539"/>
      <c r="AW313" s="424"/>
      <c r="AX313" s="539"/>
      <c r="AY313" s="539"/>
      <c r="AZ313" s="539"/>
      <c r="BA313" s="539"/>
      <c r="BB313" s="539"/>
      <c r="BC313" s="539"/>
      <c r="BD313" s="539"/>
      <c r="BE313" s="539"/>
      <c r="BF313" s="539"/>
      <c r="BG313" s="539"/>
      <c r="BH313" s="539"/>
      <c r="BI313" s="539"/>
      <c r="BJ313" s="539"/>
      <c r="BK313" s="539"/>
      <c r="BL313" s="539"/>
      <c r="BM313" s="539"/>
      <c r="BN313" s="539"/>
      <c r="BO313" s="539"/>
      <c r="BP313" s="539"/>
      <c r="BQ313" s="539"/>
      <c r="BR313" s="539"/>
      <c r="BS313" s="539"/>
      <c r="BT313" s="539"/>
      <c r="BU313" s="539"/>
      <c r="BV313" s="539"/>
    </row>
    <row r="314" spans="35:74" s="537" customFormat="1" x14ac:dyDescent="0.25">
      <c r="AI314" s="420"/>
      <c r="AJ314" s="424"/>
      <c r="AK314" s="424"/>
      <c r="AL314" s="424"/>
      <c r="AM314" s="424"/>
      <c r="AN314" s="420"/>
      <c r="AO314" s="420"/>
      <c r="AP314" s="425"/>
      <c r="AQ314" s="424"/>
      <c r="AR314" s="424"/>
      <c r="AS314" s="424"/>
      <c r="AT314" s="539"/>
      <c r="AU314" s="539"/>
      <c r="AV314" s="539"/>
      <c r="AW314" s="539"/>
      <c r="AX314" s="539"/>
      <c r="AY314" s="539"/>
      <c r="AZ314" s="539"/>
      <c r="BA314" s="539"/>
      <c r="BB314" s="539"/>
      <c r="BC314" s="539"/>
      <c r="BD314" s="539"/>
      <c r="BE314" s="539"/>
      <c r="BF314" s="539"/>
      <c r="BG314" s="539"/>
      <c r="BH314" s="539"/>
      <c r="BI314" s="539"/>
      <c r="BJ314" s="539"/>
      <c r="BK314" s="539"/>
      <c r="BL314" s="539"/>
      <c r="BM314" s="539"/>
      <c r="BN314" s="539"/>
      <c r="BO314" s="539"/>
      <c r="BP314" s="539"/>
      <c r="BQ314" s="539"/>
      <c r="BR314" s="539"/>
      <c r="BS314" s="539"/>
      <c r="BT314" s="539"/>
      <c r="BU314" s="539"/>
      <c r="BV314" s="539"/>
    </row>
    <row r="315" spans="35:74" s="537" customFormat="1" x14ac:dyDescent="0.25">
      <c r="AI315" s="420"/>
      <c r="AJ315" s="424"/>
      <c r="AK315" s="424"/>
      <c r="AL315" s="424"/>
      <c r="AM315" s="424"/>
      <c r="AN315" s="420"/>
      <c r="AO315" s="420"/>
      <c r="AP315" s="420"/>
      <c r="AQ315" s="420"/>
      <c r="AR315" s="420"/>
      <c r="AS315" s="420"/>
      <c r="AT315" s="539"/>
      <c r="AU315" s="539"/>
      <c r="AV315" s="539"/>
      <c r="AW315" s="539"/>
      <c r="AX315" s="539"/>
      <c r="AY315" s="539"/>
      <c r="AZ315" s="539"/>
      <c r="BA315" s="539"/>
      <c r="BB315" s="539"/>
      <c r="BC315" s="539"/>
      <c r="BD315" s="539"/>
      <c r="BE315" s="539"/>
      <c r="BF315" s="539"/>
      <c r="BG315" s="539"/>
      <c r="BH315" s="539"/>
      <c r="BI315" s="539"/>
      <c r="BJ315" s="539"/>
      <c r="BK315" s="539"/>
      <c r="BL315" s="539"/>
      <c r="BM315" s="539"/>
      <c r="BN315" s="539"/>
      <c r="BO315" s="539"/>
      <c r="BP315" s="539"/>
      <c r="BQ315" s="539"/>
      <c r="BR315" s="539"/>
      <c r="BS315" s="539"/>
      <c r="BT315" s="539"/>
      <c r="BU315" s="539"/>
      <c r="BV315" s="539"/>
    </row>
    <row r="316" spans="35:74" s="537" customFormat="1" x14ac:dyDescent="0.25">
      <c r="AI316" s="420"/>
      <c r="AJ316" s="424"/>
      <c r="AK316" s="424"/>
      <c r="AL316" s="424"/>
      <c r="AM316" s="424"/>
      <c r="AN316" s="420"/>
      <c r="AO316" s="424"/>
      <c r="AP316" s="424"/>
      <c r="AQ316" s="424"/>
      <c r="AR316" s="424"/>
      <c r="AS316" s="420"/>
      <c r="AT316" s="539"/>
      <c r="AU316" s="539"/>
      <c r="AV316" s="539"/>
      <c r="AW316" s="539"/>
      <c r="AX316" s="539"/>
      <c r="AY316" s="539"/>
      <c r="AZ316" s="539"/>
      <c r="BA316" s="539"/>
      <c r="BB316" s="539"/>
      <c r="BC316" s="539"/>
      <c r="BD316" s="539"/>
      <c r="BE316" s="539"/>
      <c r="BF316" s="539"/>
      <c r="BG316" s="539"/>
      <c r="BH316" s="539"/>
      <c r="BI316" s="539"/>
      <c r="BJ316" s="539"/>
      <c r="BK316" s="539"/>
      <c r="BL316" s="539"/>
      <c r="BM316" s="539"/>
      <c r="BN316" s="539"/>
      <c r="BO316" s="539"/>
      <c r="BP316" s="539"/>
      <c r="BQ316" s="539"/>
      <c r="BR316" s="539"/>
      <c r="BS316" s="539"/>
      <c r="BT316" s="539"/>
      <c r="BU316" s="539"/>
      <c r="BV316" s="539"/>
    </row>
    <row r="317" spans="35:74" s="537" customFormat="1" x14ac:dyDescent="0.25">
      <c r="AI317" s="420"/>
      <c r="AJ317" s="424"/>
      <c r="AK317" s="424"/>
      <c r="AL317" s="424"/>
      <c r="AM317" s="424"/>
      <c r="AN317" s="420"/>
      <c r="AO317" s="420"/>
      <c r="AP317" s="420"/>
      <c r="AQ317" s="420"/>
      <c r="AR317" s="420"/>
      <c r="AS317" s="420"/>
      <c r="AT317" s="539"/>
      <c r="AU317" s="539"/>
      <c r="AV317" s="539"/>
      <c r="AW317" s="539"/>
      <c r="AX317" s="539"/>
      <c r="AY317" s="539"/>
      <c r="AZ317" s="539"/>
      <c r="BA317" s="539"/>
      <c r="BB317" s="539"/>
      <c r="BC317" s="539"/>
      <c r="BD317" s="539"/>
      <c r="BE317" s="539"/>
      <c r="BF317" s="539"/>
      <c r="BG317" s="539"/>
      <c r="BH317" s="539"/>
      <c r="BI317" s="539"/>
      <c r="BJ317" s="539"/>
      <c r="BK317" s="539"/>
      <c r="BL317" s="539"/>
      <c r="BM317" s="539"/>
      <c r="BN317" s="539"/>
      <c r="BO317" s="539"/>
      <c r="BP317" s="539"/>
      <c r="BQ317" s="539"/>
      <c r="BR317" s="539"/>
      <c r="BS317" s="539"/>
      <c r="BT317" s="539"/>
      <c r="BU317" s="539"/>
      <c r="BV317" s="539"/>
    </row>
    <row r="318" spans="35:74" s="537" customFormat="1" x14ac:dyDescent="0.25">
      <c r="AI318" s="420"/>
      <c r="AJ318" s="424"/>
      <c r="AK318" s="424"/>
      <c r="AL318" s="424"/>
      <c r="AM318" s="424"/>
      <c r="AN318" s="420"/>
      <c r="AO318" s="424"/>
      <c r="AP318" s="424"/>
      <c r="AQ318" s="424"/>
      <c r="AR318" s="420"/>
      <c r="AS318" s="420"/>
      <c r="AT318" s="539"/>
      <c r="AU318" s="539"/>
      <c r="AV318" s="539"/>
      <c r="AW318" s="539"/>
      <c r="AX318" s="539"/>
      <c r="AY318" s="539"/>
      <c r="AZ318" s="539"/>
      <c r="BA318" s="539"/>
      <c r="BB318" s="539"/>
      <c r="BC318" s="539"/>
      <c r="BD318" s="539"/>
      <c r="BE318" s="539"/>
      <c r="BF318" s="539"/>
      <c r="BG318" s="539"/>
      <c r="BH318" s="539"/>
      <c r="BI318" s="539"/>
      <c r="BJ318" s="539"/>
      <c r="BK318" s="539"/>
      <c r="BL318" s="539"/>
      <c r="BM318" s="539"/>
      <c r="BN318" s="539"/>
      <c r="BO318" s="539"/>
      <c r="BP318" s="539"/>
      <c r="BQ318" s="539"/>
      <c r="BR318" s="539"/>
      <c r="BS318" s="539"/>
      <c r="BT318" s="539"/>
      <c r="BU318" s="539"/>
      <c r="BV318" s="539"/>
    </row>
    <row r="319" spans="35:74" s="537" customFormat="1" x14ac:dyDescent="0.25">
      <c r="AI319" s="420"/>
      <c r="AJ319" s="424"/>
      <c r="AK319" s="424"/>
      <c r="AL319" s="424"/>
      <c r="AM319" s="424"/>
      <c r="AN319" s="420"/>
      <c r="AO319" s="420"/>
      <c r="AP319" s="420"/>
      <c r="AQ319" s="420"/>
      <c r="AR319" s="420"/>
      <c r="AS319" s="420"/>
      <c r="AT319" s="539"/>
      <c r="AU319" s="539"/>
      <c r="AV319" s="539"/>
      <c r="AW319" s="539"/>
      <c r="AX319" s="539"/>
      <c r="AY319" s="539"/>
      <c r="AZ319" s="539"/>
      <c r="BA319" s="539"/>
      <c r="BB319" s="539"/>
      <c r="BC319" s="539"/>
      <c r="BD319" s="539"/>
      <c r="BE319" s="539"/>
      <c r="BF319" s="539"/>
      <c r="BG319" s="539"/>
      <c r="BH319" s="539"/>
      <c r="BI319" s="539"/>
      <c r="BJ319" s="539"/>
      <c r="BK319" s="539"/>
      <c r="BL319" s="539"/>
      <c r="BM319" s="539"/>
      <c r="BN319" s="539"/>
      <c r="BO319" s="539"/>
      <c r="BP319" s="539"/>
      <c r="BQ319" s="539"/>
      <c r="BR319" s="539"/>
      <c r="BS319" s="539"/>
      <c r="BT319" s="539"/>
      <c r="BU319" s="539"/>
      <c r="BV319" s="539"/>
    </row>
    <row r="320" spans="35:74" s="537" customFormat="1" x14ac:dyDescent="0.25">
      <c r="AI320" s="420"/>
      <c r="AJ320" s="424"/>
      <c r="AK320" s="424"/>
      <c r="AL320" s="424"/>
      <c r="AM320" s="424"/>
      <c r="AN320" s="420"/>
      <c r="AO320" s="420"/>
      <c r="AP320" s="420"/>
      <c r="AQ320" s="420"/>
      <c r="AR320" s="420"/>
      <c r="AS320" s="420"/>
      <c r="AT320" s="539"/>
      <c r="AU320" s="539"/>
      <c r="AV320" s="539"/>
      <c r="AW320" s="539"/>
      <c r="AX320" s="539"/>
      <c r="AY320" s="539"/>
      <c r="AZ320" s="539"/>
      <c r="BA320" s="539"/>
      <c r="BB320" s="539"/>
      <c r="BC320" s="539"/>
      <c r="BD320" s="539"/>
      <c r="BE320" s="539"/>
      <c r="BF320" s="539"/>
      <c r="BG320" s="539"/>
      <c r="BH320" s="539"/>
      <c r="BI320" s="539"/>
      <c r="BJ320" s="539"/>
      <c r="BK320" s="539"/>
      <c r="BL320" s="539"/>
      <c r="BM320" s="539"/>
      <c r="BN320" s="539"/>
      <c r="BO320" s="539"/>
      <c r="BP320" s="539"/>
      <c r="BQ320" s="539"/>
      <c r="BR320" s="539"/>
      <c r="BS320" s="539"/>
      <c r="BT320" s="539"/>
      <c r="BU320" s="539"/>
      <c r="BV320" s="539"/>
    </row>
    <row r="321" spans="23:74" s="537" customFormat="1" x14ac:dyDescent="0.25">
      <c r="AI321" s="420"/>
      <c r="AJ321" s="420"/>
      <c r="AK321" s="420"/>
      <c r="AL321" s="420"/>
      <c r="AM321" s="420"/>
      <c r="AN321" s="420"/>
      <c r="AO321" s="420"/>
      <c r="AP321" s="420"/>
      <c r="AQ321" s="420"/>
      <c r="AR321" s="420"/>
      <c r="AS321" s="420"/>
      <c r="AT321" s="539"/>
      <c r="AU321" s="539"/>
      <c r="AV321" s="539"/>
      <c r="AW321" s="539"/>
      <c r="AX321" s="539"/>
      <c r="AY321" s="539"/>
      <c r="AZ321" s="539"/>
      <c r="BA321" s="539"/>
      <c r="BB321" s="539"/>
      <c r="BC321" s="539"/>
      <c r="BD321" s="539"/>
      <c r="BE321" s="539"/>
      <c r="BF321" s="539"/>
      <c r="BG321" s="539"/>
      <c r="BH321" s="539"/>
      <c r="BI321" s="539"/>
      <c r="BJ321" s="539"/>
      <c r="BK321" s="539"/>
      <c r="BL321" s="539"/>
      <c r="BM321" s="539"/>
      <c r="BN321" s="539"/>
      <c r="BO321" s="539"/>
      <c r="BP321" s="539"/>
      <c r="BQ321" s="539"/>
      <c r="BR321" s="539"/>
      <c r="BS321" s="539"/>
      <c r="BT321" s="539"/>
      <c r="BU321" s="539"/>
      <c r="BV321" s="539"/>
    </row>
    <row r="322" spans="23:74" s="537" customFormat="1" x14ac:dyDescent="0.25">
      <c r="AI322" s="420"/>
      <c r="AJ322" s="424"/>
      <c r="AK322" s="424"/>
      <c r="AL322" s="424"/>
      <c r="AM322" s="424"/>
      <c r="AN322" s="420"/>
      <c r="AO322" s="424"/>
      <c r="AP322" s="424"/>
      <c r="AQ322" s="424"/>
      <c r="AR322" s="424"/>
      <c r="AS322" s="420"/>
      <c r="AT322" s="539"/>
      <c r="AU322" s="539"/>
      <c r="AV322" s="539"/>
      <c r="AW322" s="539"/>
      <c r="AX322" s="539"/>
      <c r="AY322" s="539"/>
      <c r="AZ322" s="539"/>
      <c r="BA322" s="539"/>
      <c r="BB322" s="539"/>
      <c r="BC322" s="539"/>
      <c r="BD322" s="539"/>
      <c r="BE322" s="539"/>
      <c r="BF322" s="539"/>
      <c r="BG322" s="539"/>
      <c r="BH322" s="539"/>
      <c r="BI322" s="539"/>
      <c r="BJ322" s="539"/>
      <c r="BK322" s="539"/>
      <c r="BL322" s="539"/>
      <c r="BM322" s="539"/>
      <c r="BN322" s="539"/>
      <c r="BO322" s="539"/>
      <c r="BP322" s="539"/>
      <c r="BQ322" s="539"/>
      <c r="BR322" s="539"/>
      <c r="BS322" s="539"/>
      <c r="BT322" s="539"/>
      <c r="BU322" s="539"/>
      <c r="BV322" s="539"/>
    </row>
    <row r="323" spans="23:74" s="537" customFormat="1" x14ac:dyDescent="0.25">
      <c r="AI323" s="420"/>
      <c r="AJ323" s="425"/>
      <c r="AK323" s="425"/>
      <c r="AL323" s="425"/>
      <c r="AM323" s="425"/>
      <c r="AN323" s="420"/>
      <c r="AO323" s="420"/>
      <c r="AP323" s="424"/>
      <c r="AQ323" s="424"/>
      <c r="AR323" s="424"/>
      <c r="AS323" s="424"/>
      <c r="AT323" s="539"/>
      <c r="AU323" s="539"/>
      <c r="AV323" s="539"/>
      <c r="AW323" s="539"/>
      <c r="AX323" s="539"/>
      <c r="AY323" s="539"/>
      <c r="AZ323" s="539"/>
      <c r="BA323" s="539"/>
      <c r="BB323" s="539"/>
      <c r="BC323" s="539"/>
      <c r="BD323" s="539"/>
      <c r="BE323" s="539"/>
      <c r="BF323" s="539"/>
      <c r="BG323" s="539"/>
      <c r="BH323" s="539"/>
      <c r="BI323" s="539"/>
      <c r="BJ323" s="539"/>
      <c r="BK323" s="539"/>
      <c r="BL323" s="539"/>
      <c r="BM323" s="539"/>
      <c r="BN323" s="539"/>
      <c r="BO323" s="539"/>
      <c r="BP323" s="539"/>
      <c r="BQ323" s="539"/>
      <c r="BR323" s="539"/>
      <c r="BS323" s="539"/>
      <c r="BT323" s="539"/>
      <c r="BU323" s="539"/>
      <c r="BV323" s="539"/>
    </row>
    <row r="324" spans="23:74" s="537" customFormat="1" x14ac:dyDescent="0.25">
      <c r="AI324" s="420"/>
      <c r="AJ324" s="424"/>
      <c r="AK324" s="424"/>
      <c r="AL324" s="424"/>
      <c r="AM324" s="424"/>
      <c r="AN324" s="420"/>
      <c r="AO324" s="420"/>
      <c r="AP324" s="425"/>
      <c r="AQ324" s="424"/>
      <c r="AR324" s="424"/>
      <c r="AS324" s="424"/>
      <c r="AT324" s="539"/>
      <c r="AU324" s="539"/>
      <c r="AV324" s="539"/>
      <c r="AW324" s="539"/>
      <c r="AX324" s="539"/>
      <c r="AY324" s="539"/>
      <c r="AZ324" s="539"/>
      <c r="BA324" s="539"/>
      <c r="BB324" s="539"/>
      <c r="BC324" s="539"/>
      <c r="BD324" s="539"/>
      <c r="BE324" s="539"/>
      <c r="BF324" s="539"/>
      <c r="BG324" s="539"/>
      <c r="BH324" s="539"/>
      <c r="BI324" s="539"/>
      <c r="BJ324" s="539"/>
      <c r="BK324" s="539"/>
      <c r="BL324" s="539"/>
      <c r="BM324" s="539"/>
      <c r="BN324" s="539"/>
      <c r="BO324" s="539"/>
      <c r="BP324" s="539"/>
      <c r="BQ324" s="539"/>
      <c r="BR324" s="539"/>
      <c r="BS324" s="539"/>
      <c r="BT324" s="539"/>
      <c r="BU324" s="539"/>
      <c r="BV324" s="539"/>
    </row>
    <row r="325" spans="23:74" s="537" customFormat="1" x14ac:dyDescent="0.25">
      <c r="AI325" s="420"/>
      <c r="AJ325" s="424"/>
      <c r="AK325" s="424"/>
      <c r="AL325" s="424"/>
      <c r="AM325" s="424"/>
      <c r="AN325" s="420"/>
      <c r="AO325" s="420"/>
      <c r="AP325" s="420"/>
      <c r="AQ325" s="420"/>
      <c r="AR325" s="420"/>
      <c r="AS325" s="420"/>
      <c r="AT325" s="539"/>
      <c r="AU325" s="539"/>
      <c r="AV325" s="539"/>
      <c r="AW325" s="539"/>
      <c r="AX325" s="539"/>
      <c r="AY325" s="539"/>
      <c r="AZ325" s="539"/>
      <c r="BA325" s="539"/>
      <c r="BB325" s="539"/>
      <c r="BC325" s="539"/>
      <c r="BD325" s="539"/>
      <c r="BE325" s="539"/>
      <c r="BF325" s="539"/>
      <c r="BG325" s="539"/>
      <c r="BH325" s="539"/>
      <c r="BI325" s="539"/>
      <c r="BJ325" s="539"/>
      <c r="BK325" s="539"/>
      <c r="BL325" s="539"/>
      <c r="BM325" s="539"/>
      <c r="BN325" s="539"/>
      <c r="BO325" s="539"/>
      <c r="BP325" s="539"/>
      <c r="BQ325" s="539"/>
      <c r="BR325" s="539"/>
      <c r="BS325" s="539"/>
      <c r="BT325" s="539"/>
      <c r="BU325" s="539"/>
      <c r="BV325" s="539"/>
    </row>
    <row r="326" spans="23:74" s="537" customFormat="1" x14ac:dyDescent="0.25">
      <c r="AI326" s="420"/>
      <c r="AJ326" s="424"/>
      <c r="AK326" s="424"/>
      <c r="AL326" s="424"/>
      <c r="AM326" s="424"/>
      <c r="AN326" s="420"/>
      <c r="AO326" s="420"/>
      <c r="AP326" s="420"/>
      <c r="AQ326" s="420"/>
      <c r="AR326" s="420"/>
      <c r="AS326" s="420"/>
      <c r="AT326" s="539"/>
      <c r="AU326" s="539"/>
      <c r="AV326" s="539"/>
      <c r="AW326" s="539"/>
      <c r="AX326" s="539"/>
      <c r="AY326" s="539"/>
      <c r="AZ326" s="539"/>
      <c r="BA326" s="539"/>
      <c r="BB326" s="539"/>
      <c r="BC326" s="539"/>
      <c r="BD326" s="539"/>
      <c r="BE326" s="539"/>
      <c r="BF326" s="539"/>
      <c r="BG326" s="539"/>
      <c r="BH326" s="539"/>
      <c r="BI326" s="539"/>
      <c r="BJ326" s="539"/>
      <c r="BK326" s="539"/>
      <c r="BL326" s="539"/>
      <c r="BM326" s="539"/>
      <c r="BN326" s="539"/>
      <c r="BO326" s="539"/>
      <c r="BP326" s="539"/>
      <c r="BQ326" s="539"/>
      <c r="BR326" s="539"/>
      <c r="BS326" s="539"/>
      <c r="BT326" s="539"/>
      <c r="BU326" s="539"/>
      <c r="BV326" s="539"/>
    </row>
    <row r="327" spans="23:74" s="537" customFormat="1" x14ac:dyDescent="0.25">
      <c r="AI327" s="420"/>
      <c r="AJ327" s="424"/>
      <c r="AK327" s="424"/>
      <c r="AL327" s="424"/>
      <c r="AM327" s="424"/>
      <c r="AN327" s="420"/>
      <c r="AO327" s="420"/>
      <c r="AP327" s="420"/>
      <c r="AQ327" s="420"/>
      <c r="AR327" s="420"/>
      <c r="AS327" s="420"/>
      <c r="AT327" s="539"/>
      <c r="AU327" s="539"/>
      <c r="AV327" s="539"/>
      <c r="AW327" s="539"/>
      <c r="AX327" s="539"/>
      <c r="AY327" s="539"/>
      <c r="AZ327" s="539"/>
      <c r="BA327" s="539"/>
      <c r="BB327" s="539"/>
      <c r="BC327" s="539"/>
      <c r="BD327" s="539"/>
      <c r="BE327" s="539"/>
      <c r="BF327" s="539"/>
      <c r="BG327" s="539"/>
      <c r="BH327" s="539"/>
      <c r="BI327" s="539"/>
      <c r="BJ327" s="539"/>
      <c r="BK327" s="539"/>
      <c r="BL327" s="539"/>
      <c r="BM327" s="539"/>
      <c r="BN327" s="539"/>
      <c r="BO327" s="539"/>
      <c r="BP327" s="539"/>
      <c r="BQ327" s="539"/>
      <c r="BR327" s="539"/>
      <c r="BS327" s="539"/>
      <c r="BT327" s="539"/>
      <c r="BU327" s="539"/>
      <c r="BV327" s="539"/>
    </row>
    <row r="328" spans="23:74" s="537" customFormat="1" x14ac:dyDescent="0.25">
      <c r="AI328" s="420"/>
      <c r="AJ328" s="424"/>
      <c r="AK328" s="424"/>
      <c r="AL328" s="424"/>
      <c r="AM328" s="424"/>
      <c r="AN328" s="420"/>
      <c r="AO328" s="424"/>
      <c r="AP328" s="424"/>
      <c r="AQ328" s="424"/>
      <c r="AR328" s="420"/>
      <c r="AS328" s="420"/>
      <c r="AT328" s="539"/>
      <c r="AU328" s="539"/>
      <c r="AV328" s="539"/>
      <c r="AW328" s="539"/>
      <c r="AX328" s="539"/>
      <c r="AY328" s="539"/>
      <c r="AZ328" s="539"/>
      <c r="BA328" s="539"/>
      <c r="BB328" s="539"/>
      <c r="BC328" s="539"/>
      <c r="BD328" s="539"/>
      <c r="BE328" s="539"/>
      <c r="BF328" s="539"/>
      <c r="BG328" s="539"/>
      <c r="BH328" s="539"/>
      <c r="BI328" s="539"/>
      <c r="BJ328" s="539"/>
      <c r="BK328" s="539"/>
      <c r="BL328" s="539"/>
      <c r="BM328" s="539"/>
      <c r="BN328" s="539"/>
      <c r="BO328" s="539"/>
      <c r="BP328" s="539"/>
      <c r="BQ328" s="539"/>
      <c r="BR328" s="539"/>
      <c r="BS328" s="539"/>
      <c r="BT328" s="539"/>
      <c r="BU328" s="539"/>
      <c r="BV328" s="539"/>
    </row>
    <row r="329" spans="23:74" s="537" customFormat="1" x14ac:dyDescent="0.25">
      <c r="AI329" s="420"/>
      <c r="AJ329" s="424"/>
      <c r="AK329" s="424"/>
      <c r="AL329" s="424"/>
      <c r="AM329" s="424"/>
      <c r="AN329" s="420"/>
      <c r="AO329" s="420"/>
      <c r="AP329" s="420"/>
      <c r="AQ329" s="420"/>
      <c r="AR329" s="420"/>
      <c r="AS329" s="420"/>
      <c r="AT329" s="539"/>
      <c r="AU329" s="539"/>
      <c r="AV329" s="539"/>
      <c r="AW329" s="539"/>
      <c r="AX329" s="539"/>
      <c r="AY329" s="539"/>
      <c r="AZ329" s="539"/>
      <c r="BA329" s="539"/>
      <c r="BB329" s="539"/>
      <c r="BC329" s="539"/>
      <c r="BD329" s="539"/>
      <c r="BE329" s="539"/>
      <c r="BF329" s="539"/>
      <c r="BG329" s="539"/>
      <c r="BH329" s="539"/>
      <c r="BI329" s="539"/>
      <c r="BJ329" s="539"/>
      <c r="BK329" s="539"/>
      <c r="BL329" s="539"/>
      <c r="BM329" s="539"/>
      <c r="BN329" s="539"/>
      <c r="BO329" s="539"/>
      <c r="BP329" s="539"/>
      <c r="BQ329" s="539"/>
      <c r="BR329" s="539"/>
      <c r="BS329" s="539"/>
      <c r="BT329" s="539"/>
      <c r="BU329" s="539"/>
      <c r="BV329" s="539"/>
    </row>
    <row r="330" spans="23:74" s="537" customFormat="1" x14ac:dyDescent="0.25">
      <c r="AI330" s="420"/>
      <c r="AJ330" s="424"/>
      <c r="AK330" s="424"/>
      <c r="AL330" s="424"/>
      <c r="AM330" s="424"/>
      <c r="AN330" s="420"/>
      <c r="AO330" s="420"/>
      <c r="AP330" s="420"/>
      <c r="AQ330" s="420"/>
      <c r="AR330" s="420"/>
      <c r="AS330" s="420"/>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39"/>
      <c r="BO330" s="539"/>
      <c r="BP330" s="539"/>
      <c r="BQ330" s="539"/>
      <c r="BR330" s="539"/>
      <c r="BS330" s="539"/>
      <c r="BT330" s="539"/>
      <c r="BU330" s="539"/>
      <c r="BV330" s="539"/>
    </row>
    <row r="331" spans="23:74" s="537" customFormat="1" x14ac:dyDescent="0.25">
      <c r="AI331" s="420"/>
      <c r="AJ331" s="420"/>
      <c r="AK331" s="420"/>
      <c r="AL331" s="420"/>
      <c r="AM331" s="420"/>
      <c r="AN331" s="420"/>
      <c r="AO331" s="420"/>
      <c r="AP331" s="420"/>
      <c r="AQ331" s="420"/>
      <c r="AR331" s="420"/>
      <c r="AS331" s="420"/>
      <c r="AT331" s="539"/>
      <c r="AU331" s="539"/>
      <c r="AV331" s="539"/>
      <c r="AW331" s="539"/>
      <c r="AX331" s="539"/>
      <c r="AY331" s="539"/>
      <c r="AZ331" s="539"/>
      <c r="BA331" s="539"/>
      <c r="BB331" s="539"/>
      <c r="BC331" s="539"/>
      <c r="BD331" s="539"/>
      <c r="BE331" s="539"/>
      <c r="BF331" s="539"/>
      <c r="BG331" s="539"/>
      <c r="BH331" s="539"/>
      <c r="BI331" s="539"/>
      <c r="BJ331" s="539"/>
      <c r="BK331" s="539"/>
      <c r="BL331" s="539"/>
      <c r="BM331" s="539"/>
      <c r="BN331" s="539"/>
      <c r="BO331" s="539"/>
      <c r="BP331" s="539"/>
      <c r="BQ331" s="539"/>
      <c r="BR331" s="539"/>
      <c r="BS331" s="539"/>
      <c r="BT331" s="539"/>
      <c r="BU331" s="539"/>
      <c r="BV331" s="539"/>
    </row>
    <row r="332" spans="23:74" s="537" customFormat="1" x14ac:dyDescent="0.25">
      <c r="AI332" s="420"/>
      <c r="AJ332" s="424"/>
      <c r="AK332" s="424"/>
      <c r="AL332" s="424"/>
      <c r="AM332" s="424"/>
      <c r="AN332" s="420"/>
      <c r="AO332" s="424"/>
      <c r="AP332" s="424"/>
      <c r="AQ332" s="424"/>
      <c r="AR332" s="424"/>
      <c r="AS332" s="420"/>
      <c r="AT332" s="539"/>
      <c r="AU332" s="539"/>
      <c r="AV332" s="539"/>
      <c r="AW332" s="539"/>
      <c r="AX332" s="539"/>
      <c r="AY332" s="539"/>
      <c r="AZ332" s="539"/>
      <c r="BA332" s="539"/>
      <c r="BB332" s="539"/>
      <c r="BC332" s="539"/>
      <c r="BD332" s="539"/>
      <c r="BE332" s="539"/>
      <c r="BF332" s="539"/>
      <c r="BG332" s="539"/>
      <c r="BH332" s="539"/>
      <c r="BI332" s="539"/>
      <c r="BJ332" s="539"/>
      <c r="BK332" s="539"/>
      <c r="BL332" s="539"/>
      <c r="BM332" s="539"/>
      <c r="BN332" s="539"/>
      <c r="BO332" s="539"/>
      <c r="BP332" s="539"/>
      <c r="BQ332" s="539"/>
      <c r="BR332" s="539"/>
      <c r="BS332" s="539"/>
      <c r="BT332" s="539"/>
      <c r="BU332" s="539"/>
      <c r="BV332" s="539"/>
    </row>
    <row r="333" spans="23:74" s="537" customFormat="1" x14ac:dyDescent="0.25">
      <c r="AI333" s="420"/>
      <c r="AJ333" s="425"/>
      <c r="AK333" s="425"/>
      <c r="AL333" s="425"/>
      <c r="AM333" s="425"/>
      <c r="AN333" s="420"/>
      <c r="AO333" s="420"/>
      <c r="AP333" s="424"/>
      <c r="AQ333" s="424"/>
      <c r="AR333" s="424"/>
      <c r="AS333" s="424"/>
      <c r="AT333" s="539"/>
      <c r="AU333" s="539"/>
      <c r="AV333" s="539"/>
      <c r="AW333" s="539"/>
      <c r="AX333" s="539"/>
      <c r="AY333" s="539"/>
      <c r="AZ333" s="539"/>
      <c r="BA333" s="539"/>
      <c r="BB333" s="539"/>
      <c r="BC333" s="539"/>
      <c r="BD333" s="539"/>
      <c r="BE333" s="539"/>
      <c r="BF333" s="539"/>
      <c r="BG333" s="539"/>
      <c r="BH333" s="539"/>
      <c r="BI333" s="539"/>
      <c r="BJ333" s="539"/>
      <c r="BK333" s="539"/>
      <c r="BL333" s="539"/>
      <c r="BM333" s="539"/>
      <c r="BN333" s="539"/>
      <c r="BO333" s="539"/>
      <c r="BP333" s="539"/>
      <c r="BQ333" s="539"/>
      <c r="BR333" s="539"/>
      <c r="BS333" s="539"/>
      <c r="BT333" s="539"/>
      <c r="BU333" s="539"/>
      <c r="BV333" s="539"/>
    </row>
    <row r="334" spans="23:74" s="537" customFormat="1" ht="15.75" thickBot="1" x14ac:dyDescent="0.3">
      <c r="AI334" s="420"/>
      <c r="AJ334" s="424"/>
      <c r="AK334" s="424"/>
      <c r="AL334" s="424"/>
      <c r="AM334" s="424"/>
      <c r="AN334" s="420"/>
      <c r="AO334" s="420"/>
      <c r="AP334" s="425"/>
      <c r="AQ334" s="424"/>
      <c r="AR334" s="424"/>
      <c r="AS334" s="424"/>
      <c r="AT334" s="539"/>
      <c r="AU334" s="539"/>
      <c r="AV334" s="539"/>
      <c r="AW334" s="539"/>
      <c r="AX334" s="539"/>
      <c r="AY334" s="539"/>
      <c r="AZ334" s="539"/>
      <c r="BA334" s="539"/>
      <c r="BB334" s="539"/>
      <c r="BC334" s="539"/>
      <c r="BD334" s="539"/>
      <c r="BE334" s="539"/>
      <c r="BF334" s="539"/>
      <c r="BG334" s="539"/>
      <c r="BH334" s="539"/>
      <c r="BI334" s="539"/>
      <c r="BJ334" s="539"/>
      <c r="BK334" s="539"/>
      <c r="BL334" s="539"/>
      <c r="BM334" s="539"/>
      <c r="BN334" s="539"/>
      <c r="BO334" s="539"/>
      <c r="BP334" s="539"/>
      <c r="BQ334" s="539"/>
      <c r="BR334" s="539"/>
      <c r="BS334" s="539"/>
      <c r="BT334" s="539"/>
      <c r="BU334" s="539"/>
      <c r="BV334" s="539"/>
    </row>
    <row r="335" spans="23:74" s="537" customFormat="1" x14ac:dyDescent="0.25">
      <c r="W335" s="752"/>
      <c r="X335" s="753"/>
      <c r="Y335" s="753"/>
      <c r="Z335" s="564"/>
      <c r="AA335" s="750"/>
      <c r="AB335" s="750"/>
      <c r="AC335" s="565"/>
      <c r="AD335" s="562"/>
      <c r="AE335" s="562"/>
      <c r="AF335" s="562"/>
      <c r="AH335" s="562"/>
      <c r="AI335" s="420"/>
      <c r="AJ335" s="424"/>
      <c r="AK335" s="424"/>
      <c r="AL335" s="424"/>
      <c r="AM335" s="424"/>
      <c r="AN335" s="420"/>
      <c r="AO335" s="420"/>
      <c r="AP335" s="420"/>
      <c r="AQ335" s="420"/>
      <c r="AR335" s="420"/>
      <c r="AS335" s="420"/>
      <c r="AT335" s="539"/>
      <c r="AU335" s="539"/>
      <c r="AV335" s="539"/>
      <c r="AW335" s="539"/>
      <c r="AX335" s="539"/>
      <c r="AY335" s="539"/>
      <c r="AZ335" s="539"/>
      <c r="BA335" s="539"/>
      <c r="BB335" s="539"/>
      <c r="BC335" s="539"/>
      <c r="BD335" s="539"/>
      <c r="BE335" s="539"/>
      <c r="BF335" s="539"/>
      <c r="BG335" s="539"/>
      <c r="BH335" s="539"/>
      <c r="BI335" s="539"/>
      <c r="BJ335" s="539"/>
      <c r="BK335" s="539"/>
      <c r="BL335" s="539"/>
      <c r="BM335" s="539"/>
      <c r="BN335" s="539"/>
      <c r="BO335" s="539"/>
      <c r="BP335" s="539"/>
      <c r="BQ335" s="539"/>
      <c r="BR335" s="539"/>
      <c r="BS335" s="539"/>
      <c r="BT335" s="539"/>
      <c r="BU335" s="539"/>
      <c r="BV335" s="539"/>
    </row>
    <row r="336" spans="23:74" s="537" customFormat="1" x14ac:dyDescent="0.25">
      <c r="W336" s="754"/>
      <c r="X336" s="697"/>
      <c r="Y336" s="697"/>
      <c r="Z336" s="582"/>
      <c r="AA336" s="692"/>
      <c r="AB336" s="692"/>
      <c r="AC336" s="566"/>
      <c r="AD336" s="563"/>
      <c r="AE336" s="563"/>
      <c r="AF336" s="563"/>
      <c r="AH336" s="563"/>
      <c r="AI336" s="420"/>
      <c r="AJ336" s="424"/>
      <c r="AK336" s="424"/>
      <c r="AL336" s="424"/>
      <c r="AM336" s="424"/>
      <c r="AN336" s="420"/>
      <c r="AO336" s="420"/>
      <c r="AP336" s="420"/>
      <c r="AQ336" s="420"/>
      <c r="AR336" s="420"/>
      <c r="AS336" s="420"/>
      <c r="AT336" s="539"/>
      <c r="AU336" s="539"/>
      <c r="AV336" s="539"/>
      <c r="AW336" s="539"/>
      <c r="AX336" s="539"/>
      <c r="AY336" s="539"/>
      <c r="AZ336" s="539"/>
      <c r="BA336" s="539"/>
      <c r="BB336" s="539"/>
      <c r="BC336" s="539"/>
      <c r="BD336" s="539"/>
      <c r="BE336" s="539"/>
      <c r="BF336" s="539"/>
      <c r="BG336" s="539"/>
      <c r="BH336" s="539"/>
      <c r="BI336" s="539"/>
      <c r="BJ336" s="539"/>
      <c r="BK336" s="539"/>
      <c r="BL336" s="539"/>
      <c r="BM336" s="539"/>
      <c r="BN336" s="539"/>
      <c r="BO336" s="539"/>
      <c r="BP336" s="539"/>
      <c r="BQ336" s="539"/>
      <c r="BR336" s="539"/>
      <c r="BS336" s="539"/>
      <c r="BT336" s="539"/>
      <c r="BU336" s="539"/>
      <c r="BV336" s="539"/>
    </row>
    <row r="337" spans="23:74" s="537" customFormat="1" x14ac:dyDescent="0.25">
      <c r="W337" s="754"/>
      <c r="X337" s="697"/>
      <c r="Y337" s="697"/>
      <c r="Z337" s="582"/>
      <c r="AA337" s="732"/>
      <c r="AB337" s="732"/>
      <c r="AC337" s="566"/>
      <c r="AD337" s="563"/>
      <c r="AE337" s="563"/>
      <c r="AF337" s="563"/>
      <c r="AH337" s="563"/>
      <c r="AI337" s="420"/>
      <c r="AJ337" s="424"/>
      <c r="AK337" s="424"/>
      <c r="AL337" s="424"/>
      <c r="AM337" s="424"/>
      <c r="AN337" s="420"/>
      <c r="AO337" s="420"/>
      <c r="AP337" s="420"/>
      <c r="AQ337" s="420"/>
      <c r="AR337" s="420"/>
      <c r="AS337" s="420"/>
      <c r="AT337" s="539"/>
      <c r="AU337" s="539"/>
      <c r="AV337" s="539"/>
      <c r="AW337" s="539"/>
      <c r="AX337" s="539"/>
      <c r="AY337" s="539"/>
      <c r="AZ337" s="539"/>
      <c r="BA337" s="539"/>
      <c r="BB337" s="539"/>
      <c r="BC337" s="539"/>
      <c r="BD337" s="539"/>
      <c r="BE337" s="539"/>
      <c r="BF337" s="539"/>
      <c r="BG337" s="539"/>
      <c r="BH337" s="539"/>
      <c r="BI337" s="539"/>
      <c r="BJ337" s="539"/>
      <c r="BK337" s="539"/>
      <c r="BL337" s="539"/>
      <c r="BM337" s="539"/>
      <c r="BN337" s="539"/>
      <c r="BO337" s="539"/>
      <c r="BP337" s="539"/>
      <c r="BQ337" s="539"/>
      <c r="BR337" s="539"/>
      <c r="BS337" s="539"/>
      <c r="BT337" s="539"/>
      <c r="BU337" s="539"/>
      <c r="BV337" s="539"/>
    </row>
    <row r="338" spans="23:74" s="537" customFormat="1" x14ac:dyDescent="0.25">
      <c r="W338" s="754"/>
      <c r="X338" s="697"/>
      <c r="Y338" s="697"/>
      <c r="Z338" s="582"/>
      <c r="AA338" s="751"/>
      <c r="AB338" s="751"/>
      <c r="AC338" s="566"/>
      <c r="AD338" s="563"/>
      <c r="AE338" s="563"/>
      <c r="AF338" s="563"/>
      <c r="AH338" s="563"/>
      <c r="AI338" s="420"/>
      <c r="AJ338" s="424"/>
      <c r="AK338" s="424"/>
      <c r="AL338" s="424"/>
      <c r="AM338" s="424"/>
      <c r="AN338" s="420"/>
      <c r="AO338" s="424"/>
      <c r="AP338" s="424"/>
      <c r="AQ338" s="424"/>
      <c r="AR338" s="420"/>
      <c r="AS338" s="420"/>
      <c r="AT338" s="539"/>
      <c r="AU338" s="539"/>
      <c r="AV338" s="539"/>
      <c r="AW338" s="539"/>
      <c r="AX338" s="539"/>
      <c r="AY338" s="539"/>
      <c r="AZ338" s="539"/>
      <c r="BA338" s="539"/>
      <c r="BB338" s="539"/>
      <c r="BC338" s="539"/>
      <c r="BD338" s="539"/>
      <c r="BE338" s="539"/>
      <c r="BF338" s="539"/>
      <c r="BG338" s="539"/>
      <c r="BH338" s="539"/>
      <c r="BI338" s="539"/>
      <c r="BJ338" s="539"/>
      <c r="BK338" s="539"/>
      <c r="BL338" s="539"/>
      <c r="BM338" s="539"/>
      <c r="BN338" s="539"/>
      <c r="BO338" s="539"/>
      <c r="BP338" s="539"/>
      <c r="BQ338" s="539"/>
      <c r="BR338" s="539"/>
      <c r="BS338" s="539"/>
      <c r="BT338" s="539"/>
      <c r="BU338" s="539"/>
      <c r="BV338" s="539"/>
    </row>
    <row r="339" spans="23:74" s="537" customFormat="1" x14ac:dyDescent="0.25">
      <c r="W339" s="754"/>
      <c r="X339" s="697"/>
      <c r="Y339" s="697"/>
      <c r="Z339" s="582"/>
      <c r="AA339" s="692"/>
      <c r="AB339" s="692"/>
      <c r="AC339" s="566"/>
      <c r="AD339" s="563"/>
      <c r="AE339" s="563"/>
      <c r="AF339" s="563"/>
      <c r="AH339" s="563"/>
      <c r="AI339" s="420"/>
      <c r="AJ339" s="424"/>
      <c r="AK339" s="424"/>
      <c r="AL339" s="424"/>
      <c r="AM339" s="424"/>
      <c r="AN339" s="420"/>
      <c r="AO339" s="420"/>
      <c r="AP339" s="420"/>
      <c r="AQ339" s="420"/>
      <c r="AR339" s="420"/>
      <c r="AS339" s="420"/>
      <c r="AT339" s="539"/>
      <c r="AU339" s="539"/>
      <c r="AV339" s="539"/>
      <c r="AW339" s="539"/>
      <c r="AX339" s="539"/>
      <c r="AY339" s="539"/>
      <c r="AZ339" s="539"/>
      <c r="BA339" s="539"/>
      <c r="BB339" s="539"/>
      <c r="BC339" s="539"/>
      <c r="BD339" s="539"/>
      <c r="BE339" s="539"/>
      <c r="BF339" s="539"/>
      <c r="BG339" s="539"/>
      <c r="BH339" s="539"/>
      <c r="BI339" s="539"/>
      <c r="BJ339" s="539"/>
      <c r="BK339" s="539"/>
      <c r="BL339" s="539"/>
      <c r="BM339" s="539"/>
      <c r="BN339" s="539"/>
      <c r="BO339" s="539"/>
      <c r="BP339" s="539"/>
      <c r="BQ339" s="539"/>
      <c r="BR339" s="539"/>
      <c r="BS339" s="539"/>
      <c r="BT339" s="539"/>
      <c r="BU339" s="539"/>
      <c r="BV339" s="539"/>
    </row>
    <row r="340" spans="23:74" s="537" customFormat="1" x14ac:dyDescent="0.25">
      <c r="W340" s="754"/>
      <c r="X340" s="697"/>
      <c r="Y340" s="697"/>
      <c r="Z340" s="582"/>
      <c r="AA340" s="692"/>
      <c r="AB340" s="692"/>
      <c r="AC340" s="566"/>
      <c r="AD340" s="563"/>
      <c r="AE340" s="563"/>
      <c r="AF340" s="563"/>
      <c r="AH340" s="563"/>
      <c r="AI340" s="420"/>
      <c r="AJ340" s="424"/>
      <c r="AK340" s="424"/>
      <c r="AL340" s="424"/>
      <c r="AM340" s="424"/>
      <c r="AN340" s="420"/>
      <c r="AO340" s="420"/>
      <c r="AP340" s="420"/>
      <c r="AQ340" s="420"/>
      <c r="AR340" s="420"/>
      <c r="AS340" s="420"/>
      <c r="AT340" s="539"/>
      <c r="AU340" s="539"/>
      <c r="AV340" s="539"/>
      <c r="AW340" s="539"/>
      <c r="AX340" s="539"/>
      <c r="AY340" s="539"/>
      <c r="AZ340" s="539"/>
      <c r="BA340" s="539"/>
      <c r="BB340" s="539"/>
      <c r="BC340" s="539"/>
      <c r="BD340" s="539"/>
      <c r="BE340" s="539"/>
      <c r="BF340" s="539"/>
      <c r="BG340" s="539"/>
      <c r="BH340" s="539"/>
      <c r="BI340" s="539"/>
      <c r="BJ340" s="539"/>
      <c r="BK340" s="539"/>
      <c r="BL340" s="539"/>
      <c r="BM340" s="539"/>
      <c r="BN340" s="539"/>
      <c r="BO340" s="539"/>
      <c r="BP340" s="539"/>
      <c r="BQ340" s="539"/>
      <c r="BR340" s="539"/>
      <c r="BS340" s="539"/>
      <c r="BT340" s="539"/>
      <c r="BU340" s="539"/>
      <c r="BV340" s="539"/>
    </row>
    <row r="341" spans="23:74" s="537" customFormat="1" x14ac:dyDescent="0.2">
      <c r="W341" s="754"/>
      <c r="X341" s="697"/>
      <c r="Y341" s="697"/>
      <c r="Z341" s="582"/>
      <c r="AA341" s="692"/>
      <c r="AB341" s="692"/>
      <c r="AC341" s="566"/>
      <c r="AI341" s="420"/>
      <c r="AJ341" s="420"/>
      <c r="AK341" s="420"/>
      <c r="AL341" s="420"/>
      <c r="AM341" s="420"/>
      <c r="AN341" s="420"/>
      <c r="AO341" s="420"/>
      <c r="AP341" s="420"/>
      <c r="AQ341" s="420"/>
      <c r="AR341" s="420"/>
      <c r="AS341" s="420"/>
      <c r="AT341" s="539"/>
      <c r="AU341" s="539"/>
      <c r="AV341" s="539"/>
      <c r="AW341" s="539"/>
      <c r="AX341" s="539"/>
      <c r="AY341" s="539"/>
      <c r="AZ341" s="539"/>
      <c r="BA341" s="539"/>
      <c r="BB341" s="539"/>
      <c r="BC341" s="539"/>
      <c r="BD341" s="539"/>
      <c r="BE341" s="539"/>
      <c r="BF341" s="539"/>
      <c r="BG341" s="539"/>
      <c r="BH341" s="539"/>
      <c r="BI341" s="539"/>
      <c r="BJ341" s="539"/>
      <c r="BK341" s="539"/>
      <c r="BL341" s="539"/>
      <c r="BM341" s="539"/>
      <c r="BN341" s="539"/>
      <c r="BO341" s="539"/>
      <c r="BP341" s="539"/>
      <c r="BQ341" s="539"/>
      <c r="BR341" s="539"/>
      <c r="BS341" s="539"/>
      <c r="BT341" s="539"/>
      <c r="BU341" s="539"/>
      <c r="BV341" s="539"/>
    </row>
    <row r="342" spans="23:74" s="537" customFormat="1" x14ac:dyDescent="0.25">
      <c r="W342" s="754"/>
      <c r="X342" s="697"/>
      <c r="Y342" s="697"/>
      <c r="Z342" s="582"/>
      <c r="AA342" s="692"/>
      <c r="AB342" s="692"/>
      <c r="AC342" s="566"/>
      <c r="AI342" s="420"/>
      <c r="AJ342" s="424"/>
      <c r="AK342" s="424"/>
      <c r="AL342" s="424"/>
      <c r="AM342" s="424"/>
      <c r="AN342" s="420"/>
      <c r="AO342" s="424"/>
      <c r="AP342" s="424"/>
      <c r="AQ342" s="424"/>
      <c r="AR342" s="424"/>
      <c r="AS342" s="420"/>
      <c r="AT342" s="539"/>
      <c r="AU342" s="539"/>
      <c r="AV342" s="539"/>
      <c r="AW342" s="539"/>
      <c r="AX342" s="539"/>
      <c r="AY342" s="539"/>
      <c r="AZ342" s="539"/>
      <c r="BA342" s="539"/>
      <c r="BB342" s="539"/>
      <c r="BC342" s="539"/>
      <c r="BD342" s="539"/>
      <c r="BE342" s="539"/>
      <c r="BF342" s="539"/>
      <c r="BG342" s="539"/>
      <c r="BH342" s="539"/>
      <c r="BI342" s="539"/>
      <c r="BJ342" s="539"/>
      <c r="BK342" s="539"/>
      <c r="BL342" s="539"/>
      <c r="BM342" s="539"/>
      <c r="BN342" s="539"/>
      <c r="BO342" s="539"/>
      <c r="BP342" s="539"/>
      <c r="BQ342" s="539"/>
      <c r="BR342" s="539"/>
      <c r="BS342" s="539"/>
      <c r="BT342" s="539"/>
      <c r="BU342" s="539"/>
      <c r="BV342" s="539"/>
    </row>
    <row r="343" spans="23:74" s="537" customFormat="1" ht="15.75" thickBot="1" x14ac:dyDescent="0.3">
      <c r="W343" s="748"/>
      <c r="X343" s="749"/>
      <c r="Y343" s="749"/>
      <c r="Z343" s="567"/>
      <c r="AA343" s="765"/>
      <c r="AB343" s="765"/>
      <c r="AC343" s="568"/>
      <c r="AI343" s="420"/>
      <c r="AJ343" s="425"/>
      <c r="AK343" s="425"/>
      <c r="AL343" s="425"/>
      <c r="AM343" s="425"/>
      <c r="AN343" s="420"/>
      <c r="AO343" s="420"/>
      <c r="AP343" s="424"/>
      <c r="AQ343" s="424"/>
      <c r="AR343" s="424"/>
      <c r="AS343" s="424"/>
      <c r="AT343" s="539"/>
      <c r="AU343" s="539"/>
      <c r="AV343" s="539"/>
      <c r="AW343" s="539"/>
      <c r="AX343" s="539"/>
      <c r="AY343" s="539"/>
      <c r="AZ343" s="539"/>
      <c r="BA343" s="539"/>
      <c r="BB343" s="539"/>
      <c r="BC343" s="539"/>
      <c r="BD343" s="539"/>
      <c r="BE343" s="539"/>
      <c r="BF343" s="539"/>
      <c r="BG343" s="539"/>
      <c r="BH343" s="539"/>
      <c r="BI343" s="539"/>
      <c r="BJ343" s="539"/>
      <c r="BK343" s="539"/>
      <c r="BL343" s="539"/>
      <c r="BM343" s="539"/>
      <c r="BN343" s="539"/>
      <c r="BO343" s="539"/>
      <c r="BP343" s="539"/>
      <c r="BQ343" s="539"/>
      <c r="BR343" s="539"/>
      <c r="BS343" s="539"/>
      <c r="BT343" s="539"/>
      <c r="BU343" s="539"/>
      <c r="BV343" s="539"/>
    </row>
    <row r="344" spans="23:74" s="537" customFormat="1" x14ac:dyDescent="0.25">
      <c r="AI344" s="420"/>
      <c r="AJ344" s="424"/>
      <c r="AK344" s="424"/>
      <c r="AL344" s="424"/>
      <c r="AM344" s="424"/>
      <c r="AN344" s="420"/>
      <c r="AO344" s="420"/>
      <c r="AP344" s="425"/>
      <c r="AQ344" s="424"/>
      <c r="AR344" s="424"/>
      <c r="AS344" s="424"/>
      <c r="AT344" s="539"/>
      <c r="AU344" s="539"/>
      <c r="AV344" s="539"/>
      <c r="AW344" s="539"/>
      <c r="AX344" s="539"/>
      <c r="AY344" s="539"/>
      <c r="AZ344" s="539"/>
      <c r="BA344" s="539"/>
      <c r="BB344" s="539"/>
      <c r="BC344" s="539"/>
      <c r="BD344" s="539"/>
      <c r="BE344" s="539"/>
      <c r="BF344" s="539"/>
      <c r="BG344" s="539"/>
      <c r="BH344" s="539"/>
      <c r="BI344" s="539"/>
      <c r="BJ344" s="539"/>
      <c r="BK344" s="539"/>
      <c r="BL344" s="539"/>
      <c r="BM344" s="539"/>
      <c r="BN344" s="539"/>
      <c r="BO344" s="539"/>
      <c r="BP344" s="539"/>
      <c r="BQ344" s="539"/>
      <c r="BR344" s="539"/>
      <c r="BS344" s="539"/>
      <c r="BT344" s="539"/>
      <c r="BU344" s="539"/>
      <c r="BV344" s="539"/>
    </row>
    <row r="345" spans="23:74" s="537" customFormat="1" x14ac:dyDescent="0.25">
      <c r="AI345" s="420"/>
      <c r="AJ345" s="424"/>
      <c r="AK345" s="424"/>
      <c r="AL345" s="424"/>
      <c r="AM345" s="424"/>
      <c r="AN345" s="420"/>
      <c r="AO345" s="420"/>
      <c r="AP345" s="420"/>
      <c r="AQ345" s="420"/>
      <c r="AR345" s="420"/>
      <c r="AS345" s="420"/>
      <c r="AT345" s="539"/>
      <c r="AU345" s="539"/>
      <c r="AV345" s="539"/>
      <c r="AW345" s="539"/>
      <c r="AX345" s="539"/>
      <c r="AY345" s="539"/>
      <c r="AZ345" s="539"/>
      <c r="BA345" s="539"/>
      <c r="BB345" s="539"/>
      <c r="BC345" s="539"/>
      <c r="BD345" s="539"/>
      <c r="BE345" s="539"/>
      <c r="BF345" s="539"/>
      <c r="BG345" s="539"/>
      <c r="BH345" s="539"/>
      <c r="BI345" s="539"/>
      <c r="BJ345" s="539"/>
      <c r="BK345" s="539"/>
      <c r="BL345" s="539"/>
      <c r="BM345" s="539"/>
      <c r="BN345" s="539"/>
      <c r="BO345" s="539"/>
      <c r="BP345" s="539"/>
      <c r="BQ345" s="539"/>
      <c r="BR345" s="539"/>
      <c r="BS345" s="539"/>
      <c r="BT345" s="539"/>
      <c r="BU345" s="539"/>
      <c r="BV345" s="539"/>
    </row>
    <row r="346" spans="23:74" s="537" customFormat="1" x14ac:dyDescent="0.25">
      <c r="AI346" s="420"/>
      <c r="AJ346" s="424"/>
      <c r="AK346" s="424"/>
      <c r="AL346" s="424"/>
      <c r="AM346" s="424"/>
      <c r="AN346" s="420"/>
      <c r="AO346" s="420"/>
      <c r="AP346" s="420"/>
      <c r="AQ346" s="420"/>
      <c r="AR346" s="420"/>
      <c r="AS346" s="420"/>
      <c r="AT346" s="539"/>
      <c r="AU346" s="539"/>
      <c r="AV346" s="539"/>
      <c r="AW346" s="539"/>
      <c r="AX346" s="539"/>
      <c r="AY346" s="539"/>
      <c r="AZ346" s="539"/>
      <c r="BA346" s="539"/>
      <c r="BB346" s="539"/>
      <c r="BC346" s="539"/>
      <c r="BD346" s="539"/>
      <c r="BE346" s="539"/>
      <c r="BF346" s="539"/>
      <c r="BG346" s="539"/>
      <c r="BH346" s="539"/>
      <c r="BI346" s="539"/>
      <c r="BJ346" s="539"/>
      <c r="BK346" s="539"/>
      <c r="BL346" s="539"/>
      <c r="BM346" s="539"/>
      <c r="BN346" s="539"/>
      <c r="BO346" s="539"/>
      <c r="BP346" s="539"/>
      <c r="BQ346" s="539"/>
      <c r="BR346" s="539"/>
      <c r="BS346" s="539"/>
      <c r="BT346" s="539"/>
      <c r="BU346" s="539"/>
      <c r="BV346" s="539"/>
    </row>
    <row r="347" spans="23:74" s="537" customFormat="1" x14ac:dyDescent="0.25">
      <c r="AI347" s="420"/>
      <c r="AJ347" s="424"/>
      <c r="AK347" s="424"/>
      <c r="AL347" s="424"/>
      <c r="AM347" s="424"/>
      <c r="AN347" s="420"/>
      <c r="AO347" s="420"/>
      <c r="AP347" s="420"/>
      <c r="AQ347" s="420"/>
      <c r="AR347" s="420"/>
      <c r="AS347" s="420"/>
      <c r="AT347" s="539"/>
      <c r="AU347" s="539"/>
      <c r="AV347" s="539"/>
      <c r="AW347" s="539"/>
      <c r="AX347" s="539"/>
      <c r="AY347" s="539"/>
      <c r="AZ347" s="539"/>
      <c r="BA347" s="539"/>
      <c r="BB347" s="539"/>
      <c r="BC347" s="539"/>
      <c r="BD347" s="539"/>
      <c r="BE347" s="539"/>
      <c r="BF347" s="539"/>
      <c r="BG347" s="539"/>
      <c r="BH347" s="539"/>
      <c r="BI347" s="539"/>
      <c r="BJ347" s="539"/>
      <c r="BK347" s="539"/>
      <c r="BL347" s="539"/>
      <c r="BM347" s="539"/>
      <c r="BN347" s="539"/>
      <c r="BO347" s="539"/>
      <c r="BP347" s="539"/>
      <c r="BQ347" s="539"/>
      <c r="BR347" s="539"/>
      <c r="BS347" s="539"/>
      <c r="BT347" s="539"/>
      <c r="BU347" s="539"/>
      <c r="BV347" s="539"/>
    </row>
    <row r="348" spans="23:74" s="537" customFormat="1" x14ac:dyDescent="0.25">
      <c r="AI348" s="420"/>
      <c r="AJ348" s="424"/>
      <c r="AK348" s="424"/>
      <c r="AL348" s="424"/>
      <c r="AM348" s="424"/>
      <c r="AN348" s="420"/>
      <c r="AO348" s="424"/>
      <c r="AP348" s="424"/>
      <c r="AQ348" s="424"/>
      <c r="AR348" s="420"/>
      <c r="AS348" s="420"/>
      <c r="AT348" s="539"/>
      <c r="AU348" s="539"/>
      <c r="AV348" s="539"/>
      <c r="AW348" s="539"/>
      <c r="AX348" s="539"/>
      <c r="AY348" s="539"/>
      <c r="AZ348" s="539"/>
      <c r="BA348" s="539"/>
      <c r="BB348" s="539"/>
      <c r="BC348" s="539"/>
      <c r="BD348" s="539"/>
      <c r="BE348" s="539"/>
      <c r="BF348" s="539"/>
      <c r="BG348" s="539"/>
      <c r="BH348" s="539"/>
      <c r="BI348" s="539"/>
      <c r="BJ348" s="539"/>
      <c r="BK348" s="539"/>
      <c r="BL348" s="539"/>
      <c r="BM348" s="539"/>
      <c r="BN348" s="539"/>
      <c r="BO348" s="539"/>
      <c r="BP348" s="539"/>
      <c r="BQ348" s="539"/>
      <c r="BR348" s="539"/>
      <c r="BS348" s="539"/>
      <c r="BT348" s="539"/>
      <c r="BU348" s="539"/>
      <c r="BV348" s="539"/>
    </row>
    <row r="349" spans="23:74" s="537" customFormat="1" x14ac:dyDescent="0.25">
      <c r="AI349" s="420"/>
      <c r="AJ349" s="424"/>
      <c r="AK349" s="424"/>
      <c r="AL349" s="424"/>
      <c r="AM349" s="424"/>
      <c r="AN349" s="420"/>
      <c r="AO349" s="420"/>
      <c r="AP349" s="420"/>
      <c r="AQ349" s="420"/>
      <c r="AR349" s="420"/>
      <c r="AS349" s="420"/>
      <c r="AT349" s="539"/>
      <c r="AU349" s="539"/>
      <c r="AV349" s="539"/>
      <c r="AW349" s="539"/>
      <c r="AX349" s="539"/>
      <c r="AY349" s="539"/>
      <c r="AZ349" s="539"/>
      <c r="BA349" s="539"/>
      <c r="BB349" s="539"/>
      <c r="BC349" s="539"/>
      <c r="BD349" s="539"/>
      <c r="BE349" s="539"/>
      <c r="BF349" s="539"/>
      <c r="BG349" s="539"/>
      <c r="BH349" s="539"/>
      <c r="BI349" s="539"/>
      <c r="BJ349" s="539"/>
      <c r="BK349" s="539"/>
      <c r="BL349" s="539"/>
      <c r="BM349" s="539"/>
      <c r="BN349" s="539"/>
      <c r="BO349" s="539"/>
      <c r="BP349" s="539"/>
      <c r="BQ349" s="539"/>
      <c r="BR349" s="539"/>
      <c r="BS349" s="539"/>
      <c r="BT349" s="539"/>
      <c r="BU349" s="539"/>
      <c r="BV349" s="539"/>
    </row>
    <row r="350" spans="23:74" s="537" customFormat="1" x14ac:dyDescent="0.25">
      <c r="AI350" s="420"/>
      <c r="AJ350" s="424"/>
      <c r="AK350" s="424"/>
      <c r="AL350" s="424"/>
      <c r="AM350" s="424"/>
      <c r="AN350" s="420"/>
      <c r="AO350" s="420"/>
      <c r="AP350" s="420"/>
      <c r="AQ350" s="420"/>
      <c r="AR350" s="420"/>
      <c r="AS350" s="420"/>
      <c r="AT350" s="539"/>
      <c r="AU350" s="539"/>
      <c r="AV350" s="539"/>
      <c r="AW350" s="539"/>
      <c r="AX350" s="539"/>
      <c r="AY350" s="539"/>
      <c r="AZ350" s="539"/>
      <c r="BA350" s="539"/>
      <c r="BB350" s="539"/>
      <c r="BC350" s="539"/>
      <c r="BD350" s="539"/>
      <c r="BE350" s="539"/>
      <c r="BF350" s="539"/>
      <c r="BG350" s="539"/>
      <c r="BH350" s="539"/>
      <c r="BI350" s="539"/>
      <c r="BJ350" s="539"/>
      <c r="BK350" s="539"/>
      <c r="BL350" s="539"/>
      <c r="BM350" s="539"/>
      <c r="BN350" s="539"/>
      <c r="BO350" s="539"/>
      <c r="BP350" s="539"/>
      <c r="BQ350" s="539"/>
      <c r="BR350" s="539"/>
      <c r="BS350" s="539"/>
      <c r="BT350" s="539"/>
      <c r="BU350" s="539"/>
      <c r="BV350" s="539"/>
    </row>
    <row r="351" spans="23:74" s="537" customFormat="1" x14ac:dyDescent="0.25">
      <c r="AO351" s="539"/>
      <c r="AP351" s="539"/>
      <c r="AQ351" s="539"/>
      <c r="AR351" s="539"/>
      <c r="AS351" s="539"/>
      <c r="AT351" s="539"/>
      <c r="AU351" s="539"/>
      <c r="AV351" s="539"/>
      <c r="AW351" s="539"/>
      <c r="AX351" s="539"/>
      <c r="AY351" s="539"/>
      <c r="AZ351" s="539"/>
      <c r="BA351" s="539"/>
      <c r="BB351" s="539"/>
      <c r="BC351" s="539"/>
      <c r="BD351" s="539"/>
      <c r="BE351" s="539"/>
      <c r="BF351" s="539"/>
      <c r="BG351" s="539"/>
      <c r="BH351" s="539"/>
      <c r="BI351" s="539"/>
      <c r="BJ351" s="539"/>
      <c r="BK351" s="539"/>
      <c r="BL351" s="539"/>
      <c r="BM351" s="539"/>
      <c r="BN351" s="539"/>
      <c r="BO351" s="539"/>
      <c r="BP351" s="539"/>
      <c r="BQ351" s="539"/>
      <c r="BR351" s="539"/>
      <c r="BS351" s="539"/>
      <c r="BT351" s="539"/>
      <c r="BU351" s="539"/>
      <c r="BV351" s="539"/>
    </row>
    <row r="352" spans="23:74" s="537" customFormat="1" x14ac:dyDescent="0.25">
      <c r="AO352" s="539"/>
      <c r="AP352" s="539"/>
      <c r="AQ352" s="539"/>
      <c r="AR352" s="539"/>
      <c r="AS352" s="539"/>
      <c r="AT352" s="539"/>
      <c r="AU352" s="539"/>
      <c r="AV352" s="539"/>
      <c r="AW352" s="539"/>
      <c r="AX352" s="539"/>
      <c r="AY352" s="539"/>
      <c r="AZ352" s="539"/>
      <c r="BA352" s="539"/>
      <c r="BB352" s="539"/>
      <c r="BC352" s="539"/>
      <c r="BD352" s="539"/>
      <c r="BE352" s="539"/>
      <c r="BF352" s="539"/>
      <c r="BG352" s="539"/>
      <c r="BH352" s="539"/>
      <c r="BI352" s="539"/>
      <c r="BJ352" s="539"/>
      <c r="BK352" s="539"/>
      <c r="BL352" s="539"/>
      <c r="BM352" s="539"/>
      <c r="BN352" s="539"/>
      <c r="BO352" s="539"/>
      <c r="BP352" s="539"/>
      <c r="BQ352" s="539"/>
      <c r="BR352" s="539"/>
      <c r="BS352" s="539"/>
      <c r="BT352" s="539"/>
      <c r="BU352" s="539"/>
      <c r="BV352" s="539"/>
    </row>
    <row r="353" spans="41:74" s="537" customFormat="1" x14ac:dyDescent="0.25">
      <c r="AO353" s="539"/>
      <c r="AP353" s="539"/>
      <c r="AQ353" s="539"/>
      <c r="AR353" s="539"/>
      <c r="AS353" s="539"/>
      <c r="AT353" s="539"/>
      <c r="AU353" s="539"/>
      <c r="AV353" s="539"/>
      <c r="AW353" s="539"/>
      <c r="AX353" s="539"/>
      <c r="AY353" s="539"/>
      <c r="AZ353" s="539"/>
      <c r="BA353" s="539"/>
      <c r="BB353" s="539"/>
      <c r="BC353" s="539"/>
      <c r="BD353" s="539"/>
      <c r="BE353" s="539"/>
      <c r="BF353" s="539"/>
      <c r="BG353" s="539"/>
      <c r="BH353" s="539"/>
      <c r="BI353" s="539"/>
      <c r="BJ353" s="539"/>
      <c r="BK353" s="539"/>
      <c r="BL353" s="539"/>
      <c r="BM353" s="539"/>
      <c r="BN353" s="539"/>
      <c r="BO353" s="539"/>
      <c r="BP353" s="539"/>
      <c r="BQ353" s="539"/>
      <c r="BR353" s="539"/>
      <c r="BS353" s="539"/>
      <c r="BT353" s="539"/>
      <c r="BU353" s="539"/>
      <c r="BV353" s="539"/>
    </row>
    <row r="354" spans="41:74" s="537" customFormat="1" x14ac:dyDescent="0.25">
      <c r="AO354" s="539"/>
      <c r="AP354" s="539"/>
      <c r="AQ354" s="539"/>
      <c r="AR354" s="539"/>
      <c r="AS354" s="539"/>
      <c r="AT354" s="539"/>
      <c r="AU354" s="539"/>
      <c r="AV354" s="539"/>
      <c r="AW354" s="539"/>
      <c r="AX354" s="539"/>
      <c r="AY354" s="539"/>
      <c r="AZ354" s="539"/>
      <c r="BA354" s="539"/>
      <c r="BB354" s="539"/>
      <c r="BC354" s="539"/>
      <c r="BD354" s="539"/>
      <c r="BE354" s="539"/>
      <c r="BF354" s="539"/>
      <c r="BG354" s="539"/>
      <c r="BH354" s="539"/>
      <c r="BI354" s="539"/>
      <c r="BJ354" s="539"/>
      <c r="BK354" s="539"/>
      <c r="BL354" s="539"/>
      <c r="BM354" s="539"/>
      <c r="BN354" s="539"/>
      <c r="BO354" s="539"/>
      <c r="BP354" s="539"/>
      <c r="BQ354" s="539"/>
      <c r="BR354" s="539"/>
      <c r="BS354" s="539"/>
      <c r="BT354" s="539"/>
      <c r="BU354" s="539"/>
      <c r="BV354" s="539"/>
    </row>
    <row r="355" spans="41:74" s="537" customFormat="1" x14ac:dyDescent="0.25">
      <c r="AO355" s="539"/>
      <c r="AP355" s="539"/>
      <c r="AQ355" s="539"/>
      <c r="AR355" s="539"/>
      <c r="AS355" s="539"/>
      <c r="AT355" s="539"/>
      <c r="AU355" s="539"/>
      <c r="AV355" s="539"/>
      <c r="AW355" s="539"/>
      <c r="AX355" s="539"/>
      <c r="AY355" s="539"/>
      <c r="AZ355" s="539"/>
      <c r="BA355" s="539"/>
      <c r="BB355" s="539"/>
      <c r="BC355" s="539"/>
      <c r="BD355" s="539"/>
      <c r="BE355" s="539"/>
      <c r="BF355" s="539"/>
      <c r="BG355" s="539"/>
      <c r="BH355" s="539"/>
      <c r="BI355" s="539"/>
      <c r="BJ355" s="539"/>
      <c r="BK355" s="539"/>
      <c r="BL355" s="539"/>
      <c r="BM355" s="539"/>
      <c r="BN355" s="539"/>
      <c r="BO355" s="539"/>
      <c r="BP355" s="539"/>
      <c r="BQ355" s="539"/>
      <c r="BR355" s="539"/>
      <c r="BS355" s="539"/>
      <c r="BT355" s="539"/>
      <c r="BU355" s="539"/>
      <c r="BV355" s="539"/>
    </row>
    <row r="356" spans="41:74" s="537" customFormat="1" x14ac:dyDescent="0.25">
      <c r="AO356" s="539"/>
      <c r="AP356" s="539"/>
      <c r="AQ356" s="539"/>
      <c r="AR356" s="539"/>
      <c r="AS356" s="539"/>
      <c r="AT356" s="539"/>
      <c r="AU356" s="539"/>
      <c r="AV356" s="539"/>
      <c r="AW356" s="539"/>
      <c r="AX356" s="539"/>
      <c r="AY356" s="539"/>
      <c r="AZ356" s="539"/>
      <c r="BA356" s="539"/>
      <c r="BB356" s="539"/>
      <c r="BC356" s="539"/>
      <c r="BD356" s="539"/>
      <c r="BE356" s="539"/>
      <c r="BF356" s="539"/>
      <c r="BG356" s="539"/>
      <c r="BH356" s="539"/>
      <c r="BI356" s="539"/>
      <c r="BJ356" s="539"/>
      <c r="BK356" s="539"/>
      <c r="BL356" s="539"/>
      <c r="BM356" s="539"/>
      <c r="BN356" s="539"/>
      <c r="BO356" s="539"/>
      <c r="BP356" s="539"/>
      <c r="BQ356" s="539"/>
      <c r="BR356" s="539"/>
      <c r="BS356" s="539"/>
      <c r="BT356" s="539"/>
      <c r="BU356" s="539"/>
      <c r="BV356" s="539"/>
    </row>
    <row r="357" spans="41:74" s="537" customFormat="1" x14ac:dyDescent="0.25">
      <c r="AO357" s="539"/>
      <c r="AP357" s="539"/>
      <c r="AQ357" s="539"/>
      <c r="AR357" s="539"/>
      <c r="AS357" s="539"/>
      <c r="AT357" s="539"/>
      <c r="AU357" s="539"/>
      <c r="AV357" s="539"/>
      <c r="AW357" s="539"/>
      <c r="AX357" s="539"/>
      <c r="AY357" s="539"/>
      <c r="AZ357" s="539"/>
      <c r="BA357" s="539"/>
      <c r="BB357" s="539"/>
      <c r="BC357" s="539"/>
      <c r="BD357" s="539"/>
      <c r="BE357" s="539"/>
      <c r="BF357" s="539"/>
      <c r="BG357" s="539"/>
      <c r="BH357" s="539"/>
      <c r="BI357" s="539"/>
      <c r="BJ357" s="539"/>
      <c r="BK357" s="539"/>
      <c r="BL357" s="539"/>
      <c r="BM357" s="539"/>
      <c r="BN357" s="539"/>
      <c r="BO357" s="539"/>
      <c r="BP357" s="539"/>
      <c r="BQ357" s="539"/>
      <c r="BR357" s="539"/>
      <c r="BS357" s="539"/>
      <c r="BT357" s="539"/>
      <c r="BU357" s="539"/>
      <c r="BV357" s="539"/>
    </row>
    <row r="358" spans="41:74" s="537" customFormat="1" x14ac:dyDescent="0.25">
      <c r="AO358" s="539"/>
      <c r="AP358" s="539"/>
      <c r="AQ358" s="539"/>
      <c r="AR358" s="539"/>
      <c r="AS358" s="539"/>
      <c r="AT358" s="539"/>
      <c r="AU358" s="539"/>
      <c r="AV358" s="539"/>
      <c r="AW358" s="539"/>
      <c r="AX358" s="539"/>
      <c r="AY358" s="539"/>
      <c r="AZ358" s="539"/>
      <c r="BA358" s="539"/>
      <c r="BB358" s="539"/>
      <c r="BC358" s="539"/>
      <c r="BD358" s="539"/>
      <c r="BE358" s="539"/>
      <c r="BF358" s="539"/>
      <c r="BG358" s="539"/>
      <c r="BH358" s="539"/>
      <c r="BI358" s="539"/>
      <c r="BJ358" s="539"/>
      <c r="BK358" s="539"/>
      <c r="BL358" s="539"/>
      <c r="BM358" s="539"/>
      <c r="BN358" s="539"/>
      <c r="BO358" s="539"/>
      <c r="BP358" s="539"/>
      <c r="BQ358" s="539"/>
      <c r="BR358" s="539"/>
      <c r="BS358" s="539"/>
      <c r="BT358" s="539"/>
      <c r="BU358" s="539"/>
      <c r="BV358" s="539"/>
    </row>
    <row r="359" spans="41:74" s="537" customFormat="1" x14ac:dyDescent="0.25">
      <c r="AO359" s="539"/>
      <c r="AP359" s="539"/>
      <c r="AQ359" s="539"/>
      <c r="AR359" s="539"/>
      <c r="AS359" s="539"/>
      <c r="AT359" s="539"/>
      <c r="AU359" s="539"/>
      <c r="AV359" s="539"/>
      <c r="AW359" s="539"/>
      <c r="AX359" s="539"/>
      <c r="AY359" s="539"/>
      <c r="AZ359" s="539"/>
      <c r="BA359" s="539"/>
      <c r="BB359" s="539"/>
      <c r="BC359" s="539"/>
      <c r="BD359" s="539"/>
      <c r="BE359" s="539"/>
      <c r="BF359" s="539"/>
      <c r="BG359" s="539"/>
      <c r="BH359" s="539"/>
      <c r="BI359" s="539"/>
      <c r="BJ359" s="539"/>
      <c r="BK359" s="539"/>
      <c r="BL359" s="539"/>
      <c r="BM359" s="539"/>
      <c r="BN359" s="539"/>
      <c r="BO359" s="539"/>
      <c r="BP359" s="539"/>
      <c r="BQ359" s="539"/>
      <c r="BR359" s="539"/>
      <c r="BS359" s="539"/>
      <c r="BT359" s="539"/>
      <c r="BU359" s="539"/>
      <c r="BV359" s="539"/>
    </row>
    <row r="360" spans="41:74" s="537" customFormat="1" x14ac:dyDescent="0.25">
      <c r="AO360" s="539"/>
      <c r="AP360" s="539"/>
      <c r="AQ360" s="539"/>
      <c r="AR360" s="539"/>
      <c r="AS360" s="539"/>
      <c r="AT360" s="539"/>
      <c r="AU360" s="539"/>
      <c r="AV360" s="539"/>
      <c r="AW360" s="539"/>
      <c r="AX360" s="539"/>
      <c r="AY360" s="539"/>
      <c r="AZ360" s="539"/>
      <c r="BA360" s="539"/>
      <c r="BB360" s="539"/>
      <c r="BC360" s="539"/>
      <c r="BD360" s="539"/>
      <c r="BE360" s="539"/>
      <c r="BF360" s="539"/>
      <c r="BG360" s="539"/>
      <c r="BH360" s="539"/>
      <c r="BI360" s="539"/>
      <c r="BJ360" s="539"/>
      <c r="BK360" s="539"/>
      <c r="BL360" s="539"/>
      <c r="BM360" s="539"/>
      <c r="BN360" s="539"/>
      <c r="BO360" s="539"/>
      <c r="BP360" s="539"/>
      <c r="BQ360" s="539"/>
      <c r="BR360" s="539"/>
      <c r="BS360" s="539"/>
      <c r="BT360" s="539"/>
      <c r="BU360" s="539"/>
      <c r="BV360" s="539"/>
    </row>
    <row r="361" spans="41:74" s="537" customFormat="1" x14ac:dyDescent="0.25">
      <c r="AO361" s="539"/>
      <c r="AP361" s="539"/>
      <c r="AQ361" s="539"/>
      <c r="AR361" s="539"/>
      <c r="AS361" s="539"/>
      <c r="AT361" s="539"/>
      <c r="AU361" s="539"/>
      <c r="AV361" s="539"/>
      <c r="AW361" s="539"/>
      <c r="AX361" s="539"/>
      <c r="AY361" s="539"/>
      <c r="AZ361" s="539"/>
      <c r="BA361" s="539"/>
      <c r="BB361" s="539"/>
      <c r="BC361" s="539"/>
      <c r="BD361" s="539"/>
      <c r="BE361" s="539"/>
      <c r="BF361" s="539"/>
      <c r="BG361" s="539"/>
      <c r="BH361" s="539"/>
      <c r="BI361" s="539"/>
      <c r="BJ361" s="539"/>
      <c r="BK361" s="539"/>
      <c r="BL361" s="539"/>
      <c r="BM361" s="539"/>
      <c r="BN361" s="539"/>
      <c r="BO361" s="539"/>
      <c r="BP361" s="539"/>
      <c r="BQ361" s="539"/>
      <c r="BR361" s="539"/>
      <c r="BS361" s="539"/>
      <c r="BT361" s="539"/>
      <c r="BU361" s="539"/>
      <c r="BV361" s="539"/>
    </row>
    <row r="362" spans="41:74" s="537" customFormat="1" x14ac:dyDescent="0.25">
      <c r="AO362" s="539"/>
      <c r="AP362" s="539"/>
      <c r="AQ362" s="539"/>
      <c r="AR362" s="539"/>
      <c r="AS362" s="539"/>
      <c r="AT362" s="539"/>
      <c r="AU362" s="539"/>
      <c r="AV362" s="539"/>
      <c r="AW362" s="539"/>
      <c r="AX362" s="539"/>
      <c r="AY362" s="539"/>
      <c r="AZ362" s="539"/>
      <c r="BA362" s="539"/>
      <c r="BB362" s="539"/>
      <c r="BC362" s="539"/>
      <c r="BD362" s="539"/>
      <c r="BE362" s="539"/>
      <c r="BF362" s="539"/>
      <c r="BG362" s="539"/>
      <c r="BH362" s="539"/>
      <c r="BI362" s="539"/>
      <c r="BJ362" s="539"/>
      <c r="BK362" s="539"/>
      <c r="BL362" s="539"/>
      <c r="BM362" s="539"/>
      <c r="BN362" s="539"/>
      <c r="BO362" s="539"/>
      <c r="BP362" s="539"/>
      <c r="BQ362" s="539"/>
      <c r="BR362" s="539"/>
      <c r="BS362" s="539"/>
      <c r="BT362" s="539"/>
      <c r="BU362" s="539"/>
      <c r="BV362" s="539"/>
    </row>
    <row r="363" spans="41:74" s="537" customFormat="1" x14ac:dyDescent="0.25">
      <c r="AO363" s="539"/>
      <c r="AP363" s="539"/>
      <c r="AQ363" s="539"/>
      <c r="AR363" s="539"/>
      <c r="AS363" s="539"/>
      <c r="AT363" s="539"/>
      <c r="AU363" s="539"/>
      <c r="AV363" s="539"/>
      <c r="AW363" s="539"/>
      <c r="AX363" s="539"/>
      <c r="AY363" s="539"/>
      <c r="AZ363" s="539"/>
      <c r="BA363" s="539"/>
      <c r="BB363" s="539"/>
      <c r="BC363" s="539"/>
      <c r="BD363" s="539"/>
      <c r="BE363" s="539"/>
      <c r="BF363" s="539"/>
      <c r="BG363" s="539"/>
      <c r="BH363" s="539"/>
      <c r="BI363" s="539"/>
      <c r="BJ363" s="539"/>
      <c r="BK363" s="539"/>
      <c r="BL363" s="539"/>
      <c r="BM363" s="539"/>
      <c r="BN363" s="539"/>
      <c r="BO363" s="539"/>
      <c r="BP363" s="539"/>
      <c r="BQ363" s="539"/>
      <c r="BR363" s="539"/>
      <c r="BS363" s="539"/>
      <c r="BT363" s="539"/>
      <c r="BU363" s="539"/>
      <c r="BV363" s="539"/>
    </row>
    <row r="364" spans="41:74" s="537" customFormat="1" x14ac:dyDescent="0.25">
      <c r="AO364" s="539"/>
      <c r="AP364" s="539"/>
      <c r="AQ364" s="539"/>
      <c r="AR364" s="539"/>
      <c r="AS364" s="539"/>
      <c r="AT364" s="539"/>
      <c r="AU364" s="539"/>
      <c r="AV364" s="539"/>
      <c r="AW364" s="539"/>
      <c r="AX364" s="539"/>
      <c r="AY364" s="539"/>
      <c r="AZ364" s="539"/>
      <c r="BA364" s="539"/>
      <c r="BB364" s="539"/>
      <c r="BC364" s="539"/>
      <c r="BD364" s="539"/>
      <c r="BE364" s="539"/>
      <c r="BF364" s="539"/>
      <c r="BG364" s="539"/>
      <c r="BH364" s="539"/>
      <c r="BI364" s="539"/>
      <c r="BJ364" s="539"/>
      <c r="BK364" s="539"/>
      <c r="BL364" s="539"/>
      <c r="BM364" s="539"/>
      <c r="BN364" s="539"/>
      <c r="BO364" s="539"/>
      <c r="BP364" s="539"/>
      <c r="BQ364" s="539"/>
      <c r="BR364" s="539"/>
      <c r="BS364" s="539"/>
      <c r="BT364" s="539"/>
      <c r="BU364" s="539"/>
      <c r="BV364" s="539"/>
    </row>
    <row r="365" spans="41:74" s="537" customFormat="1" x14ac:dyDescent="0.25">
      <c r="AO365" s="539"/>
      <c r="AP365" s="539"/>
      <c r="AQ365" s="539"/>
      <c r="AR365" s="539"/>
      <c r="AS365" s="539"/>
      <c r="AT365" s="539"/>
      <c r="AU365" s="539"/>
      <c r="AV365" s="539"/>
      <c r="AW365" s="539"/>
      <c r="AX365" s="539"/>
      <c r="AY365" s="539"/>
      <c r="AZ365" s="539"/>
      <c r="BA365" s="539"/>
      <c r="BB365" s="539"/>
      <c r="BC365" s="539"/>
      <c r="BD365" s="539"/>
      <c r="BE365" s="539"/>
      <c r="BF365" s="539"/>
      <c r="BG365" s="539"/>
      <c r="BH365" s="539"/>
      <c r="BI365" s="539"/>
      <c r="BJ365" s="539"/>
      <c r="BK365" s="539"/>
      <c r="BL365" s="539"/>
      <c r="BM365" s="539"/>
      <c r="BN365" s="539"/>
      <c r="BO365" s="539"/>
      <c r="BP365" s="539"/>
      <c r="BQ365" s="539"/>
      <c r="BR365" s="539"/>
      <c r="BS365" s="539"/>
      <c r="BT365" s="539"/>
      <c r="BU365" s="539"/>
      <c r="BV365" s="539"/>
    </row>
    <row r="366" spans="41:74" s="537" customFormat="1" x14ac:dyDescent="0.25">
      <c r="AO366" s="539"/>
      <c r="AP366" s="539"/>
      <c r="AQ366" s="539"/>
      <c r="AR366" s="539"/>
      <c r="AS366" s="539"/>
      <c r="AT366" s="539"/>
      <c r="AU366" s="539"/>
      <c r="AV366" s="539"/>
      <c r="AW366" s="539"/>
      <c r="AX366" s="539"/>
      <c r="AY366" s="539"/>
      <c r="AZ366" s="539"/>
      <c r="BA366" s="539"/>
      <c r="BB366" s="539"/>
      <c r="BC366" s="539"/>
      <c r="BD366" s="539"/>
      <c r="BE366" s="539"/>
      <c r="BF366" s="539"/>
      <c r="BG366" s="539"/>
      <c r="BH366" s="539"/>
      <c r="BI366" s="539"/>
      <c r="BJ366" s="539"/>
      <c r="BK366" s="539"/>
      <c r="BL366" s="539"/>
      <c r="BM366" s="539"/>
      <c r="BN366" s="539"/>
      <c r="BO366" s="539"/>
      <c r="BP366" s="539"/>
      <c r="BQ366" s="539"/>
      <c r="BR366" s="539"/>
      <c r="BS366" s="539"/>
      <c r="BT366" s="539"/>
      <c r="BU366" s="539"/>
      <c r="BV366" s="539"/>
    </row>
    <row r="367" spans="41:74" s="537" customFormat="1" x14ac:dyDescent="0.25">
      <c r="AO367" s="539"/>
      <c r="AP367" s="539"/>
      <c r="AQ367" s="539"/>
      <c r="AR367" s="539"/>
      <c r="AS367" s="539"/>
      <c r="AT367" s="539"/>
      <c r="AU367" s="539"/>
      <c r="AV367" s="539"/>
      <c r="AW367" s="539"/>
      <c r="AX367" s="539"/>
      <c r="AY367" s="539"/>
      <c r="AZ367" s="539"/>
      <c r="BA367" s="539"/>
      <c r="BB367" s="539"/>
      <c r="BC367" s="539"/>
      <c r="BD367" s="539"/>
      <c r="BE367" s="539"/>
      <c r="BF367" s="539"/>
      <c r="BG367" s="539"/>
      <c r="BH367" s="539"/>
      <c r="BI367" s="539"/>
      <c r="BJ367" s="539"/>
      <c r="BK367" s="539"/>
      <c r="BL367" s="539"/>
      <c r="BM367" s="539"/>
      <c r="BN367" s="539"/>
      <c r="BO367" s="539"/>
      <c r="BP367" s="539"/>
      <c r="BQ367" s="539"/>
      <c r="BR367" s="539"/>
      <c r="BS367" s="539"/>
      <c r="BT367" s="539"/>
      <c r="BU367" s="539"/>
      <c r="BV367" s="539"/>
    </row>
    <row r="368" spans="41:74" s="537" customFormat="1" x14ac:dyDescent="0.25">
      <c r="AO368" s="539"/>
      <c r="AP368" s="539"/>
      <c r="AQ368" s="539"/>
      <c r="AR368" s="539"/>
      <c r="AS368" s="539"/>
      <c r="AT368" s="539"/>
      <c r="AU368" s="539"/>
      <c r="AV368" s="539"/>
      <c r="AW368" s="539"/>
      <c r="AX368" s="539"/>
      <c r="AY368" s="539"/>
      <c r="AZ368" s="539"/>
      <c r="BA368" s="539"/>
      <c r="BB368" s="539"/>
      <c r="BC368" s="539"/>
      <c r="BD368" s="539"/>
      <c r="BE368" s="539"/>
      <c r="BF368" s="539"/>
      <c r="BG368" s="539"/>
      <c r="BH368" s="539"/>
      <c r="BI368" s="539"/>
      <c r="BJ368" s="539"/>
      <c r="BK368" s="539"/>
      <c r="BL368" s="539"/>
      <c r="BM368" s="539"/>
      <c r="BN368" s="539"/>
      <c r="BO368" s="539"/>
      <c r="BP368" s="539"/>
      <c r="BQ368" s="539"/>
      <c r="BR368" s="539"/>
      <c r="BS368" s="539"/>
      <c r="BT368" s="539"/>
      <c r="BU368" s="539"/>
      <c r="BV368" s="539"/>
    </row>
    <row r="369" spans="41:74" s="537" customFormat="1" x14ac:dyDescent="0.25">
      <c r="AO369" s="539"/>
      <c r="AP369" s="539"/>
      <c r="AQ369" s="539"/>
      <c r="AR369" s="539"/>
      <c r="AS369" s="539"/>
      <c r="AT369" s="539"/>
      <c r="AU369" s="539"/>
      <c r="AV369" s="539"/>
      <c r="AW369" s="539"/>
      <c r="AX369" s="539"/>
      <c r="AY369" s="539"/>
      <c r="AZ369" s="539"/>
      <c r="BA369" s="539"/>
      <c r="BB369" s="539"/>
      <c r="BC369" s="539"/>
      <c r="BD369" s="539"/>
      <c r="BE369" s="539"/>
      <c r="BF369" s="539"/>
      <c r="BG369" s="539"/>
      <c r="BH369" s="539"/>
      <c r="BI369" s="539"/>
      <c r="BJ369" s="539"/>
      <c r="BK369" s="539"/>
      <c r="BL369" s="539"/>
      <c r="BM369" s="539"/>
      <c r="BN369" s="539"/>
      <c r="BO369" s="539"/>
      <c r="BP369" s="539"/>
      <c r="BQ369" s="539"/>
      <c r="BR369" s="539"/>
      <c r="BS369" s="539"/>
      <c r="BT369" s="539"/>
      <c r="BU369" s="539"/>
      <c r="BV369" s="539"/>
    </row>
    <row r="370" spans="41:74" s="537" customFormat="1" x14ac:dyDescent="0.25">
      <c r="AO370" s="539"/>
      <c r="AP370" s="539"/>
      <c r="AQ370" s="539"/>
      <c r="AR370" s="539"/>
      <c r="AS370" s="539"/>
      <c r="AT370" s="539"/>
      <c r="AU370" s="539"/>
      <c r="AV370" s="539"/>
      <c r="AW370" s="539"/>
      <c r="AX370" s="539"/>
      <c r="AY370" s="539"/>
      <c r="AZ370" s="539"/>
      <c r="BA370" s="539"/>
      <c r="BB370" s="539"/>
      <c r="BC370" s="539"/>
      <c r="BD370" s="539"/>
      <c r="BE370" s="539"/>
      <c r="BF370" s="539"/>
      <c r="BG370" s="539"/>
      <c r="BH370" s="539"/>
      <c r="BI370" s="539"/>
      <c r="BJ370" s="539"/>
      <c r="BK370" s="539"/>
      <c r="BL370" s="539"/>
      <c r="BM370" s="539"/>
      <c r="BN370" s="539"/>
      <c r="BO370" s="539"/>
      <c r="BP370" s="539"/>
      <c r="BQ370" s="539"/>
      <c r="BR370" s="539"/>
      <c r="BS370" s="539"/>
      <c r="BT370" s="539"/>
      <c r="BU370" s="539"/>
      <c r="BV370" s="539"/>
    </row>
    <row r="371" spans="41:74" s="537" customFormat="1" x14ac:dyDescent="0.25">
      <c r="AO371" s="539"/>
      <c r="AP371" s="539"/>
      <c r="AQ371" s="539"/>
      <c r="AR371" s="539"/>
      <c r="AS371" s="539"/>
      <c r="AT371" s="539"/>
      <c r="AU371" s="539"/>
      <c r="AV371" s="539"/>
      <c r="AW371" s="539"/>
      <c r="AX371" s="539"/>
      <c r="AY371" s="539"/>
      <c r="AZ371" s="539"/>
      <c r="BA371" s="539"/>
      <c r="BB371" s="539"/>
      <c r="BC371" s="539"/>
      <c r="BD371" s="539"/>
      <c r="BE371" s="539"/>
      <c r="BF371" s="539"/>
      <c r="BG371" s="539"/>
      <c r="BH371" s="539"/>
      <c r="BI371" s="539"/>
      <c r="BJ371" s="539"/>
      <c r="BK371" s="539"/>
      <c r="BL371" s="539"/>
      <c r="BM371" s="539"/>
      <c r="BN371" s="539"/>
      <c r="BO371" s="539"/>
      <c r="BP371" s="539"/>
      <c r="BQ371" s="539"/>
      <c r="BR371" s="539"/>
      <c r="BS371" s="539"/>
      <c r="BT371" s="539"/>
      <c r="BU371" s="539"/>
      <c r="BV371" s="539"/>
    </row>
    <row r="372" spans="41:74" s="537" customFormat="1" x14ac:dyDescent="0.25">
      <c r="AO372" s="539"/>
      <c r="AP372" s="539"/>
      <c r="AQ372" s="539"/>
      <c r="AR372" s="539"/>
      <c r="AS372" s="539"/>
      <c r="AT372" s="539"/>
      <c r="AU372" s="539"/>
      <c r="AV372" s="539"/>
      <c r="AW372" s="539"/>
      <c r="AX372" s="539"/>
      <c r="AY372" s="539"/>
      <c r="AZ372" s="539"/>
      <c r="BA372" s="539"/>
      <c r="BB372" s="539"/>
      <c r="BC372" s="539"/>
      <c r="BD372" s="539"/>
      <c r="BE372" s="539"/>
      <c r="BF372" s="539"/>
      <c r="BG372" s="539"/>
      <c r="BH372" s="539"/>
      <c r="BI372" s="539"/>
      <c r="BJ372" s="539"/>
      <c r="BK372" s="539"/>
      <c r="BL372" s="539"/>
      <c r="BM372" s="539"/>
      <c r="BN372" s="539"/>
      <c r="BO372" s="539"/>
      <c r="BP372" s="539"/>
      <c r="BQ372" s="539"/>
      <c r="BR372" s="539"/>
      <c r="BS372" s="539"/>
      <c r="BT372" s="539"/>
      <c r="BU372" s="539"/>
      <c r="BV372" s="539"/>
    </row>
    <row r="373" spans="41:74" s="537" customFormat="1" x14ac:dyDescent="0.25">
      <c r="AO373" s="539"/>
      <c r="AP373" s="539"/>
      <c r="AQ373" s="539"/>
      <c r="AR373" s="539"/>
      <c r="AS373" s="539"/>
      <c r="AT373" s="539"/>
      <c r="AU373" s="539"/>
      <c r="AV373" s="539"/>
      <c r="AW373" s="539"/>
      <c r="AX373" s="539"/>
      <c r="AY373" s="539"/>
      <c r="AZ373" s="539"/>
      <c r="BA373" s="539"/>
      <c r="BB373" s="539"/>
      <c r="BC373" s="539"/>
      <c r="BD373" s="539"/>
      <c r="BE373" s="539"/>
      <c r="BF373" s="539"/>
      <c r="BG373" s="539"/>
      <c r="BH373" s="539"/>
      <c r="BI373" s="539"/>
      <c r="BJ373" s="539"/>
      <c r="BK373" s="539"/>
      <c r="BL373" s="539"/>
      <c r="BM373" s="539"/>
      <c r="BN373" s="539"/>
      <c r="BO373" s="539"/>
      <c r="BP373" s="539"/>
      <c r="BQ373" s="539"/>
      <c r="BR373" s="539"/>
      <c r="BS373" s="539"/>
      <c r="BT373" s="539"/>
      <c r="BU373" s="539"/>
      <c r="BV373" s="539"/>
    </row>
    <row r="374" spans="41:74" s="537" customFormat="1" x14ac:dyDescent="0.25">
      <c r="AO374" s="539"/>
      <c r="AP374" s="539"/>
      <c r="AQ374" s="539"/>
      <c r="AR374" s="539"/>
      <c r="AS374" s="539"/>
      <c r="AT374" s="539"/>
      <c r="AU374" s="539"/>
      <c r="AV374" s="539"/>
      <c r="AW374" s="539"/>
      <c r="AX374" s="539"/>
      <c r="AY374" s="539"/>
      <c r="AZ374" s="539"/>
      <c r="BA374" s="539"/>
      <c r="BB374" s="539"/>
      <c r="BC374" s="539"/>
      <c r="BD374" s="539"/>
      <c r="BE374" s="539"/>
      <c r="BF374" s="539"/>
      <c r="BG374" s="539"/>
      <c r="BH374" s="539"/>
      <c r="BI374" s="539"/>
      <c r="BJ374" s="539"/>
      <c r="BK374" s="539"/>
      <c r="BL374" s="539"/>
      <c r="BM374" s="539"/>
      <c r="BN374" s="539"/>
      <c r="BO374" s="539"/>
      <c r="BP374" s="539"/>
      <c r="BQ374" s="539"/>
      <c r="BR374" s="539"/>
      <c r="BS374" s="539"/>
      <c r="BT374" s="539"/>
      <c r="BU374" s="539"/>
      <c r="BV374" s="539"/>
    </row>
    <row r="375" spans="41:74" s="537" customFormat="1" x14ac:dyDescent="0.25">
      <c r="AO375" s="539"/>
      <c r="AP375" s="539"/>
      <c r="AQ375" s="539"/>
      <c r="AR375" s="539"/>
      <c r="AS375" s="539"/>
      <c r="AT375" s="539"/>
      <c r="AU375" s="539"/>
      <c r="AV375" s="539"/>
      <c r="AW375" s="539"/>
      <c r="AX375" s="539"/>
      <c r="AY375" s="539"/>
      <c r="AZ375" s="539"/>
      <c r="BA375" s="539"/>
      <c r="BB375" s="539"/>
      <c r="BC375" s="539"/>
      <c r="BD375" s="539"/>
      <c r="BE375" s="539"/>
      <c r="BF375" s="539"/>
      <c r="BG375" s="539"/>
      <c r="BH375" s="539"/>
      <c r="BI375" s="539"/>
      <c r="BJ375" s="539"/>
      <c r="BK375" s="539"/>
      <c r="BL375" s="539"/>
      <c r="BM375" s="539"/>
      <c r="BN375" s="539"/>
      <c r="BO375" s="539"/>
      <c r="BP375" s="539"/>
      <c r="BQ375" s="539"/>
      <c r="BR375" s="539"/>
      <c r="BS375" s="539"/>
      <c r="BT375" s="539"/>
      <c r="BU375" s="539"/>
      <c r="BV375" s="539"/>
    </row>
    <row r="376" spans="41:74" s="537" customFormat="1" x14ac:dyDescent="0.25">
      <c r="AO376" s="539"/>
      <c r="AP376" s="539"/>
      <c r="AQ376" s="539"/>
      <c r="AR376" s="539"/>
      <c r="AS376" s="539"/>
      <c r="AT376" s="539"/>
      <c r="AU376" s="539"/>
      <c r="AV376" s="539"/>
      <c r="AW376" s="539"/>
      <c r="AX376" s="539"/>
      <c r="AY376" s="539"/>
      <c r="AZ376" s="539"/>
      <c r="BA376" s="539"/>
      <c r="BB376" s="539"/>
      <c r="BC376" s="539"/>
      <c r="BD376" s="539"/>
      <c r="BE376" s="539"/>
      <c r="BF376" s="539"/>
      <c r="BG376" s="539"/>
      <c r="BH376" s="539"/>
      <c r="BI376" s="539"/>
      <c r="BJ376" s="539"/>
      <c r="BK376" s="539"/>
      <c r="BL376" s="539"/>
      <c r="BM376" s="539"/>
      <c r="BN376" s="539"/>
      <c r="BO376" s="539"/>
      <c r="BP376" s="539"/>
      <c r="BQ376" s="539"/>
      <c r="BR376" s="539"/>
      <c r="BS376" s="539"/>
      <c r="BT376" s="539"/>
      <c r="BU376" s="539"/>
      <c r="BV376" s="539"/>
    </row>
    <row r="377" spans="41:74" s="537" customFormat="1" x14ac:dyDescent="0.25">
      <c r="AO377" s="539"/>
      <c r="AP377" s="539"/>
      <c r="AQ377" s="539"/>
      <c r="AR377" s="539"/>
      <c r="AS377" s="539"/>
      <c r="AT377" s="539"/>
      <c r="AU377" s="539"/>
      <c r="AV377" s="539"/>
      <c r="AW377" s="539"/>
      <c r="AX377" s="539"/>
      <c r="AY377" s="539"/>
      <c r="AZ377" s="539"/>
      <c r="BA377" s="539"/>
      <c r="BB377" s="539"/>
      <c r="BC377" s="539"/>
      <c r="BD377" s="539"/>
      <c r="BE377" s="539"/>
      <c r="BF377" s="539"/>
      <c r="BG377" s="539"/>
      <c r="BH377" s="539"/>
      <c r="BI377" s="539"/>
      <c r="BJ377" s="539"/>
      <c r="BK377" s="539"/>
      <c r="BL377" s="539"/>
      <c r="BM377" s="539"/>
      <c r="BN377" s="539"/>
      <c r="BO377" s="539"/>
      <c r="BP377" s="539"/>
      <c r="BQ377" s="539"/>
      <c r="BR377" s="539"/>
      <c r="BS377" s="539"/>
      <c r="BT377" s="539"/>
      <c r="BU377" s="539"/>
      <c r="BV377" s="539"/>
    </row>
    <row r="378" spans="41:74" s="537" customFormat="1" x14ac:dyDescent="0.25">
      <c r="AO378" s="539"/>
      <c r="AP378" s="539"/>
      <c r="AQ378" s="539"/>
      <c r="AR378" s="539"/>
      <c r="AS378" s="539"/>
      <c r="AT378" s="539"/>
      <c r="AU378" s="539"/>
      <c r="AV378" s="539"/>
      <c r="AW378" s="539"/>
      <c r="AX378" s="539"/>
      <c r="AY378" s="539"/>
      <c r="AZ378" s="539"/>
      <c r="BA378" s="539"/>
      <c r="BB378" s="539"/>
      <c r="BC378" s="539"/>
      <c r="BD378" s="539"/>
      <c r="BE378" s="539"/>
      <c r="BF378" s="539"/>
      <c r="BG378" s="539"/>
      <c r="BH378" s="539"/>
      <c r="BI378" s="539"/>
      <c r="BJ378" s="539"/>
      <c r="BK378" s="539"/>
      <c r="BL378" s="539"/>
      <c r="BM378" s="539"/>
      <c r="BN378" s="539"/>
      <c r="BO378" s="539"/>
      <c r="BP378" s="539"/>
      <c r="BQ378" s="539"/>
      <c r="BR378" s="539"/>
      <c r="BS378" s="539"/>
      <c r="BT378" s="539"/>
      <c r="BU378" s="539"/>
      <c r="BV378" s="539"/>
    </row>
    <row r="379" spans="41:74" s="537" customFormat="1" x14ac:dyDescent="0.25">
      <c r="AO379" s="539"/>
      <c r="AP379" s="539"/>
      <c r="AQ379" s="539"/>
      <c r="AR379" s="539"/>
      <c r="AS379" s="539"/>
      <c r="AT379" s="539"/>
      <c r="AU379" s="539"/>
      <c r="AV379" s="539"/>
      <c r="AW379" s="539"/>
      <c r="AX379" s="539"/>
      <c r="AY379" s="539"/>
      <c r="AZ379" s="539"/>
      <c r="BA379" s="539"/>
      <c r="BB379" s="539"/>
      <c r="BC379" s="539"/>
      <c r="BD379" s="539"/>
      <c r="BE379" s="539"/>
      <c r="BF379" s="539"/>
      <c r="BG379" s="539"/>
      <c r="BH379" s="539"/>
      <c r="BI379" s="539"/>
      <c r="BJ379" s="539"/>
      <c r="BK379" s="539"/>
      <c r="BL379" s="539"/>
      <c r="BM379" s="539"/>
      <c r="BN379" s="539"/>
      <c r="BO379" s="539"/>
      <c r="BP379" s="539"/>
      <c r="BQ379" s="539"/>
      <c r="BR379" s="539"/>
      <c r="BS379" s="539"/>
      <c r="BT379" s="539"/>
      <c r="BU379" s="539"/>
      <c r="BV379" s="539"/>
    </row>
    <row r="380" spans="41:74" s="537" customFormat="1" x14ac:dyDescent="0.25">
      <c r="AO380" s="539"/>
      <c r="AP380" s="539"/>
      <c r="AQ380" s="539"/>
      <c r="AR380" s="539"/>
      <c r="AS380" s="539"/>
      <c r="AT380" s="539"/>
      <c r="AU380" s="539"/>
      <c r="AV380" s="539"/>
      <c r="AW380" s="539"/>
      <c r="AX380" s="539"/>
      <c r="AY380" s="539"/>
      <c r="AZ380" s="539"/>
      <c r="BA380" s="539"/>
      <c r="BB380" s="539"/>
      <c r="BC380" s="539"/>
      <c r="BD380" s="539"/>
      <c r="BE380" s="539"/>
      <c r="BF380" s="539"/>
      <c r="BG380" s="539"/>
      <c r="BH380" s="539"/>
      <c r="BI380" s="539"/>
      <c r="BJ380" s="539"/>
      <c r="BK380" s="539"/>
      <c r="BL380" s="539"/>
      <c r="BM380" s="539"/>
      <c r="BN380" s="539"/>
      <c r="BO380" s="539"/>
      <c r="BP380" s="539"/>
      <c r="BQ380" s="539"/>
      <c r="BR380" s="539"/>
      <c r="BS380" s="539"/>
      <c r="BT380" s="539"/>
      <c r="BU380" s="539"/>
      <c r="BV380" s="539"/>
    </row>
    <row r="381" spans="41:74" s="537" customFormat="1" x14ac:dyDescent="0.25">
      <c r="AO381" s="539"/>
      <c r="AP381" s="539"/>
      <c r="AQ381" s="539"/>
      <c r="AR381" s="539"/>
      <c r="AS381" s="539"/>
      <c r="AT381" s="539"/>
      <c r="AU381" s="539"/>
      <c r="AV381" s="539"/>
      <c r="AW381" s="539"/>
      <c r="AX381" s="539"/>
      <c r="AY381" s="539"/>
      <c r="AZ381" s="539"/>
      <c r="BA381" s="539"/>
      <c r="BB381" s="539"/>
      <c r="BC381" s="539"/>
      <c r="BD381" s="539"/>
      <c r="BE381" s="539"/>
      <c r="BF381" s="539"/>
      <c r="BG381" s="539"/>
      <c r="BH381" s="539"/>
      <c r="BI381" s="539"/>
      <c r="BJ381" s="539"/>
      <c r="BK381" s="539"/>
      <c r="BL381" s="539"/>
      <c r="BM381" s="539"/>
      <c r="BN381" s="539"/>
      <c r="BO381" s="539"/>
      <c r="BP381" s="539"/>
      <c r="BQ381" s="539"/>
      <c r="BR381" s="539"/>
      <c r="BS381" s="539"/>
      <c r="BT381" s="539"/>
      <c r="BU381" s="539"/>
      <c r="BV381" s="539"/>
    </row>
    <row r="382" spans="41:74" s="537" customFormat="1" x14ac:dyDescent="0.25">
      <c r="AO382" s="539"/>
      <c r="AP382" s="539"/>
      <c r="AQ382" s="539"/>
      <c r="AR382" s="539"/>
      <c r="AS382" s="539"/>
      <c r="AT382" s="539"/>
      <c r="AU382" s="539"/>
      <c r="AV382" s="539"/>
      <c r="AW382" s="539"/>
      <c r="AX382" s="539"/>
      <c r="AY382" s="539"/>
      <c r="AZ382" s="539"/>
      <c r="BA382" s="539"/>
      <c r="BB382" s="539"/>
      <c r="BC382" s="539"/>
      <c r="BD382" s="539"/>
      <c r="BE382" s="539"/>
      <c r="BF382" s="539"/>
      <c r="BG382" s="539"/>
      <c r="BH382" s="539"/>
      <c r="BI382" s="539"/>
      <c r="BJ382" s="539"/>
      <c r="BK382" s="539"/>
      <c r="BL382" s="539"/>
      <c r="BM382" s="539"/>
      <c r="BN382" s="539"/>
      <c r="BO382" s="539"/>
      <c r="BP382" s="539"/>
      <c r="BQ382" s="539"/>
      <c r="BR382" s="539"/>
      <c r="BS382" s="539"/>
      <c r="BT382" s="539"/>
      <c r="BU382" s="539"/>
      <c r="BV382" s="539"/>
    </row>
    <row r="383" spans="41:74" s="537" customFormat="1" x14ac:dyDescent="0.25">
      <c r="AO383" s="539"/>
      <c r="AP383" s="539"/>
      <c r="AQ383" s="539"/>
      <c r="AR383" s="539"/>
      <c r="AS383" s="539"/>
      <c r="AT383" s="539"/>
      <c r="AU383" s="539"/>
      <c r="AV383" s="539"/>
      <c r="AW383" s="539"/>
      <c r="AX383" s="539"/>
      <c r="AY383" s="539"/>
      <c r="AZ383" s="539"/>
      <c r="BA383" s="539"/>
      <c r="BB383" s="539"/>
      <c r="BC383" s="539"/>
      <c r="BD383" s="539"/>
      <c r="BE383" s="539"/>
      <c r="BF383" s="539"/>
      <c r="BG383" s="539"/>
      <c r="BH383" s="539"/>
      <c r="BI383" s="539"/>
      <c r="BJ383" s="539"/>
      <c r="BK383" s="539"/>
      <c r="BL383" s="539"/>
      <c r="BM383" s="539"/>
      <c r="BN383" s="539"/>
      <c r="BO383" s="539"/>
      <c r="BP383" s="539"/>
      <c r="BQ383" s="539"/>
      <c r="BR383" s="539"/>
      <c r="BS383" s="539"/>
      <c r="BT383" s="539"/>
      <c r="BU383" s="539"/>
      <c r="BV383" s="539"/>
    </row>
    <row r="384" spans="41:74" s="537" customFormat="1" x14ac:dyDescent="0.25">
      <c r="AO384" s="539"/>
      <c r="AP384" s="539"/>
      <c r="AQ384" s="539"/>
      <c r="AR384" s="539"/>
      <c r="AS384" s="539"/>
      <c r="AT384" s="539"/>
      <c r="AU384" s="539"/>
      <c r="AV384" s="539"/>
      <c r="AW384" s="539"/>
      <c r="AX384" s="539"/>
      <c r="AY384" s="539"/>
      <c r="AZ384" s="539"/>
      <c r="BA384" s="539"/>
      <c r="BB384" s="539"/>
      <c r="BC384" s="539"/>
      <c r="BD384" s="539"/>
      <c r="BE384" s="539"/>
      <c r="BF384" s="539"/>
      <c r="BG384" s="539"/>
      <c r="BH384" s="539"/>
      <c r="BI384" s="539"/>
      <c r="BJ384" s="539"/>
      <c r="BK384" s="539"/>
      <c r="BL384" s="539"/>
      <c r="BM384" s="539"/>
      <c r="BN384" s="539"/>
      <c r="BO384" s="539"/>
      <c r="BP384" s="539"/>
      <c r="BQ384" s="539"/>
      <c r="BR384" s="539"/>
      <c r="BS384" s="539"/>
      <c r="BT384" s="539"/>
      <c r="BU384" s="539"/>
      <c r="BV384" s="539"/>
    </row>
    <row r="385" spans="41:74" s="537" customFormat="1" x14ac:dyDescent="0.25">
      <c r="AO385" s="539"/>
      <c r="AP385" s="539"/>
      <c r="AQ385" s="539"/>
      <c r="AR385" s="539"/>
      <c r="AS385" s="539"/>
      <c r="AT385" s="539"/>
      <c r="AU385" s="539"/>
      <c r="AV385" s="539"/>
      <c r="AW385" s="539"/>
      <c r="AX385" s="539"/>
      <c r="AY385" s="539"/>
      <c r="AZ385" s="539"/>
      <c r="BA385" s="539"/>
      <c r="BB385" s="539"/>
      <c r="BC385" s="539"/>
      <c r="BD385" s="539"/>
      <c r="BE385" s="539"/>
      <c r="BF385" s="539"/>
      <c r="BG385" s="539"/>
      <c r="BH385" s="539"/>
      <c r="BI385" s="539"/>
      <c r="BJ385" s="539"/>
      <c r="BK385" s="539"/>
      <c r="BL385" s="539"/>
      <c r="BM385" s="539"/>
      <c r="BN385" s="539"/>
      <c r="BO385" s="539"/>
      <c r="BP385" s="539"/>
      <c r="BQ385" s="539"/>
      <c r="BR385" s="539"/>
      <c r="BS385" s="539"/>
      <c r="BT385" s="539"/>
      <c r="BU385" s="539"/>
      <c r="BV385" s="539"/>
    </row>
    <row r="386" spans="41:74" s="537" customFormat="1" x14ac:dyDescent="0.25">
      <c r="AO386" s="539"/>
      <c r="AP386" s="539"/>
      <c r="AQ386" s="539"/>
      <c r="AR386" s="539"/>
      <c r="AS386" s="539"/>
      <c r="AT386" s="539"/>
      <c r="AU386" s="539"/>
      <c r="AV386" s="539"/>
      <c r="AW386" s="539"/>
      <c r="AX386" s="539"/>
      <c r="AY386" s="539"/>
      <c r="AZ386" s="539"/>
      <c r="BA386" s="539"/>
      <c r="BB386" s="539"/>
      <c r="BC386" s="539"/>
      <c r="BD386" s="539"/>
      <c r="BE386" s="539"/>
      <c r="BF386" s="539"/>
      <c r="BG386" s="539"/>
      <c r="BH386" s="539"/>
      <c r="BI386" s="539"/>
      <c r="BJ386" s="539"/>
      <c r="BK386" s="539"/>
      <c r="BL386" s="539"/>
      <c r="BM386" s="539"/>
      <c r="BN386" s="539"/>
      <c r="BO386" s="539"/>
      <c r="BP386" s="539"/>
      <c r="BQ386" s="539"/>
      <c r="BR386" s="539"/>
      <c r="BS386" s="539"/>
      <c r="BT386" s="539"/>
      <c r="BU386" s="539"/>
      <c r="BV386" s="539"/>
    </row>
    <row r="387" spans="41:74" s="537" customFormat="1" x14ac:dyDescent="0.25">
      <c r="AO387" s="539"/>
      <c r="AP387" s="539"/>
      <c r="AQ387" s="539"/>
      <c r="AR387" s="539"/>
      <c r="AS387" s="539"/>
      <c r="AT387" s="539"/>
      <c r="AU387" s="539"/>
      <c r="AV387" s="539"/>
      <c r="AW387" s="539"/>
      <c r="AX387" s="539"/>
      <c r="AY387" s="539"/>
      <c r="AZ387" s="539"/>
      <c r="BA387" s="539"/>
      <c r="BB387" s="539"/>
      <c r="BC387" s="539"/>
      <c r="BD387" s="539"/>
      <c r="BE387" s="539"/>
      <c r="BF387" s="539"/>
      <c r="BG387" s="539"/>
      <c r="BH387" s="539"/>
      <c r="BI387" s="539"/>
      <c r="BJ387" s="539"/>
      <c r="BK387" s="539"/>
      <c r="BL387" s="539"/>
      <c r="BM387" s="539"/>
      <c r="BN387" s="539"/>
      <c r="BO387" s="539"/>
      <c r="BP387" s="539"/>
      <c r="BQ387" s="539"/>
      <c r="BR387" s="539"/>
      <c r="BS387" s="539"/>
      <c r="BT387" s="539"/>
      <c r="BU387" s="539"/>
      <c r="BV387" s="539"/>
    </row>
    <row r="388" spans="41:74" s="537" customFormat="1" x14ac:dyDescent="0.25">
      <c r="AO388" s="539"/>
      <c r="AP388" s="539"/>
      <c r="AQ388" s="539"/>
      <c r="AR388" s="539"/>
      <c r="AS388" s="539"/>
      <c r="AT388" s="539"/>
      <c r="AU388" s="539"/>
      <c r="AV388" s="539"/>
      <c r="AW388" s="539"/>
      <c r="AX388" s="539"/>
      <c r="AY388" s="539"/>
      <c r="AZ388" s="539"/>
      <c r="BA388" s="539"/>
      <c r="BB388" s="539"/>
      <c r="BC388" s="539"/>
      <c r="BD388" s="539"/>
      <c r="BE388" s="539"/>
      <c r="BF388" s="539"/>
      <c r="BG388" s="539"/>
      <c r="BH388" s="539"/>
      <c r="BI388" s="539"/>
      <c r="BJ388" s="539"/>
      <c r="BK388" s="539"/>
      <c r="BL388" s="539"/>
      <c r="BM388" s="539"/>
      <c r="BN388" s="539"/>
      <c r="BO388" s="539"/>
      <c r="BP388" s="539"/>
      <c r="BQ388" s="539"/>
      <c r="BR388" s="539"/>
      <c r="BS388" s="539"/>
      <c r="BT388" s="539"/>
      <c r="BU388" s="539"/>
      <c r="BV388" s="539"/>
    </row>
    <row r="389" spans="41:74" s="537" customFormat="1" x14ac:dyDescent="0.25">
      <c r="AO389" s="539"/>
      <c r="AP389" s="539"/>
      <c r="AQ389" s="539"/>
      <c r="AR389" s="539"/>
      <c r="AS389" s="539"/>
      <c r="AT389" s="539"/>
      <c r="AU389" s="539"/>
      <c r="AV389" s="539"/>
      <c r="AW389" s="539"/>
      <c r="AX389" s="539"/>
      <c r="AY389" s="539"/>
      <c r="AZ389" s="539"/>
      <c r="BA389" s="539"/>
      <c r="BB389" s="539"/>
      <c r="BC389" s="539"/>
      <c r="BD389" s="539"/>
      <c r="BE389" s="539"/>
      <c r="BF389" s="539"/>
      <c r="BG389" s="539"/>
      <c r="BH389" s="539"/>
      <c r="BI389" s="539"/>
      <c r="BJ389" s="539"/>
      <c r="BK389" s="539"/>
      <c r="BL389" s="539"/>
      <c r="BM389" s="539"/>
      <c r="BN389" s="539"/>
      <c r="BO389" s="539"/>
      <c r="BP389" s="539"/>
      <c r="BQ389" s="539"/>
      <c r="BR389" s="539"/>
      <c r="BS389" s="539"/>
      <c r="BT389" s="539"/>
      <c r="BU389" s="539"/>
      <c r="BV389" s="539"/>
    </row>
    <row r="390" spans="41:74" s="537" customFormat="1" x14ac:dyDescent="0.25">
      <c r="AO390" s="539"/>
      <c r="AP390" s="539"/>
      <c r="AQ390" s="539"/>
      <c r="AR390" s="539"/>
      <c r="AS390" s="539"/>
      <c r="AT390" s="539"/>
      <c r="AU390" s="539"/>
      <c r="AV390" s="539"/>
      <c r="AW390" s="539"/>
      <c r="AX390" s="539"/>
      <c r="AY390" s="539"/>
      <c r="AZ390" s="539"/>
      <c r="BA390" s="539"/>
      <c r="BB390" s="539"/>
      <c r="BC390" s="539"/>
      <c r="BD390" s="539"/>
      <c r="BE390" s="539"/>
      <c r="BF390" s="539"/>
      <c r="BG390" s="539"/>
      <c r="BH390" s="539"/>
      <c r="BI390" s="539"/>
      <c r="BJ390" s="539"/>
      <c r="BK390" s="539"/>
      <c r="BL390" s="539"/>
      <c r="BM390" s="539"/>
      <c r="BN390" s="539"/>
      <c r="BO390" s="539"/>
      <c r="BP390" s="539"/>
      <c r="BQ390" s="539"/>
      <c r="BR390" s="539"/>
      <c r="BS390" s="539"/>
      <c r="BT390" s="539"/>
      <c r="BU390" s="539"/>
      <c r="BV390" s="539"/>
    </row>
    <row r="391" spans="41:74" s="537" customFormat="1" x14ac:dyDescent="0.25">
      <c r="AO391" s="539"/>
      <c r="AP391" s="539"/>
      <c r="AQ391" s="539"/>
      <c r="AR391" s="539"/>
      <c r="AS391" s="539"/>
      <c r="AT391" s="539"/>
      <c r="AU391" s="539"/>
      <c r="AV391" s="539"/>
      <c r="AW391" s="539"/>
      <c r="AX391" s="539"/>
      <c r="AY391" s="539"/>
      <c r="AZ391" s="539"/>
      <c r="BA391" s="539"/>
      <c r="BB391" s="539"/>
      <c r="BC391" s="539"/>
      <c r="BD391" s="539"/>
      <c r="BE391" s="539"/>
      <c r="BF391" s="539"/>
      <c r="BG391" s="539"/>
      <c r="BH391" s="539"/>
      <c r="BI391" s="539"/>
      <c r="BJ391" s="539"/>
      <c r="BK391" s="539"/>
      <c r="BL391" s="539"/>
      <c r="BM391" s="539"/>
      <c r="BN391" s="539"/>
      <c r="BO391" s="539"/>
      <c r="BP391" s="539"/>
      <c r="BQ391" s="539"/>
      <c r="BR391" s="539"/>
      <c r="BS391" s="539"/>
      <c r="BT391" s="539"/>
      <c r="BU391" s="539"/>
      <c r="BV391" s="539"/>
    </row>
    <row r="392" spans="41:74" s="537" customFormat="1" x14ac:dyDescent="0.25">
      <c r="AO392" s="539"/>
      <c r="AP392" s="539"/>
      <c r="AQ392" s="539"/>
      <c r="AR392" s="539"/>
      <c r="AS392" s="539"/>
      <c r="AT392" s="539"/>
      <c r="AU392" s="539"/>
      <c r="AV392" s="539"/>
      <c r="AW392" s="539"/>
      <c r="AX392" s="539"/>
      <c r="AY392" s="539"/>
      <c r="AZ392" s="539"/>
      <c r="BA392" s="539"/>
      <c r="BB392" s="539"/>
      <c r="BC392" s="539"/>
      <c r="BD392" s="539"/>
      <c r="BE392" s="539"/>
      <c r="BF392" s="539"/>
      <c r="BG392" s="539"/>
      <c r="BH392" s="539"/>
      <c r="BI392" s="539"/>
      <c r="BJ392" s="539"/>
      <c r="BK392" s="539"/>
      <c r="BL392" s="539"/>
      <c r="BM392" s="539"/>
      <c r="BN392" s="539"/>
      <c r="BO392" s="539"/>
      <c r="BP392" s="539"/>
      <c r="BQ392" s="539"/>
      <c r="BR392" s="539"/>
      <c r="BS392" s="539"/>
      <c r="BT392" s="539"/>
      <c r="BU392" s="539"/>
      <c r="BV392" s="539"/>
    </row>
    <row r="393" spans="41:74" s="537" customFormat="1" x14ac:dyDescent="0.25">
      <c r="AO393" s="539"/>
      <c r="AP393" s="539"/>
      <c r="AQ393" s="539"/>
      <c r="AR393" s="539"/>
      <c r="AS393" s="539"/>
      <c r="AT393" s="539"/>
      <c r="AU393" s="539"/>
      <c r="AV393" s="539"/>
      <c r="AW393" s="539"/>
      <c r="AX393" s="539"/>
      <c r="AY393" s="539"/>
      <c r="AZ393" s="539"/>
      <c r="BA393" s="539"/>
      <c r="BB393" s="539"/>
      <c r="BC393" s="539"/>
      <c r="BD393" s="539"/>
      <c r="BE393" s="539"/>
      <c r="BF393" s="539"/>
      <c r="BG393" s="539"/>
      <c r="BH393" s="539"/>
      <c r="BI393" s="539"/>
      <c r="BJ393" s="539"/>
      <c r="BK393" s="539"/>
      <c r="BL393" s="539"/>
      <c r="BM393" s="539"/>
      <c r="BN393" s="539"/>
      <c r="BO393" s="539"/>
      <c r="BP393" s="539"/>
      <c r="BQ393" s="539"/>
      <c r="BR393" s="539"/>
      <c r="BS393" s="539"/>
      <c r="BT393" s="539"/>
      <c r="BU393" s="539"/>
      <c r="BV393" s="539"/>
    </row>
    <row r="394" spans="41:74" s="537" customFormat="1" x14ac:dyDescent="0.25">
      <c r="AO394" s="539"/>
      <c r="AP394" s="539"/>
      <c r="AQ394" s="539"/>
      <c r="AR394" s="539"/>
      <c r="AS394" s="539"/>
      <c r="AT394" s="539"/>
      <c r="AU394" s="539"/>
      <c r="AV394" s="539"/>
      <c r="AW394" s="539"/>
      <c r="AX394" s="539"/>
      <c r="AY394" s="539"/>
      <c r="AZ394" s="539"/>
      <c r="BA394" s="539"/>
      <c r="BB394" s="539"/>
      <c r="BC394" s="539"/>
      <c r="BD394" s="539"/>
      <c r="BE394" s="539"/>
      <c r="BF394" s="539"/>
      <c r="BG394" s="539"/>
      <c r="BH394" s="539"/>
      <c r="BI394" s="539"/>
      <c r="BJ394" s="539"/>
      <c r="BK394" s="539"/>
      <c r="BL394" s="539"/>
      <c r="BM394" s="539"/>
      <c r="BN394" s="539"/>
      <c r="BO394" s="539"/>
      <c r="BP394" s="539"/>
      <c r="BQ394" s="539"/>
      <c r="BR394" s="539"/>
      <c r="BS394" s="539"/>
      <c r="BT394" s="539"/>
      <c r="BU394" s="539"/>
      <c r="BV394" s="539"/>
    </row>
    <row r="395" spans="41:74" s="537" customFormat="1" x14ac:dyDescent="0.25">
      <c r="AO395" s="539"/>
      <c r="AP395" s="539"/>
      <c r="AQ395" s="539"/>
      <c r="AR395" s="539"/>
      <c r="AS395" s="539"/>
      <c r="AT395" s="539"/>
      <c r="AU395" s="539"/>
      <c r="AV395" s="539"/>
      <c r="AW395" s="539"/>
      <c r="AX395" s="539"/>
      <c r="AY395" s="539"/>
      <c r="AZ395" s="539"/>
      <c r="BA395" s="539"/>
      <c r="BB395" s="539"/>
      <c r="BC395" s="539"/>
      <c r="BD395" s="539"/>
      <c r="BE395" s="539"/>
      <c r="BF395" s="539"/>
      <c r="BG395" s="539"/>
      <c r="BH395" s="539"/>
      <c r="BI395" s="539"/>
      <c r="BJ395" s="539"/>
      <c r="BK395" s="539"/>
      <c r="BL395" s="539"/>
      <c r="BM395" s="539"/>
      <c r="BN395" s="539"/>
      <c r="BO395" s="539"/>
      <c r="BP395" s="539"/>
      <c r="BQ395" s="539"/>
      <c r="BR395" s="539"/>
      <c r="BS395" s="539"/>
      <c r="BT395" s="539"/>
      <c r="BU395" s="539"/>
      <c r="BV395" s="539"/>
    </row>
    <row r="396" spans="41:74" s="537" customFormat="1" x14ac:dyDescent="0.25">
      <c r="AO396" s="539"/>
      <c r="AP396" s="539"/>
      <c r="AQ396" s="539"/>
      <c r="AR396" s="539"/>
      <c r="AS396" s="539"/>
      <c r="AT396" s="539"/>
      <c r="AU396" s="539"/>
      <c r="AV396" s="539"/>
      <c r="AW396" s="539"/>
      <c r="AX396" s="539"/>
      <c r="AY396" s="539"/>
      <c r="AZ396" s="539"/>
      <c r="BA396" s="539"/>
      <c r="BB396" s="539"/>
      <c r="BC396" s="539"/>
      <c r="BD396" s="539"/>
      <c r="BE396" s="539"/>
      <c r="BF396" s="539"/>
      <c r="BG396" s="539"/>
      <c r="BH396" s="539"/>
      <c r="BI396" s="539"/>
      <c r="BJ396" s="539"/>
      <c r="BK396" s="539"/>
      <c r="BL396" s="539"/>
      <c r="BM396" s="539"/>
      <c r="BN396" s="539"/>
      <c r="BO396" s="539"/>
      <c r="BP396" s="539"/>
      <c r="BQ396" s="539"/>
      <c r="BR396" s="539"/>
      <c r="BS396" s="539"/>
      <c r="BT396" s="539"/>
      <c r="BU396" s="539"/>
      <c r="BV396" s="539"/>
    </row>
    <row r="397" spans="41:74" s="537" customFormat="1" x14ac:dyDescent="0.25">
      <c r="AO397" s="539"/>
      <c r="AP397" s="539"/>
      <c r="AQ397" s="539"/>
      <c r="AR397" s="539"/>
      <c r="AS397" s="539"/>
      <c r="AT397" s="539"/>
      <c r="AU397" s="539"/>
      <c r="AV397" s="539"/>
      <c r="AW397" s="539"/>
      <c r="AX397" s="539"/>
      <c r="AY397" s="539"/>
      <c r="AZ397" s="539"/>
      <c r="BA397" s="539"/>
      <c r="BB397" s="539"/>
      <c r="BC397" s="539"/>
      <c r="BD397" s="539"/>
      <c r="BE397" s="539"/>
      <c r="BF397" s="539"/>
      <c r="BG397" s="539"/>
      <c r="BH397" s="539"/>
      <c r="BI397" s="539"/>
      <c r="BJ397" s="539"/>
      <c r="BK397" s="539"/>
      <c r="BL397" s="539"/>
      <c r="BM397" s="539"/>
      <c r="BN397" s="539"/>
      <c r="BO397" s="539"/>
      <c r="BP397" s="539"/>
      <c r="BQ397" s="539"/>
      <c r="BR397" s="539"/>
      <c r="BS397" s="539"/>
      <c r="BT397" s="539"/>
      <c r="BU397" s="539"/>
      <c r="BV397" s="539"/>
    </row>
    <row r="398" spans="41:74" s="537" customFormat="1" x14ac:dyDescent="0.25">
      <c r="AO398" s="539"/>
      <c r="AP398" s="539"/>
      <c r="AQ398" s="539"/>
      <c r="AR398" s="539"/>
      <c r="AS398" s="539"/>
      <c r="AT398" s="539"/>
      <c r="AU398" s="539"/>
      <c r="AV398" s="539"/>
      <c r="AW398" s="539"/>
      <c r="AX398" s="539"/>
      <c r="AY398" s="539"/>
      <c r="AZ398" s="539"/>
      <c r="BA398" s="539"/>
      <c r="BB398" s="539"/>
      <c r="BC398" s="539"/>
      <c r="BD398" s="539"/>
      <c r="BE398" s="539"/>
      <c r="BF398" s="539"/>
      <c r="BG398" s="539"/>
      <c r="BH398" s="539"/>
      <c r="BI398" s="539"/>
      <c r="BJ398" s="539"/>
      <c r="BK398" s="539"/>
      <c r="BL398" s="539"/>
      <c r="BM398" s="539"/>
      <c r="BN398" s="539"/>
      <c r="BO398" s="539"/>
      <c r="BP398" s="539"/>
      <c r="BQ398" s="539"/>
      <c r="BR398" s="539"/>
      <c r="BS398" s="539"/>
      <c r="BT398" s="539"/>
      <c r="BU398" s="539"/>
      <c r="BV398" s="539"/>
    </row>
    <row r="399" spans="41:74" s="537" customFormat="1" x14ac:dyDescent="0.25">
      <c r="AO399" s="539"/>
      <c r="AP399" s="539"/>
      <c r="AQ399" s="539"/>
      <c r="AR399" s="539"/>
      <c r="AS399" s="539"/>
      <c r="AT399" s="539"/>
      <c r="AU399" s="539"/>
      <c r="AV399" s="539"/>
      <c r="AW399" s="539"/>
      <c r="AX399" s="539"/>
      <c r="AY399" s="539"/>
      <c r="AZ399" s="539"/>
      <c r="BA399" s="539"/>
      <c r="BB399" s="539"/>
      <c r="BC399" s="539"/>
      <c r="BD399" s="539"/>
      <c r="BE399" s="539"/>
      <c r="BF399" s="539"/>
      <c r="BG399" s="539"/>
      <c r="BH399" s="539"/>
      <c r="BI399" s="539"/>
      <c r="BJ399" s="539"/>
      <c r="BK399" s="539"/>
      <c r="BL399" s="539"/>
      <c r="BM399" s="539"/>
      <c r="BN399" s="539"/>
      <c r="BO399" s="539"/>
      <c r="BP399" s="539"/>
      <c r="BQ399" s="539"/>
      <c r="BR399" s="539"/>
      <c r="BS399" s="539"/>
      <c r="BT399" s="539"/>
      <c r="BU399" s="539"/>
      <c r="BV399" s="539"/>
    </row>
    <row r="400" spans="41:74" s="537" customFormat="1" x14ac:dyDescent="0.25">
      <c r="AO400" s="539"/>
      <c r="AP400" s="539"/>
      <c r="AQ400" s="539"/>
      <c r="AR400" s="539"/>
      <c r="AS400" s="539"/>
      <c r="AT400" s="539"/>
      <c r="AU400" s="539"/>
      <c r="AV400" s="539"/>
      <c r="AW400" s="539"/>
      <c r="AX400" s="539"/>
      <c r="AY400" s="539"/>
      <c r="AZ400" s="539"/>
      <c r="BA400" s="539"/>
      <c r="BB400" s="539"/>
      <c r="BC400" s="539"/>
      <c r="BD400" s="539"/>
      <c r="BE400" s="539"/>
      <c r="BF400" s="539"/>
      <c r="BG400" s="539"/>
      <c r="BH400" s="539"/>
      <c r="BI400" s="539"/>
      <c r="BJ400" s="539"/>
      <c r="BK400" s="539"/>
      <c r="BL400" s="539"/>
      <c r="BM400" s="539"/>
      <c r="BN400" s="539"/>
      <c r="BO400" s="539"/>
      <c r="BP400" s="539"/>
      <c r="BQ400" s="539"/>
      <c r="BR400" s="539"/>
      <c r="BS400" s="539"/>
      <c r="BT400" s="539"/>
      <c r="BU400" s="539"/>
      <c r="BV400" s="539"/>
    </row>
    <row r="401" spans="41:74" s="537" customFormat="1" x14ac:dyDescent="0.25">
      <c r="AO401" s="539"/>
      <c r="AP401" s="539"/>
      <c r="AQ401" s="539"/>
      <c r="AR401" s="539"/>
      <c r="AS401" s="539"/>
      <c r="AT401" s="539"/>
      <c r="AU401" s="539"/>
      <c r="AV401" s="539"/>
      <c r="AW401" s="539"/>
      <c r="AX401" s="539"/>
      <c r="AY401" s="539"/>
      <c r="AZ401" s="539"/>
      <c r="BA401" s="539"/>
      <c r="BB401" s="539"/>
      <c r="BC401" s="539"/>
      <c r="BD401" s="539"/>
      <c r="BE401" s="539"/>
      <c r="BF401" s="539"/>
      <c r="BG401" s="539"/>
      <c r="BH401" s="539"/>
      <c r="BI401" s="539"/>
      <c r="BJ401" s="539"/>
      <c r="BK401" s="539"/>
      <c r="BL401" s="539"/>
      <c r="BM401" s="539"/>
      <c r="BN401" s="539"/>
      <c r="BO401" s="539"/>
      <c r="BP401" s="539"/>
      <c r="BQ401" s="539"/>
      <c r="BR401" s="539"/>
      <c r="BS401" s="539"/>
      <c r="BT401" s="539"/>
      <c r="BU401" s="539"/>
      <c r="BV401" s="539"/>
    </row>
    <row r="402" spans="41:74" s="537" customFormat="1" x14ac:dyDescent="0.25">
      <c r="AO402" s="539"/>
      <c r="AP402" s="539"/>
      <c r="AQ402" s="539"/>
      <c r="AR402" s="539"/>
      <c r="AS402" s="539"/>
      <c r="AT402" s="539"/>
      <c r="AU402" s="539"/>
      <c r="AV402" s="539"/>
      <c r="AW402" s="539"/>
      <c r="AX402" s="539"/>
      <c r="AY402" s="539"/>
      <c r="AZ402" s="539"/>
      <c r="BA402" s="539"/>
      <c r="BB402" s="539"/>
      <c r="BC402" s="539"/>
      <c r="BD402" s="539"/>
      <c r="BE402" s="539"/>
      <c r="BF402" s="539"/>
      <c r="BG402" s="539"/>
      <c r="BH402" s="539"/>
      <c r="BI402" s="539"/>
      <c r="BJ402" s="539"/>
      <c r="BK402" s="539"/>
      <c r="BL402" s="539"/>
      <c r="BM402" s="539"/>
      <c r="BN402" s="539"/>
      <c r="BO402" s="539"/>
      <c r="BP402" s="539"/>
      <c r="BQ402" s="539"/>
      <c r="BR402" s="539"/>
      <c r="BS402" s="539"/>
      <c r="BT402" s="539"/>
      <c r="BU402" s="539"/>
      <c r="BV402" s="539"/>
    </row>
    <row r="403" spans="41:74" s="537" customFormat="1" x14ac:dyDescent="0.25">
      <c r="AO403" s="539"/>
      <c r="AP403" s="539"/>
      <c r="AQ403" s="539"/>
      <c r="AR403" s="539"/>
      <c r="AS403" s="539"/>
      <c r="AT403" s="539"/>
      <c r="AU403" s="539"/>
      <c r="AV403" s="539"/>
      <c r="AW403" s="539"/>
      <c r="AX403" s="539"/>
      <c r="AY403" s="539"/>
      <c r="AZ403" s="539"/>
      <c r="BA403" s="539"/>
      <c r="BB403" s="539"/>
      <c r="BC403" s="539"/>
      <c r="BD403" s="539"/>
      <c r="BE403" s="539"/>
      <c r="BF403" s="539"/>
      <c r="BG403" s="539"/>
      <c r="BH403" s="539"/>
      <c r="BI403" s="539"/>
      <c r="BJ403" s="539"/>
      <c r="BK403" s="539"/>
      <c r="BL403" s="539"/>
      <c r="BM403" s="539"/>
      <c r="BN403" s="539"/>
      <c r="BO403" s="539"/>
      <c r="BP403" s="539"/>
      <c r="BQ403" s="539"/>
      <c r="BR403" s="539"/>
      <c r="BS403" s="539"/>
      <c r="BT403" s="539"/>
      <c r="BU403" s="539"/>
      <c r="BV403" s="539"/>
    </row>
    <row r="404" spans="41:74" s="537" customFormat="1" x14ac:dyDescent="0.25">
      <c r="AO404" s="539"/>
      <c r="AP404" s="539"/>
      <c r="AQ404" s="539"/>
      <c r="AR404" s="539"/>
      <c r="AS404" s="539"/>
      <c r="AT404" s="539"/>
      <c r="AU404" s="539"/>
      <c r="AV404" s="539"/>
      <c r="AW404" s="539"/>
      <c r="AX404" s="539"/>
      <c r="AY404" s="539"/>
      <c r="AZ404" s="539"/>
      <c r="BA404" s="539"/>
      <c r="BB404" s="539"/>
      <c r="BC404" s="539"/>
      <c r="BD404" s="539"/>
      <c r="BE404" s="539"/>
      <c r="BF404" s="539"/>
      <c r="BG404" s="539"/>
      <c r="BH404" s="539"/>
      <c r="BI404" s="539"/>
      <c r="BJ404" s="539"/>
      <c r="BK404" s="539"/>
      <c r="BL404" s="539"/>
      <c r="BM404" s="539"/>
      <c r="BN404" s="539"/>
      <c r="BO404" s="539"/>
      <c r="BP404" s="539"/>
      <c r="BQ404" s="539"/>
      <c r="BR404" s="539"/>
      <c r="BS404" s="539"/>
      <c r="BT404" s="539"/>
      <c r="BU404" s="539"/>
      <c r="BV404" s="539"/>
    </row>
    <row r="405" spans="41:74" s="537" customFormat="1" x14ac:dyDescent="0.25">
      <c r="AO405" s="539"/>
      <c r="AP405" s="539"/>
      <c r="AQ405" s="539"/>
      <c r="AR405" s="539"/>
      <c r="AS405" s="539"/>
      <c r="AT405" s="539"/>
      <c r="AU405" s="539"/>
      <c r="AV405" s="539"/>
      <c r="AW405" s="539"/>
      <c r="AX405" s="539"/>
      <c r="AY405" s="539"/>
      <c r="AZ405" s="539"/>
      <c r="BA405" s="539"/>
      <c r="BB405" s="539"/>
      <c r="BC405" s="539"/>
      <c r="BD405" s="539"/>
      <c r="BE405" s="539"/>
      <c r="BF405" s="539"/>
      <c r="BG405" s="539"/>
      <c r="BH405" s="539"/>
      <c r="BI405" s="539"/>
      <c r="BJ405" s="539"/>
      <c r="BK405" s="539"/>
      <c r="BL405" s="539"/>
      <c r="BM405" s="539"/>
      <c r="BN405" s="539"/>
      <c r="BO405" s="539"/>
      <c r="BP405" s="539"/>
      <c r="BQ405" s="539"/>
      <c r="BR405" s="539"/>
      <c r="BS405" s="539"/>
      <c r="BT405" s="539"/>
      <c r="BU405" s="539"/>
      <c r="BV405" s="539"/>
    </row>
    <row r="406" spans="41:74" s="537" customFormat="1" x14ac:dyDescent="0.25">
      <c r="AO406" s="539"/>
      <c r="AP406" s="539"/>
      <c r="AQ406" s="539"/>
      <c r="AR406" s="539"/>
      <c r="AS406" s="539"/>
      <c r="AT406" s="539"/>
      <c r="AU406" s="539"/>
      <c r="AV406" s="539"/>
      <c r="AW406" s="539"/>
      <c r="AX406" s="539"/>
      <c r="AY406" s="539"/>
      <c r="AZ406" s="539"/>
      <c r="BA406" s="539"/>
      <c r="BB406" s="539"/>
      <c r="BC406" s="539"/>
      <c r="BD406" s="539"/>
      <c r="BE406" s="539"/>
      <c r="BF406" s="539"/>
      <c r="BG406" s="539"/>
      <c r="BH406" s="539"/>
      <c r="BI406" s="539"/>
      <c r="BJ406" s="539"/>
      <c r="BK406" s="539"/>
      <c r="BL406" s="539"/>
      <c r="BM406" s="539"/>
      <c r="BN406" s="539"/>
      <c r="BO406" s="539"/>
      <c r="BP406" s="539"/>
      <c r="BQ406" s="539"/>
      <c r="BR406" s="539"/>
      <c r="BS406" s="539"/>
      <c r="BT406" s="539"/>
      <c r="BU406" s="539"/>
      <c r="BV406" s="539"/>
    </row>
    <row r="407" spans="41:74" s="537" customFormat="1" x14ac:dyDescent="0.25">
      <c r="AO407" s="539"/>
      <c r="AP407" s="539"/>
      <c r="AQ407" s="539"/>
      <c r="AR407" s="539"/>
      <c r="AS407" s="539"/>
      <c r="AT407" s="539"/>
      <c r="AU407" s="539"/>
      <c r="AV407" s="539"/>
      <c r="AW407" s="539"/>
      <c r="AX407" s="539"/>
      <c r="AY407" s="539"/>
      <c r="AZ407" s="539"/>
      <c r="BA407" s="539"/>
      <c r="BB407" s="539"/>
      <c r="BC407" s="539"/>
      <c r="BD407" s="539"/>
      <c r="BE407" s="539"/>
      <c r="BF407" s="539"/>
      <c r="BG407" s="539"/>
      <c r="BH407" s="539"/>
      <c r="BI407" s="539"/>
      <c r="BJ407" s="539"/>
      <c r="BK407" s="539"/>
      <c r="BL407" s="539"/>
      <c r="BM407" s="539"/>
      <c r="BN407" s="539"/>
      <c r="BO407" s="539"/>
      <c r="BP407" s="539"/>
      <c r="BQ407" s="539"/>
      <c r="BR407" s="539"/>
      <c r="BS407" s="539"/>
      <c r="BT407" s="539"/>
      <c r="BU407" s="539"/>
      <c r="BV407" s="539"/>
    </row>
    <row r="408" spans="41:74" s="537" customFormat="1" x14ac:dyDescent="0.25">
      <c r="AO408" s="539"/>
      <c r="AP408" s="539"/>
      <c r="AQ408" s="539"/>
      <c r="AR408" s="539"/>
      <c r="AS408" s="539"/>
      <c r="AT408" s="539"/>
      <c r="AU408" s="539"/>
      <c r="AV408" s="539"/>
      <c r="AW408" s="539"/>
      <c r="AX408" s="539"/>
      <c r="AY408" s="539"/>
      <c r="AZ408" s="539"/>
      <c r="BA408" s="539"/>
      <c r="BB408" s="539"/>
      <c r="BC408" s="539"/>
      <c r="BD408" s="539"/>
      <c r="BE408" s="539"/>
      <c r="BF408" s="539"/>
      <c r="BG408" s="539"/>
      <c r="BH408" s="539"/>
      <c r="BI408" s="539"/>
      <c r="BJ408" s="539"/>
      <c r="BK408" s="539"/>
      <c r="BL408" s="539"/>
      <c r="BM408" s="539"/>
      <c r="BN408" s="539"/>
      <c r="BO408" s="539"/>
      <c r="BP408" s="539"/>
      <c r="BQ408" s="539"/>
      <c r="BR408" s="539"/>
      <c r="BS408" s="539"/>
      <c r="BT408" s="539"/>
      <c r="BU408" s="539"/>
      <c r="BV408" s="539"/>
    </row>
    <row r="409" spans="41:74" s="537" customFormat="1" x14ac:dyDescent="0.25">
      <c r="AO409" s="539"/>
      <c r="AP409" s="539"/>
      <c r="AQ409" s="539"/>
      <c r="AR409" s="539"/>
      <c r="AS409" s="539"/>
      <c r="AT409" s="539"/>
      <c r="AU409" s="539"/>
      <c r="AV409" s="539"/>
      <c r="AW409" s="539"/>
      <c r="AX409" s="539"/>
      <c r="AY409" s="539"/>
      <c r="AZ409" s="539"/>
      <c r="BA409" s="539"/>
      <c r="BB409" s="539"/>
      <c r="BC409" s="539"/>
      <c r="BD409" s="539"/>
      <c r="BE409" s="539"/>
      <c r="BF409" s="539"/>
      <c r="BG409" s="539"/>
      <c r="BH409" s="539"/>
      <c r="BI409" s="539"/>
      <c r="BJ409" s="539"/>
      <c r="BK409" s="539"/>
      <c r="BL409" s="539"/>
      <c r="BM409" s="539"/>
      <c r="BN409" s="539"/>
      <c r="BO409" s="539"/>
      <c r="BP409" s="539"/>
      <c r="BQ409" s="539"/>
      <c r="BR409" s="539"/>
      <c r="BS409" s="539"/>
      <c r="BT409" s="539"/>
      <c r="BU409" s="539"/>
      <c r="BV409" s="539"/>
    </row>
    <row r="410" spans="41:74" s="537" customFormat="1" x14ac:dyDescent="0.25">
      <c r="AO410" s="539"/>
      <c r="AP410" s="539"/>
      <c r="AQ410" s="539"/>
      <c r="AR410" s="539"/>
      <c r="AS410" s="539"/>
      <c r="AT410" s="539"/>
      <c r="AU410" s="539"/>
      <c r="AV410" s="539"/>
      <c r="AW410" s="539"/>
      <c r="AX410" s="539"/>
      <c r="AY410" s="539"/>
      <c r="AZ410" s="539"/>
      <c r="BA410" s="539"/>
      <c r="BB410" s="539"/>
      <c r="BC410" s="539"/>
      <c r="BD410" s="539"/>
      <c r="BE410" s="539"/>
      <c r="BF410" s="539"/>
      <c r="BG410" s="539"/>
      <c r="BH410" s="539"/>
      <c r="BI410" s="539"/>
      <c r="BJ410" s="539"/>
      <c r="BK410" s="539"/>
      <c r="BL410" s="539"/>
      <c r="BM410" s="539"/>
      <c r="BN410" s="539"/>
      <c r="BO410" s="539"/>
      <c r="BP410" s="539"/>
      <c r="BQ410" s="539"/>
      <c r="BR410" s="539"/>
      <c r="BS410" s="539"/>
      <c r="BT410" s="539"/>
      <c r="BU410" s="539"/>
      <c r="BV410" s="539"/>
    </row>
    <row r="411" spans="41:74" s="537" customFormat="1" x14ac:dyDescent="0.25">
      <c r="AO411" s="539"/>
      <c r="AP411" s="539"/>
      <c r="AQ411" s="539"/>
      <c r="AR411" s="539"/>
      <c r="AS411" s="539"/>
      <c r="AT411" s="539"/>
      <c r="AU411" s="539"/>
      <c r="AV411" s="539"/>
      <c r="AW411" s="539"/>
      <c r="AX411" s="539"/>
      <c r="AY411" s="539"/>
      <c r="AZ411" s="539"/>
      <c r="BA411" s="539"/>
      <c r="BB411" s="539"/>
      <c r="BC411" s="539"/>
      <c r="BD411" s="539"/>
      <c r="BE411" s="539"/>
      <c r="BF411" s="539"/>
      <c r="BG411" s="539"/>
      <c r="BH411" s="539"/>
      <c r="BI411" s="539"/>
      <c r="BJ411" s="539"/>
      <c r="BK411" s="539"/>
      <c r="BL411" s="539"/>
      <c r="BM411" s="539"/>
      <c r="BN411" s="539"/>
      <c r="BO411" s="539"/>
      <c r="BP411" s="539"/>
      <c r="BQ411" s="539"/>
      <c r="BR411" s="539"/>
      <c r="BS411" s="539"/>
      <c r="BT411" s="539"/>
      <c r="BU411" s="539"/>
      <c r="BV411" s="539"/>
    </row>
    <row r="412" spans="41:74" s="537" customFormat="1" x14ac:dyDescent="0.25">
      <c r="AO412" s="539"/>
      <c r="AP412" s="539"/>
      <c r="AQ412" s="539"/>
      <c r="AR412" s="539"/>
      <c r="AS412" s="539"/>
      <c r="AT412" s="539"/>
      <c r="AU412" s="539"/>
      <c r="AV412" s="539"/>
      <c r="AW412" s="539"/>
      <c r="AX412" s="539"/>
      <c r="AY412" s="539"/>
      <c r="AZ412" s="539"/>
      <c r="BA412" s="539"/>
      <c r="BB412" s="539"/>
      <c r="BC412" s="539"/>
      <c r="BD412" s="539"/>
      <c r="BE412" s="539"/>
      <c r="BF412" s="539"/>
      <c r="BG412" s="539"/>
      <c r="BH412" s="539"/>
      <c r="BI412" s="539"/>
      <c r="BJ412" s="539"/>
      <c r="BK412" s="539"/>
      <c r="BL412" s="539"/>
      <c r="BM412" s="539"/>
      <c r="BN412" s="539"/>
      <c r="BO412" s="539"/>
      <c r="BP412" s="539"/>
      <c r="BQ412" s="539"/>
      <c r="BR412" s="539"/>
      <c r="BS412" s="539"/>
      <c r="BT412" s="539"/>
      <c r="BU412" s="539"/>
      <c r="BV412" s="539"/>
    </row>
    <row r="413" spans="41:74" s="537" customFormat="1" x14ac:dyDescent="0.25">
      <c r="AO413" s="539"/>
      <c r="AP413" s="539"/>
      <c r="AQ413" s="539"/>
      <c r="AR413" s="539"/>
      <c r="AS413" s="539"/>
      <c r="AT413" s="539"/>
      <c r="AU413" s="539"/>
      <c r="AV413" s="539"/>
      <c r="AW413" s="539"/>
      <c r="AX413" s="539"/>
      <c r="AY413" s="539"/>
      <c r="AZ413" s="539"/>
      <c r="BA413" s="539"/>
      <c r="BB413" s="539"/>
      <c r="BC413" s="539"/>
      <c r="BD413" s="539"/>
      <c r="BE413" s="539"/>
      <c r="BF413" s="539"/>
      <c r="BG413" s="539"/>
      <c r="BH413" s="539"/>
      <c r="BI413" s="539"/>
      <c r="BJ413" s="539"/>
      <c r="BK413" s="539"/>
      <c r="BL413" s="539"/>
      <c r="BM413" s="539"/>
      <c r="BN413" s="539"/>
      <c r="BO413" s="539"/>
      <c r="BP413" s="539"/>
      <c r="BQ413" s="539"/>
      <c r="BR413" s="539"/>
      <c r="BS413" s="539"/>
      <c r="BT413" s="539"/>
      <c r="BU413" s="539"/>
      <c r="BV413" s="539"/>
    </row>
    <row r="414" spans="41:74" s="537" customFormat="1" x14ac:dyDescent="0.25">
      <c r="AO414" s="539"/>
      <c r="AP414" s="539"/>
      <c r="AQ414" s="539"/>
      <c r="AR414" s="539"/>
      <c r="AS414" s="539"/>
      <c r="AT414" s="539"/>
      <c r="AU414" s="539"/>
      <c r="AV414" s="539"/>
      <c r="AW414" s="539"/>
      <c r="AX414" s="539"/>
      <c r="AY414" s="539"/>
      <c r="AZ414" s="539"/>
      <c r="BA414" s="539"/>
      <c r="BB414" s="539"/>
      <c r="BC414" s="539"/>
      <c r="BD414" s="539"/>
      <c r="BE414" s="539"/>
      <c r="BF414" s="539"/>
      <c r="BG414" s="539"/>
      <c r="BH414" s="539"/>
      <c r="BI414" s="539"/>
      <c r="BJ414" s="539"/>
      <c r="BK414" s="539"/>
      <c r="BL414" s="539"/>
      <c r="BM414" s="539"/>
      <c r="BN414" s="539"/>
      <c r="BO414" s="539"/>
      <c r="BP414" s="539"/>
      <c r="BQ414" s="539"/>
      <c r="BR414" s="539"/>
      <c r="BS414" s="539"/>
      <c r="BT414" s="539"/>
      <c r="BU414" s="539"/>
      <c r="BV414" s="539"/>
    </row>
    <row r="415" spans="41:74" s="537" customFormat="1" x14ac:dyDescent="0.25">
      <c r="AO415" s="539"/>
      <c r="AP415" s="539"/>
      <c r="AQ415" s="539"/>
      <c r="AR415" s="539"/>
      <c r="AS415" s="539"/>
      <c r="AT415" s="539"/>
      <c r="AU415" s="539"/>
      <c r="AV415" s="539"/>
      <c r="AW415" s="539"/>
      <c r="AX415" s="539"/>
      <c r="AY415" s="539"/>
      <c r="AZ415" s="539"/>
      <c r="BA415" s="539"/>
      <c r="BB415" s="539"/>
      <c r="BC415" s="539"/>
      <c r="BD415" s="539"/>
      <c r="BE415" s="539"/>
      <c r="BF415" s="539"/>
      <c r="BG415" s="539"/>
      <c r="BH415" s="539"/>
      <c r="BI415" s="539"/>
      <c r="BJ415" s="539"/>
      <c r="BK415" s="539"/>
      <c r="BL415" s="539"/>
      <c r="BM415" s="539"/>
      <c r="BN415" s="539"/>
      <c r="BO415" s="539"/>
      <c r="BP415" s="539"/>
      <c r="BQ415" s="539"/>
      <c r="BR415" s="539"/>
      <c r="BS415" s="539"/>
      <c r="BT415" s="539"/>
      <c r="BU415" s="539"/>
      <c r="BV415" s="539"/>
    </row>
    <row r="416" spans="41:74" s="537" customFormat="1" x14ac:dyDescent="0.25">
      <c r="AO416" s="539"/>
      <c r="AP416" s="539"/>
      <c r="AQ416" s="539"/>
      <c r="AR416" s="539"/>
      <c r="AS416" s="539"/>
      <c r="AT416" s="539"/>
      <c r="AU416" s="539"/>
      <c r="AV416" s="539"/>
      <c r="AW416" s="539"/>
      <c r="AX416" s="539"/>
      <c r="AY416" s="539"/>
      <c r="AZ416" s="539"/>
      <c r="BA416" s="539"/>
      <c r="BB416" s="539"/>
      <c r="BC416" s="539"/>
      <c r="BD416" s="539"/>
      <c r="BE416" s="539"/>
      <c r="BF416" s="539"/>
      <c r="BG416" s="539"/>
      <c r="BH416" s="539"/>
      <c r="BI416" s="539"/>
      <c r="BJ416" s="539"/>
      <c r="BK416" s="539"/>
      <c r="BL416" s="539"/>
      <c r="BM416" s="539"/>
      <c r="BN416" s="539"/>
      <c r="BO416" s="539"/>
      <c r="BP416" s="539"/>
      <c r="BQ416" s="539"/>
      <c r="BR416" s="539"/>
      <c r="BS416" s="539"/>
      <c r="BT416" s="539"/>
      <c r="BU416" s="539"/>
      <c r="BV416" s="539"/>
    </row>
    <row r="417" spans="5:74" s="537" customFormat="1" x14ac:dyDescent="0.25">
      <c r="AO417" s="539"/>
      <c r="AP417" s="539"/>
      <c r="AQ417" s="539"/>
      <c r="AR417" s="539"/>
      <c r="AS417" s="539"/>
      <c r="AT417" s="539"/>
      <c r="AU417" s="539"/>
      <c r="AV417" s="539"/>
      <c r="AW417" s="539"/>
      <c r="AX417" s="539"/>
      <c r="AY417" s="539"/>
      <c r="AZ417" s="539"/>
      <c r="BA417" s="539"/>
      <c r="BB417" s="539"/>
      <c r="BC417" s="539"/>
      <c r="BD417" s="539"/>
      <c r="BE417" s="539"/>
      <c r="BF417" s="539"/>
      <c r="BG417" s="539"/>
      <c r="BH417" s="539"/>
      <c r="BI417" s="539"/>
      <c r="BJ417" s="539"/>
      <c r="BK417" s="539"/>
      <c r="BL417" s="539"/>
      <c r="BM417" s="539"/>
      <c r="BN417" s="539"/>
      <c r="BO417" s="539"/>
      <c r="BP417" s="539"/>
      <c r="BQ417" s="539"/>
      <c r="BR417" s="539"/>
      <c r="BS417" s="539"/>
      <c r="BT417" s="539"/>
      <c r="BU417" s="539"/>
      <c r="BV417" s="539"/>
    </row>
    <row r="418" spans="5:74" s="537" customFormat="1" x14ac:dyDescent="0.25">
      <c r="AO418" s="539"/>
      <c r="AP418" s="539"/>
      <c r="AQ418" s="539"/>
      <c r="AR418" s="539"/>
      <c r="AS418" s="539"/>
      <c r="AT418" s="539"/>
      <c r="AU418" s="539"/>
      <c r="AV418" s="539"/>
      <c r="AW418" s="539"/>
      <c r="AX418" s="539"/>
      <c r="AY418" s="539"/>
      <c r="AZ418" s="539"/>
      <c r="BA418" s="539"/>
      <c r="BB418" s="539"/>
      <c r="BC418" s="539"/>
      <c r="BD418" s="539"/>
      <c r="BE418" s="539"/>
      <c r="BF418" s="539"/>
      <c r="BG418" s="539"/>
      <c r="BH418" s="539"/>
      <c r="BI418" s="539"/>
      <c r="BJ418" s="539"/>
      <c r="BK418" s="539"/>
      <c r="BL418" s="539"/>
      <c r="BM418" s="539"/>
      <c r="BN418" s="539"/>
      <c r="BO418" s="539"/>
      <c r="BP418" s="539"/>
      <c r="BQ418" s="539"/>
      <c r="BR418" s="539"/>
      <c r="BS418" s="539"/>
      <c r="BT418" s="539"/>
      <c r="BU418" s="539"/>
      <c r="BV418" s="539"/>
    </row>
    <row r="419" spans="5:74" s="537" customFormat="1" x14ac:dyDescent="0.25">
      <c r="AO419" s="539"/>
      <c r="AP419" s="539"/>
      <c r="AQ419" s="539"/>
      <c r="AR419" s="539"/>
      <c r="AS419" s="539"/>
      <c r="AT419" s="539"/>
      <c r="AU419" s="539"/>
      <c r="AV419" s="539"/>
      <c r="AW419" s="539"/>
      <c r="AX419" s="539"/>
      <c r="AY419" s="539"/>
      <c r="AZ419" s="539"/>
      <c r="BA419" s="539"/>
      <c r="BB419" s="539"/>
      <c r="BC419" s="539"/>
      <c r="BD419" s="539"/>
      <c r="BE419" s="539"/>
      <c r="BF419" s="539"/>
      <c r="BG419" s="539"/>
      <c r="BH419" s="539"/>
      <c r="BI419" s="539"/>
      <c r="BJ419" s="539"/>
      <c r="BK419" s="539"/>
      <c r="BL419" s="539"/>
      <c r="BM419" s="539"/>
      <c r="BN419" s="539"/>
      <c r="BO419" s="539"/>
      <c r="BP419" s="539"/>
      <c r="BQ419" s="539"/>
      <c r="BR419" s="539"/>
      <c r="BS419" s="539"/>
      <c r="BT419" s="539"/>
      <c r="BU419" s="539"/>
      <c r="BV419" s="539"/>
    </row>
    <row r="420" spans="5:74" s="537" customFormat="1" x14ac:dyDescent="0.25">
      <c r="AO420" s="539"/>
      <c r="AP420" s="539"/>
      <c r="AQ420" s="539"/>
      <c r="AR420" s="539"/>
      <c r="AS420" s="539"/>
      <c r="AT420" s="539"/>
      <c r="AU420" s="539"/>
      <c r="AV420" s="539"/>
      <c r="AW420" s="539"/>
      <c r="AX420" s="539"/>
      <c r="AY420" s="539"/>
      <c r="AZ420" s="539"/>
      <c r="BA420" s="539"/>
      <c r="BB420" s="539"/>
      <c r="BC420" s="539"/>
      <c r="BD420" s="539"/>
      <c r="BE420" s="539"/>
      <c r="BF420" s="539"/>
      <c r="BG420" s="539"/>
      <c r="BH420" s="539"/>
      <c r="BI420" s="539"/>
      <c r="BJ420" s="539"/>
      <c r="BK420" s="539"/>
      <c r="BL420" s="539"/>
      <c r="BM420" s="539"/>
      <c r="BN420" s="539"/>
      <c r="BO420" s="539"/>
      <c r="BP420" s="539"/>
      <c r="BQ420" s="539"/>
      <c r="BR420" s="539"/>
      <c r="BS420" s="539"/>
      <c r="BT420" s="539"/>
      <c r="BU420" s="539"/>
      <c r="BV420" s="539"/>
    </row>
    <row r="421" spans="5:74" s="537" customFormat="1" x14ac:dyDescent="0.25">
      <c r="AO421" s="539"/>
      <c r="AP421" s="539"/>
      <c r="AQ421" s="539"/>
      <c r="AR421" s="539"/>
      <c r="AS421" s="539"/>
      <c r="AT421" s="539"/>
      <c r="AU421" s="539"/>
      <c r="AV421" s="539"/>
      <c r="AW421" s="539"/>
      <c r="AX421" s="539"/>
      <c r="AY421" s="539"/>
      <c r="AZ421" s="539"/>
      <c r="BA421" s="539"/>
      <c r="BB421" s="539"/>
      <c r="BC421" s="539"/>
      <c r="BD421" s="539"/>
      <c r="BE421" s="539"/>
      <c r="BF421" s="539"/>
      <c r="BG421" s="539"/>
      <c r="BH421" s="539"/>
      <c r="BI421" s="539"/>
      <c r="BJ421" s="539"/>
      <c r="BK421" s="539"/>
      <c r="BL421" s="539"/>
      <c r="BM421" s="539"/>
      <c r="BN421" s="539"/>
      <c r="BO421" s="539"/>
      <c r="BP421" s="539"/>
      <c r="BQ421" s="539"/>
      <c r="BR421" s="539"/>
      <c r="BS421" s="539"/>
      <c r="BT421" s="539"/>
      <c r="BU421" s="539"/>
      <c r="BV421" s="539"/>
    </row>
    <row r="422" spans="5:74" s="537" customFormat="1" x14ac:dyDescent="0.25">
      <c r="AO422" s="539"/>
      <c r="AP422" s="539"/>
      <c r="AQ422" s="539"/>
      <c r="AR422" s="539"/>
      <c r="AS422" s="539"/>
      <c r="AT422" s="539"/>
      <c r="AU422" s="539"/>
      <c r="AV422" s="539"/>
      <c r="AW422" s="539"/>
      <c r="AX422" s="539"/>
      <c r="AY422" s="539"/>
      <c r="AZ422" s="539"/>
      <c r="BA422" s="539"/>
      <c r="BB422" s="539"/>
      <c r="BC422" s="539"/>
      <c r="BD422" s="539"/>
      <c r="BE422" s="539"/>
      <c r="BF422" s="539"/>
      <c r="BG422" s="539"/>
      <c r="BH422" s="539"/>
      <c r="BI422" s="539"/>
      <c r="BJ422" s="539"/>
      <c r="BK422" s="539"/>
      <c r="BL422" s="539"/>
      <c r="BM422" s="539"/>
      <c r="BN422" s="539"/>
      <c r="BO422" s="539"/>
      <c r="BP422" s="539"/>
      <c r="BQ422" s="539"/>
      <c r="BR422" s="539"/>
      <c r="BS422" s="539"/>
      <c r="BT422" s="539"/>
      <c r="BU422" s="539"/>
      <c r="BV422" s="539"/>
    </row>
    <row r="423" spans="5:74" s="537" customFormat="1" x14ac:dyDescent="0.25">
      <c r="AO423" s="539"/>
      <c r="AP423" s="539"/>
      <c r="AQ423" s="539"/>
      <c r="AR423" s="539"/>
      <c r="AS423" s="539"/>
      <c r="AT423" s="539"/>
      <c r="AU423" s="539"/>
      <c r="AV423" s="539"/>
      <c r="AW423" s="539"/>
      <c r="AX423" s="539"/>
      <c r="AY423" s="539"/>
      <c r="AZ423" s="539"/>
      <c r="BA423" s="539"/>
      <c r="BB423" s="539"/>
      <c r="BC423" s="539"/>
      <c r="BD423" s="539"/>
      <c r="BE423" s="539"/>
      <c r="BF423" s="539"/>
      <c r="BG423" s="539"/>
      <c r="BH423" s="539"/>
      <c r="BI423" s="539"/>
      <c r="BJ423" s="539"/>
      <c r="BK423" s="539"/>
      <c r="BL423" s="539"/>
      <c r="BM423" s="539"/>
      <c r="BN423" s="539"/>
      <c r="BO423" s="539"/>
      <c r="BP423" s="539"/>
      <c r="BQ423" s="539"/>
      <c r="BR423" s="539"/>
      <c r="BS423" s="539"/>
      <c r="BT423" s="539"/>
      <c r="BU423" s="539"/>
      <c r="BV423" s="539"/>
    </row>
    <row r="424" spans="5:74" s="537" customFormat="1" x14ac:dyDescent="0.25">
      <c r="AO424" s="539"/>
      <c r="AP424" s="539"/>
      <c r="AQ424" s="539"/>
      <c r="AR424" s="539"/>
      <c r="AS424" s="539"/>
      <c r="AT424" s="539"/>
      <c r="AU424" s="539"/>
      <c r="AV424" s="539"/>
      <c r="AW424" s="539"/>
      <c r="AX424" s="539"/>
      <c r="AY424" s="539"/>
      <c r="AZ424" s="539"/>
      <c r="BA424" s="539"/>
      <c r="BB424" s="539"/>
      <c r="BC424" s="539"/>
      <c r="BD424" s="539"/>
      <c r="BE424" s="539"/>
      <c r="BF424" s="539"/>
      <c r="BG424" s="539"/>
      <c r="BH424" s="539"/>
      <c r="BI424" s="539"/>
      <c r="BJ424" s="539"/>
      <c r="BK424" s="539"/>
      <c r="BL424" s="539"/>
      <c r="BM424" s="539"/>
      <c r="BN424" s="539"/>
      <c r="BO424" s="539"/>
      <c r="BP424" s="539"/>
      <c r="BQ424" s="539"/>
      <c r="BR424" s="539"/>
      <c r="BS424" s="539"/>
      <c r="BT424" s="539"/>
      <c r="BU424" s="539"/>
      <c r="BV424" s="539"/>
    </row>
    <row r="425" spans="5:74" s="537" customFormat="1" x14ac:dyDescent="0.25">
      <c r="AO425" s="539"/>
      <c r="AP425" s="539"/>
      <c r="AQ425" s="539"/>
      <c r="AR425" s="539"/>
      <c r="AS425" s="539"/>
      <c r="AT425" s="539"/>
      <c r="AU425" s="539"/>
      <c r="AV425" s="539"/>
      <c r="AW425" s="539"/>
      <c r="AX425" s="539"/>
      <c r="AY425" s="539"/>
      <c r="AZ425" s="539"/>
      <c r="BA425" s="539"/>
      <c r="BB425" s="539"/>
      <c r="BC425" s="539"/>
      <c r="BD425" s="539"/>
      <c r="BE425" s="539"/>
      <c r="BF425" s="539"/>
      <c r="BG425" s="539"/>
      <c r="BH425" s="539"/>
      <c r="BI425" s="539"/>
      <c r="BJ425" s="539"/>
      <c r="BK425" s="539"/>
      <c r="BL425" s="539"/>
      <c r="BM425" s="539"/>
      <c r="BN425" s="539"/>
      <c r="BO425" s="539"/>
      <c r="BP425" s="539"/>
      <c r="BQ425" s="539"/>
      <c r="BR425" s="539"/>
      <c r="BS425" s="539"/>
      <c r="BT425" s="539"/>
      <c r="BU425" s="539"/>
      <c r="BV425" s="539"/>
    </row>
    <row r="426" spans="5:74" s="537" customFormat="1" x14ac:dyDescent="0.25">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c r="AY426" s="539"/>
      <c r="AZ426" s="539"/>
      <c r="BA426" s="539"/>
      <c r="BB426" s="539"/>
      <c r="BC426" s="539"/>
      <c r="BD426" s="539"/>
      <c r="BE426" s="539"/>
      <c r="BF426" s="539"/>
      <c r="BG426" s="539"/>
      <c r="BH426" s="539"/>
      <c r="BI426" s="539"/>
      <c r="BJ426" s="539"/>
      <c r="BK426" s="539"/>
      <c r="BL426" s="539"/>
      <c r="BM426" s="539"/>
      <c r="BN426" s="539"/>
      <c r="BO426" s="539"/>
      <c r="BP426" s="539"/>
      <c r="BQ426" s="539"/>
      <c r="BR426" s="539"/>
      <c r="BS426" s="539"/>
      <c r="BT426" s="539"/>
      <c r="BU426" s="539"/>
      <c r="BV426" s="539"/>
    </row>
    <row r="427" spans="5:74" s="537" customFormat="1" x14ac:dyDescent="0.25">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c r="AY427" s="539"/>
      <c r="AZ427" s="539"/>
      <c r="BA427" s="539"/>
      <c r="BB427" s="539"/>
      <c r="BC427" s="539"/>
      <c r="BD427" s="539"/>
      <c r="BE427" s="539"/>
      <c r="BF427" s="539"/>
      <c r="BG427" s="539"/>
      <c r="BH427" s="539"/>
      <c r="BI427" s="539"/>
      <c r="BJ427" s="539"/>
      <c r="BK427" s="539"/>
      <c r="BL427" s="539"/>
      <c r="BM427" s="539"/>
      <c r="BN427" s="539"/>
      <c r="BO427" s="539"/>
      <c r="BP427" s="539"/>
      <c r="BQ427" s="539"/>
      <c r="BR427" s="539"/>
      <c r="BS427" s="539"/>
      <c r="BT427" s="539"/>
      <c r="BU427" s="539"/>
      <c r="BV427" s="539"/>
    </row>
    <row r="428" spans="5:74" s="537" customFormat="1" ht="15.75" thickBot="1" x14ac:dyDescent="0.3">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c r="AY428" s="539"/>
      <c r="AZ428" s="539"/>
      <c r="BA428" s="539"/>
      <c r="BB428" s="539"/>
      <c r="BC428" s="539"/>
      <c r="BD428" s="539"/>
      <c r="BE428" s="539"/>
      <c r="BF428" s="539"/>
      <c r="BG428" s="539"/>
      <c r="BH428" s="539"/>
      <c r="BI428" s="539"/>
      <c r="BJ428" s="539"/>
      <c r="BK428" s="539"/>
      <c r="BL428" s="539"/>
      <c r="BM428" s="539"/>
      <c r="BN428" s="539"/>
      <c r="BO428" s="539"/>
      <c r="BP428" s="539"/>
      <c r="BQ428" s="539"/>
      <c r="BR428" s="539"/>
      <c r="BS428" s="539"/>
      <c r="BT428" s="539"/>
      <c r="BU428" s="539"/>
      <c r="BV428" s="539"/>
    </row>
    <row r="429" spans="5:74" s="537" customFormat="1" x14ac:dyDescent="0.25">
      <c r="E429" s="745"/>
      <c r="F429" s="745"/>
      <c r="G429" s="745"/>
      <c r="H429" s="745"/>
      <c r="I429" s="745"/>
      <c r="J429" s="745"/>
      <c r="K429" s="745"/>
      <c r="L429" s="745"/>
      <c r="M429" s="745"/>
      <c r="N429" s="745"/>
      <c r="O429" s="755"/>
      <c r="P429" s="745"/>
      <c r="Q429" s="745"/>
      <c r="R429" s="745"/>
      <c r="S429" s="745"/>
      <c r="T429" s="745"/>
      <c r="U429" s="745"/>
      <c r="V429" s="745"/>
      <c r="W429" s="745"/>
      <c r="X429" s="756"/>
      <c r="Y429" s="755"/>
      <c r="Z429" s="745"/>
      <c r="AA429" s="745"/>
      <c r="AB429" s="745"/>
      <c r="AC429" s="745"/>
      <c r="AD429" s="745"/>
      <c r="AE429" s="745"/>
      <c r="AF429" s="745"/>
      <c r="AG429" s="745"/>
      <c r="AH429" s="756"/>
      <c r="AI429" s="755"/>
      <c r="AJ429" s="745"/>
      <c r="AK429" s="745"/>
      <c r="AL429" s="745"/>
      <c r="AM429" s="745"/>
      <c r="AN429" s="745"/>
      <c r="AO429" s="745"/>
      <c r="AP429" s="745"/>
      <c r="AQ429" s="745"/>
      <c r="AR429" s="756"/>
      <c r="AS429" s="755"/>
      <c r="AT429" s="745"/>
      <c r="AU429" s="745"/>
      <c r="AV429" s="745"/>
      <c r="AW429" s="745"/>
      <c r="AX429" s="745"/>
      <c r="AY429" s="745"/>
      <c r="AZ429" s="745"/>
      <c r="BA429" s="745"/>
      <c r="BB429" s="756"/>
      <c r="BC429" s="539"/>
      <c r="BD429" s="539"/>
      <c r="BE429" s="539"/>
      <c r="BF429" s="539"/>
      <c r="BG429" s="539"/>
      <c r="BH429" s="539"/>
      <c r="BI429" s="539"/>
      <c r="BJ429" s="539"/>
      <c r="BK429" s="539"/>
      <c r="BL429" s="539"/>
      <c r="BM429" s="539"/>
      <c r="BN429" s="539"/>
      <c r="BO429" s="539"/>
      <c r="BP429" s="539"/>
      <c r="BQ429" s="539"/>
      <c r="BR429" s="539"/>
      <c r="BS429" s="539"/>
      <c r="BT429" s="539"/>
      <c r="BU429" s="539"/>
      <c r="BV429" s="539"/>
    </row>
    <row r="430" spans="5:74" s="537" customFormat="1" x14ac:dyDescent="0.25">
      <c r="E430" s="746"/>
      <c r="F430" s="746"/>
      <c r="G430" s="746"/>
      <c r="H430" s="746"/>
      <c r="I430" s="746"/>
      <c r="J430" s="746"/>
      <c r="K430" s="746"/>
      <c r="L430" s="746"/>
      <c r="M430" s="746"/>
      <c r="N430" s="746"/>
      <c r="O430" s="757"/>
      <c r="P430" s="746"/>
      <c r="Q430" s="746"/>
      <c r="R430" s="746"/>
      <c r="S430" s="746"/>
      <c r="T430" s="746"/>
      <c r="U430" s="746"/>
      <c r="V430" s="746"/>
      <c r="W430" s="746"/>
      <c r="X430" s="758"/>
      <c r="Y430" s="757"/>
      <c r="Z430" s="746"/>
      <c r="AA430" s="746"/>
      <c r="AB430" s="746"/>
      <c r="AC430" s="746"/>
      <c r="AD430" s="746"/>
      <c r="AE430" s="746"/>
      <c r="AF430" s="746"/>
      <c r="AG430" s="746"/>
      <c r="AH430" s="758"/>
      <c r="AI430" s="757"/>
      <c r="AJ430" s="746"/>
      <c r="AK430" s="746"/>
      <c r="AL430" s="746"/>
      <c r="AM430" s="746"/>
      <c r="AN430" s="746"/>
      <c r="AO430" s="746"/>
      <c r="AP430" s="746"/>
      <c r="AQ430" s="746"/>
      <c r="AR430" s="758"/>
      <c r="AS430" s="757"/>
      <c r="AT430" s="746"/>
      <c r="AU430" s="746"/>
      <c r="AV430" s="746"/>
      <c r="AW430" s="746"/>
      <c r="AX430" s="746"/>
      <c r="AY430" s="746"/>
      <c r="AZ430" s="746"/>
      <c r="BA430" s="746"/>
      <c r="BB430" s="758"/>
      <c r="BC430" s="539"/>
      <c r="BD430" s="539"/>
      <c r="BE430" s="539"/>
      <c r="BF430" s="539"/>
      <c r="BG430" s="539"/>
      <c r="BH430" s="539"/>
      <c r="BI430" s="539"/>
      <c r="BJ430" s="539"/>
      <c r="BK430" s="539"/>
      <c r="BL430" s="539"/>
      <c r="BM430" s="539"/>
      <c r="BN430" s="539"/>
      <c r="BO430" s="539"/>
      <c r="BP430" s="539"/>
      <c r="BQ430" s="539"/>
      <c r="BR430" s="539"/>
      <c r="BS430" s="539"/>
      <c r="BT430" s="539"/>
      <c r="BU430" s="539"/>
      <c r="BV430" s="539"/>
    </row>
    <row r="431" spans="5:74" s="537" customFormat="1" x14ac:dyDescent="0.25">
      <c r="E431" s="746"/>
      <c r="F431" s="746"/>
      <c r="G431" s="746"/>
      <c r="H431" s="746"/>
      <c r="I431" s="746"/>
      <c r="J431" s="746"/>
      <c r="K431" s="746"/>
      <c r="L431" s="746"/>
      <c r="M431" s="746"/>
      <c r="N431" s="746"/>
      <c r="O431" s="757"/>
      <c r="P431" s="746"/>
      <c r="Q431" s="746"/>
      <c r="R431" s="746"/>
      <c r="S431" s="746"/>
      <c r="T431" s="746"/>
      <c r="U431" s="746"/>
      <c r="V431" s="746"/>
      <c r="W431" s="746"/>
      <c r="X431" s="758"/>
      <c r="Y431" s="757"/>
      <c r="Z431" s="746"/>
      <c r="AA431" s="746"/>
      <c r="AB431" s="746"/>
      <c r="AC431" s="746"/>
      <c r="AD431" s="746"/>
      <c r="AE431" s="746"/>
      <c r="AF431" s="746"/>
      <c r="AG431" s="746"/>
      <c r="AH431" s="758"/>
      <c r="AI431" s="757"/>
      <c r="AJ431" s="746"/>
      <c r="AK431" s="746"/>
      <c r="AL431" s="746"/>
      <c r="AM431" s="746"/>
      <c r="AN431" s="746"/>
      <c r="AO431" s="746"/>
      <c r="AP431" s="746"/>
      <c r="AQ431" s="746"/>
      <c r="AR431" s="758"/>
      <c r="AS431" s="757"/>
      <c r="AT431" s="746"/>
      <c r="AU431" s="746"/>
      <c r="AV431" s="746"/>
      <c r="AW431" s="746"/>
      <c r="AX431" s="746"/>
      <c r="AY431" s="746"/>
      <c r="AZ431" s="746"/>
      <c r="BA431" s="746"/>
      <c r="BB431" s="758"/>
      <c r="BC431" s="539"/>
      <c r="BD431" s="539"/>
      <c r="BE431" s="539"/>
      <c r="BF431" s="539"/>
      <c r="BG431" s="539"/>
      <c r="BH431" s="539"/>
      <c r="BI431" s="539"/>
      <c r="BJ431" s="539"/>
      <c r="BK431" s="539"/>
      <c r="BL431" s="539"/>
      <c r="BM431" s="539"/>
      <c r="BN431" s="539"/>
      <c r="BO431" s="539"/>
      <c r="BP431" s="539"/>
      <c r="BQ431" s="539"/>
      <c r="BR431" s="539"/>
      <c r="BS431" s="539"/>
      <c r="BT431" s="539"/>
      <c r="BU431" s="539"/>
      <c r="BV431" s="539"/>
    </row>
    <row r="432" spans="5:74" s="537" customFormat="1" x14ac:dyDescent="0.25">
      <c r="E432" s="746"/>
      <c r="F432" s="746"/>
      <c r="G432" s="746"/>
      <c r="H432" s="746"/>
      <c r="I432" s="746"/>
      <c r="J432" s="746"/>
      <c r="K432" s="746"/>
      <c r="L432" s="746"/>
      <c r="M432" s="746"/>
      <c r="N432" s="746"/>
      <c r="O432" s="757"/>
      <c r="P432" s="746"/>
      <c r="Q432" s="746"/>
      <c r="R432" s="746"/>
      <c r="S432" s="746"/>
      <c r="T432" s="746"/>
      <c r="U432" s="746"/>
      <c r="V432" s="746"/>
      <c r="W432" s="746"/>
      <c r="X432" s="758"/>
      <c r="Y432" s="757"/>
      <c r="Z432" s="746"/>
      <c r="AA432" s="746"/>
      <c r="AB432" s="746"/>
      <c r="AC432" s="746"/>
      <c r="AD432" s="746"/>
      <c r="AE432" s="746"/>
      <c r="AF432" s="746"/>
      <c r="AG432" s="746"/>
      <c r="AH432" s="758"/>
      <c r="AI432" s="757"/>
      <c r="AJ432" s="746"/>
      <c r="AK432" s="746"/>
      <c r="AL432" s="746"/>
      <c r="AM432" s="746"/>
      <c r="AN432" s="746"/>
      <c r="AO432" s="746"/>
      <c r="AP432" s="746"/>
      <c r="AQ432" s="746"/>
      <c r="AR432" s="758"/>
      <c r="AS432" s="757"/>
      <c r="AT432" s="746"/>
      <c r="AU432" s="746"/>
      <c r="AV432" s="746"/>
      <c r="AW432" s="746"/>
      <c r="AX432" s="746"/>
      <c r="AY432" s="746"/>
      <c r="AZ432" s="746"/>
      <c r="BA432" s="746"/>
      <c r="BB432" s="758"/>
      <c r="BC432" s="539"/>
      <c r="BD432" s="539"/>
      <c r="BE432" s="539"/>
      <c r="BF432" s="539"/>
      <c r="BG432" s="539"/>
      <c r="BH432" s="539"/>
      <c r="BI432" s="539"/>
      <c r="BJ432" s="539"/>
      <c r="BK432" s="539"/>
      <c r="BL432" s="539"/>
      <c r="BM432" s="539"/>
      <c r="BN432" s="539"/>
      <c r="BO432" s="539"/>
      <c r="BP432" s="539"/>
      <c r="BQ432" s="539"/>
      <c r="BR432" s="539"/>
      <c r="BS432" s="539"/>
      <c r="BT432" s="539"/>
      <c r="BU432" s="539"/>
      <c r="BV432" s="539"/>
    </row>
    <row r="433" spans="5:74" s="537" customFormat="1" ht="15.75" thickBot="1" x14ac:dyDescent="0.3">
      <c r="E433" s="747"/>
      <c r="F433" s="747"/>
      <c r="G433" s="747"/>
      <c r="H433" s="747"/>
      <c r="I433" s="747"/>
      <c r="J433" s="747"/>
      <c r="K433" s="747"/>
      <c r="L433" s="747"/>
      <c r="M433" s="747"/>
      <c r="N433" s="747"/>
      <c r="O433" s="759"/>
      <c r="P433" s="747"/>
      <c r="Q433" s="747"/>
      <c r="R433" s="747"/>
      <c r="S433" s="747"/>
      <c r="T433" s="747"/>
      <c r="U433" s="747"/>
      <c r="V433" s="747"/>
      <c r="W433" s="747"/>
      <c r="X433" s="760"/>
      <c r="Y433" s="759"/>
      <c r="Z433" s="747"/>
      <c r="AA433" s="747"/>
      <c r="AB433" s="747"/>
      <c r="AC433" s="747"/>
      <c r="AD433" s="747"/>
      <c r="AE433" s="747"/>
      <c r="AF433" s="747"/>
      <c r="AG433" s="747"/>
      <c r="AH433" s="760"/>
      <c r="AI433" s="759"/>
      <c r="AJ433" s="747"/>
      <c r="AK433" s="747"/>
      <c r="AL433" s="747"/>
      <c r="AM433" s="747"/>
      <c r="AN433" s="747"/>
      <c r="AO433" s="747"/>
      <c r="AP433" s="747"/>
      <c r="AQ433" s="747"/>
      <c r="AR433" s="760"/>
      <c r="AS433" s="759"/>
      <c r="AT433" s="747"/>
      <c r="AU433" s="747"/>
      <c r="AV433" s="747"/>
      <c r="AW433" s="747"/>
      <c r="AX433" s="747"/>
      <c r="AY433" s="747"/>
      <c r="AZ433" s="747"/>
      <c r="BA433" s="747"/>
      <c r="BB433" s="760"/>
      <c r="BC433" s="539"/>
      <c r="BD433" s="539"/>
      <c r="BE433" s="539"/>
      <c r="BF433" s="539"/>
      <c r="BG433" s="539"/>
      <c r="BH433" s="539"/>
      <c r="BI433" s="539"/>
      <c r="BJ433" s="539"/>
      <c r="BK433" s="539"/>
      <c r="BL433" s="539"/>
      <c r="BM433" s="539"/>
      <c r="BN433" s="539"/>
      <c r="BO433" s="539"/>
      <c r="BP433" s="539"/>
      <c r="BQ433" s="539"/>
      <c r="BR433" s="539"/>
      <c r="BS433" s="539"/>
      <c r="BT433" s="539"/>
      <c r="BU433" s="539"/>
      <c r="BV433" s="539"/>
    </row>
    <row r="434" spans="5:74" s="537" customFormat="1" ht="15.75" thickBot="1" x14ac:dyDescent="0.3">
      <c r="E434" s="470"/>
      <c r="F434" s="470"/>
      <c r="G434" s="470"/>
      <c r="H434" s="470"/>
      <c r="I434" s="470"/>
      <c r="J434" s="470"/>
      <c r="K434" s="470"/>
      <c r="L434" s="470"/>
      <c r="M434" s="470"/>
      <c r="N434" s="470"/>
      <c r="O434" s="471"/>
      <c r="P434" s="470"/>
      <c r="Q434" s="470"/>
      <c r="R434" s="470"/>
      <c r="S434" s="470"/>
      <c r="T434" s="470"/>
      <c r="U434" s="470"/>
      <c r="V434" s="470"/>
      <c r="W434" s="470"/>
      <c r="X434" s="472"/>
      <c r="Y434" s="471"/>
      <c r="Z434" s="470"/>
      <c r="AA434" s="470"/>
      <c r="AB434" s="470"/>
      <c r="AC434" s="470"/>
      <c r="AD434" s="470"/>
      <c r="AE434" s="470"/>
      <c r="AF434" s="470"/>
      <c r="AG434" s="470"/>
      <c r="AH434" s="472"/>
      <c r="AI434" s="473"/>
      <c r="AJ434" s="474"/>
      <c r="AK434" s="474"/>
      <c r="AL434" s="474"/>
      <c r="AM434" s="474"/>
      <c r="AN434" s="474"/>
      <c r="AO434" s="474"/>
      <c r="AP434" s="474"/>
      <c r="AQ434" s="474"/>
      <c r="AR434" s="475"/>
      <c r="AS434" s="473"/>
      <c r="AT434" s="474"/>
      <c r="AU434" s="474"/>
      <c r="AV434" s="474"/>
      <c r="AW434" s="474"/>
      <c r="AX434" s="474"/>
      <c r="AY434" s="474"/>
      <c r="AZ434" s="474"/>
      <c r="BA434" s="474"/>
      <c r="BB434" s="475"/>
      <c r="BC434" s="539"/>
      <c r="BD434" s="539"/>
      <c r="BE434" s="539"/>
      <c r="BF434" s="539"/>
      <c r="BG434" s="539"/>
      <c r="BH434" s="539"/>
      <c r="BI434" s="539"/>
      <c r="BJ434" s="539"/>
      <c r="BK434" s="539"/>
      <c r="BL434" s="539"/>
      <c r="BM434" s="539"/>
      <c r="BN434" s="539"/>
      <c r="BO434" s="539"/>
      <c r="BP434" s="539"/>
      <c r="BQ434" s="539"/>
      <c r="BR434" s="539"/>
      <c r="BS434" s="539"/>
      <c r="BT434" s="539"/>
      <c r="BU434" s="539"/>
      <c r="BV434" s="539"/>
    </row>
    <row r="435" spans="5:74" s="537" customFormat="1" x14ac:dyDescent="0.25">
      <c r="BC435" s="574"/>
      <c r="BD435" s="539"/>
      <c r="BE435" s="539"/>
      <c r="BF435" s="539"/>
      <c r="BG435" s="539"/>
      <c r="BH435" s="539"/>
      <c r="BI435" s="539"/>
      <c r="BJ435" s="539"/>
      <c r="BK435" s="539"/>
      <c r="BL435" s="539"/>
      <c r="BM435" s="539"/>
      <c r="BN435" s="539"/>
      <c r="BO435" s="539"/>
      <c r="BP435" s="539"/>
      <c r="BQ435" s="539"/>
      <c r="BR435" s="539"/>
      <c r="BS435" s="539"/>
      <c r="BT435" s="539"/>
      <c r="BU435" s="539"/>
      <c r="BV435" s="539"/>
    </row>
    <row r="436" spans="5:74" s="537" customFormat="1" x14ac:dyDescent="0.25">
      <c r="BC436" s="574"/>
      <c r="BD436" s="539"/>
      <c r="BE436" s="539"/>
      <c r="BF436" s="539"/>
      <c r="BG436" s="539"/>
      <c r="BH436" s="539"/>
      <c r="BI436" s="539"/>
      <c r="BJ436" s="539"/>
      <c r="BK436" s="539"/>
      <c r="BL436" s="539"/>
      <c r="BM436" s="539"/>
      <c r="BN436" s="539"/>
      <c r="BO436" s="539"/>
      <c r="BP436" s="539"/>
      <c r="BQ436" s="539"/>
      <c r="BR436" s="539"/>
      <c r="BS436" s="539"/>
      <c r="BT436" s="539"/>
      <c r="BU436" s="539"/>
      <c r="BV436" s="539"/>
    </row>
    <row r="437" spans="5:74" s="537" customFormat="1" x14ac:dyDescent="0.25">
      <c r="BC437" s="574"/>
      <c r="BD437" s="539"/>
      <c r="BE437" s="539"/>
      <c r="BF437" s="539"/>
      <c r="BG437" s="539"/>
      <c r="BH437" s="539"/>
      <c r="BI437" s="539"/>
      <c r="BJ437" s="539"/>
      <c r="BK437" s="539"/>
      <c r="BL437" s="539"/>
      <c r="BM437" s="539"/>
      <c r="BN437" s="539"/>
      <c r="BO437" s="539"/>
      <c r="BP437" s="539"/>
      <c r="BQ437" s="539"/>
      <c r="BR437" s="539"/>
      <c r="BS437" s="539"/>
      <c r="BT437" s="539"/>
      <c r="BU437" s="539"/>
      <c r="BV437" s="539"/>
    </row>
    <row r="438" spans="5:74" s="537" customFormat="1" x14ac:dyDescent="0.25">
      <c r="BD438" s="539"/>
      <c r="BE438" s="539"/>
      <c r="BF438" s="539"/>
      <c r="BG438" s="539"/>
      <c r="BH438" s="539"/>
      <c r="BI438" s="539"/>
      <c r="BJ438" s="539"/>
      <c r="BK438" s="539"/>
      <c r="BL438" s="539"/>
      <c r="BM438" s="539"/>
      <c r="BN438" s="539"/>
      <c r="BO438" s="539"/>
      <c r="BP438" s="539"/>
      <c r="BQ438" s="539"/>
      <c r="BR438" s="539"/>
      <c r="BS438" s="539"/>
      <c r="BT438" s="539"/>
      <c r="BU438" s="539"/>
      <c r="BV438" s="539"/>
    </row>
    <row r="439" spans="5:74" s="537" customFormat="1" x14ac:dyDescent="0.25">
      <c r="BD439" s="539"/>
      <c r="BE439" s="539"/>
      <c r="BF439" s="539"/>
      <c r="BG439" s="539"/>
      <c r="BH439" s="539"/>
      <c r="BI439" s="539"/>
      <c r="BJ439" s="539"/>
      <c r="BK439" s="539"/>
      <c r="BL439" s="539"/>
      <c r="BM439" s="539"/>
      <c r="BN439" s="539"/>
      <c r="BO439" s="539"/>
      <c r="BP439" s="539"/>
      <c r="BQ439" s="539"/>
      <c r="BR439" s="539"/>
      <c r="BS439" s="539"/>
      <c r="BT439" s="539"/>
      <c r="BU439" s="539"/>
      <c r="BV439" s="539"/>
    </row>
    <row r="440" spans="5:74" s="537" customFormat="1" x14ac:dyDescent="0.25">
      <c r="BD440" s="539"/>
      <c r="BE440" s="539"/>
      <c r="BF440" s="539"/>
      <c r="BG440" s="539"/>
      <c r="BH440" s="539"/>
      <c r="BI440" s="539"/>
      <c r="BJ440" s="539"/>
      <c r="BK440" s="539"/>
      <c r="BL440" s="539"/>
      <c r="BM440" s="539"/>
      <c r="BN440" s="539"/>
      <c r="BO440" s="539"/>
      <c r="BP440" s="539"/>
      <c r="BQ440" s="539"/>
      <c r="BR440" s="539"/>
      <c r="BS440" s="539"/>
      <c r="BT440" s="539"/>
      <c r="BU440" s="539"/>
      <c r="BV440" s="539"/>
    </row>
    <row r="441" spans="5:74" s="537" customFormat="1" x14ac:dyDescent="0.25">
      <c r="BC441" s="539"/>
      <c r="BD441" s="539"/>
      <c r="BE441" s="539"/>
      <c r="BF441" s="539"/>
      <c r="BG441" s="539"/>
      <c r="BH441" s="539"/>
      <c r="BI441" s="539"/>
      <c r="BJ441" s="539"/>
      <c r="BK441" s="539"/>
      <c r="BL441" s="539"/>
      <c r="BM441" s="539"/>
      <c r="BN441" s="539"/>
      <c r="BO441" s="539"/>
      <c r="BP441" s="539"/>
      <c r="BQ441" s="539"/>
      <c r="BR441" s="539"/>
      <c r="BS441" s="539"/>
      <c r="BT441" s="539"/>
      <c r="BU441" s="539"/>
      <c r="BV441" s="539"/>
    </row>
    <row r="442" spans="5:74" s="537" customFormat="1" x14ac:dyDescent="0.25">
      <c r="BC442" s="539"/>
      <c r="BD442" s="539"/>
      <c r="BE442" s="539"/>
      <c r="BF442" s="539"/>
      <c r="BG442" s="539"/>
      <c r="BH442" s="539"/>
      <c r="BI442" s="539"/>
      <c r="BJ442" s="539"/>
      <c r="BK442" s="539"/>
      <c r="BL442" s="539"/>
      <c r="BM442" s="539"/>
      <c r="BN442" s="539"/>
      <c r="BO442" s="539"/>
      <c r="BP442" s="539"/>
      <c r="BQ442" s="539"/>
      <c r="BR442" s="539"/>
      <c r="BS442" s="539"/>
      <c r="BT442" s="539"/>
      <c r="BU442" s="539"/>
      <c r="BV442" s="539"/>
    </row>
    <row r="443" spans="5:74" s="537" customFormat="1" x14ac:dyDescent="0.25">
      <c r="BC443" s="539"/>
      <c r="BD443" s="539"/>
      <c r="BE443" s="539"/>
      <c r="BF443" s="539"/>
      <c r="BG443" s="539"/>
      <c r="BH443" s="539"/>
      <c r="BI443" s="539"/>
      <c r="BJ443" s="539"/>
      <c r="BK443" s="539"/>
      <c r="BL443" s="539"/>
      <c r="BM443" s="539"/>
      <c r="BN443" s="539"/>
      <c r="BO443" s="539"/>
      <c r="BP443" s="539"/>
      <c r="BQ443" s="539"/>
      <c r="BR443" s="539"/>
      <c r="BS443" s="539"/>
      <c r="BT443" s="539"/>
      <c r="BU443" s="539"/>
      <c r="BV443" s="539"/>
    </row>
    <row r="444" spans="5:74" s="537" customFormat="1" ht="15.75" thickBot="1" x14ac:dyDescent="0.3">
      <c r="BC444" s="539"/>
      <c r="BD444" s="539"/>
      <c r="BE444" s="539"/>
      <c r="BF444" s="539"/>
      <c r="BG444" s="539"/>
      <c r="BH444" s="539"/>
      <c r="BI444" s="539"/>
      <c r="BJ444" s="539"/>
      <c r="BK444" s="539"/>
      <c r="BL444" s="539"/>
      <c r="BM444" s="539"/>
      <c r="BN444" s="539"/>
      <c r="BO444" s="539"/>
      <c r="BP444" s="539"/>
      <c r="BQ444" s="539"/>
      <c r="BR444" s="539"/>
      <c r="BS444" s="539"/>
      <c r="BT444" s="539"/>
      <c r="BU444" s="539"/>
      <c r="BV444" s="539"/>
    </row>
    <row r="445" spans="5:74" s="537" customFormat="1" x14ac:dyDescent="0.25">
      <c r="E445" s="745"/>
      <c r="F445" s="745"/>
      <c r="G445" s="745"/>
      <c r="H445" s="745"/>
      <c r="I445" s="745"/>
      <c r="J445" s="745"/>
      <c r="K445" s="745"/>
      <c r="L445" s="745"/>
      <c r="M445" s="745"/>
      <c r="N445" s="745"/>
      <c r="BC445" s="539"/>
      <c r="BD445" s="539"/>
      <c r="BE445" s="539"/>
      <c r="BF445" s="539"/>
      <c r="BG445" s="539"/>
      <c r="BH445" s="539"/>
      <c r="BI445" s="539"/>
      <c r="BJ445" s="539"/>
      <c r="BK445" s="539"/>
      <c r="BL445" s="539"/>
      <c r="BM445" s="539"/>
      <c r="BN445" s="539"/>
      <c r="BO445" s="539"/>
      <c r="BP445" s="539"/>
      <c r="BQ445" s="539"/>
      <c r="BR445" s="539"/>
      <c r="BS445" s="539"/>
      <c r="BT445" s="539"/>
      <c r="BU445" s="539"/>
      <c r="BV445" s="539"/>
    </row>
    <row r="446" spans="5:74" s="537" customFormat="1" x14ac:dyDescent="0.25">
      <c r="E446" s="746"/>
      <c r="F446" s="746"/>
      <c r="G446" s="746"/>
      <c r="H446" s="746"/>
      <c r="I446" s="746"/>
      <c r="J446" s="746"/>
      <c r="K446" s="746"/>
      <c r="L446" s="746"/>
      <c r="M446" s="746"/>
      <c r="N446" s="746"/>
      <c r="BC446" s="539"/>
      <c r="BD446" s="539"/>
      <c r="BE446" s="539"/>
      <c r="BF446" s="539"/>
      <c r="BG446" s="539"/>
      <c r="BH446" s="539"/>
      <c r="BI446" s="539"/>
      <c r="BJ446" s="539"/>
      <c r="BK446" s="539"/>
      <c r="BL446" s="539"/>
      <c r="BM446" s="539"/>
      <c r="BN446" s="539"/>
      <c r="BO446" s="539"/>
      <c r="BP446" s="539"/>
      <c r="BQ446" s="539"/>
      <c r="BR446" s="539"/>
      <c r="BS446" s="539"/>
      <c r="BT446" s="539"/>
      <c r="BU446" s="539"/>
      <c r="BV446" s="539"/>
    </row>
    <row r="447" spans="5:74" s="537" customFormat="1" x14ac:dyDescent="0.25">
      <c r="E447" s="746"/>
      <c r="F447" s="746"/>
      <c r="G447" s="746"/>
      <c r="H447" s="746"/>
      <c r="I447" s="746"/>
      <c r="J447" s="746"/>
      <c r="K447" s="746"/>
      <c r="L447" s="746"/>
      <c r="M447" s="746"/>
      <c r="N447" s="746"/>
      <c r="BC447" s="539"/>
      <c r="BD447" s="539"/>
      <c r="BE447" s="539"/>
      <c r="BF447" s="539"/>
      <c r="BG447" s="539"/>
      <c r="BH447" s="539"/>
      <c r="BI447" s="539"/>
      <c r="BJ447" s="539"/>
      <c r="BK447" s="539"/>
      <c r="BL447" s="539"/>
      <c r="BM447" s="539"/>
      <c r="BN447" s="539"/>
      <c r="BO447" s="539"/>
      <c r="BP447" s="539"/>
      <c r="BQ447" s="539"/>
      <c r="BR447" s="539"/>
      <c r="BS447" s="539"/>
      <c r="BT447" s="539"/>
      <c r="BU447" s="539"/>
      <c r="BV447" s="539"/>
    </row>
    <row r="448" spans="5:74" s="537" customFormat="1" x14ac:dyDescent="0.25">
      <c r="E448" s="746"/>
      <c r="F448" s="746"/>
      <c r="G448" s="746"/>
      <c r="H448" s="746"/>
      <c r="I448" s="746"/>
      <c r="J448" s="746"/>
      <c r="K448" s="746"/>
      <c r="L448" s="746"/>
      <c r="M448" s="746"/>
      <c r="N448" s="746"/>
      <c r="BC448" s="539"/>
      <c r="BD448" s="539"/>
      <c r="BE448" s="539"/>
      <c r="BF448" s="539"/>
      <c r="BG448" s="539"/>
      <c r="BH448" s="539"/>
      <c r="BI448" s="539"/>
      <c r="BJ448" s="539"/>
      <c r="BK448" s="539"/>
      <c r="BL448" s="539"/>
      <c r="BM448" s="539"/>
      <c r="BN448" s="539"/>
      <c r="BO448" s="539"/>
      <c r="BP448" s="539"/>
      <c r="BQ448" s="539"/>
      <c r="BR448" s="539"/>
      <c r="BS448" s="539"/>
      <c r="BT448" s="539"/>
      <c r="BU448" s="539"/>
      <c r="BV448" s="539"/>
    </row>
    <row r="449" spans="5:74" s="537" customFormat="1" ht="15.75" thickBot="1" x14ac:dyDescent="0.3">
      <c r="E449" s="747"/>
      <c r="F449" s="747"/>
      <c r="G449" s="747"/>
      <c r="H449" s="747"/>
      <c r="I449" s="747"/>
      <c r="J449" s="747"/>
      <c r="K449" s="747"/>
      <c r="L449" s="747"/>
      <c r="M449" s="747"/>
      <c r="N449" s="747"/>
      <c r="BC449" s="539"/>
      <c r="BD449" s="539"/>
      <c r="BE449" s="539"/>
      <c r="BF449" s="539"/>
      <c r="BG449" s="539"/>
      <c r="BH449" s="539"/>
      <c r="BI449" s="539"/>
      <c r="BJ449" s="539"/>
      <c r="BK449" s="539"/>
      <c r="BL449" s="539"/>
      <c r="BM449" s="539"/>
      <c r="BN449" s="539"/>
      <c r="BO449" s="539"/>
      <c r="BP449" s="539"/>
      <c r="BQ449" s="539"/>
      <c r="BR449" s="539"/>
      <c r="BS449" s="539"/>
      <c r="BT449" s="539"/>
      <c r="BU449" s="539"/>
      <c r="BV449" s="539"/>
    </row>
    <row r="450" spans="5:74" s="537" customFormat="1" x14ac:dyDescent="0.25">
      <c r="BC450" s="539"/>
      <c r="BD450" s="539"/>
      <c r="BE450" s="539"/>
      <c r="BF450" s="539"/>
      <c r="BG450" s="539"/>
      <c r="BH450" s="539"/>
      <c r="BI450" s="539"/>
      <c r="BJ450" s="539"/>
      <c r="BK450" s="539"/>
      <c r="BL450" s="539"/>
      <c r="BM450" s="539"/>
      <c r="BN450" s="539"/>
      <c r="BO450" s="539"/>
      <c r="BP450" s="539"/>
      <c r="BQ450" s="539"/>
      <c r="BR450" s="539"/>
      <c r="BS450" s="539"/>
      <c r="BT450" s="539"/>
      <c r="BU450" s="539"/>
      <c r="BV450" s="539"/>
    </row>
    <row r="451" spans="5:74" s="537" customFormat="1" x14ac:dyDescent="0.25">
      <c r="BC451" s="539"/>
      <c r="BD451" s="539"/>
      <c r="BE451" s="539"/>
      <c r="BF451" s="539"/>
      <c r="BG451" s="539"/>
      <c r="BH451" s="539"/>
      <c r="BI451" s="539"/>
      <c r="BJ451" s="539"/>
      <c r="BK451" s="539"/>
      <c r="BL451" s="539"/>
      <c r="BM451" s="539"/>
      <c r="BN451" s="539"/>
      <c r="BO451" s="539"/>
      <c r="BP451" s="539"/>
      <c r="BQ451" s="539"/>
      <c r="BR451" s="539"/>
      <c r="BS451" s="539"/>
      <c r="BT451" s="539"/>
      <c r="BU451" s="539"/>
      <c r="BV451" s="539"/>
    </row>
    <row r="452" spans="5:74" s="537" customFormat="1" x14ac:dyDescent="0.25">
      <c r="BC452" s="539"/>
      <c r="BD452" s="539"/>
      <c r="BE452" s="539"/>
      <c r="BF452" s="539"/>
      <c r="BG452" s="539"/>
      <c r="BH452" s="539"/>
      <c r="BI452" s="539"/>
      <c r="BJ452" s="539"/>
      <c r="BK452" s="539"/>
      <c r="BL452" s="539"/>
      <c r="BM452" s="539"/>
      <c r="BN452" s="539"/>
      <c r="BO452" s="539"/>
      <c r="BP452" s="539"/>
      <c r="BQ452" s="539"/>
      <c r="BR452" s="539"/>
      <c r="BS452" s="539"/>
      <c r="BT452" s="539"/>
      <c r="BU452" s="539"/>
      <c r="BV452" s="539"/>
    </row>
    <row r="453" spans="5:74" s="537" customFormat="1" x14ac:dyDescent="0.25">
      <c r="BC453" s="539"/>
      <c r="BD453" s="539"/>
      <c r="BE453" s="539"/>
      <c r="BF453" s="539"/>
      <c r="BG453" s="539"/>
      <c r="BH453" s="539"/>
      <c r="BI453" s="539"/>
      <c r="BJ453" s="539"/>
      <c r="BK453" s="539"/>
      <c r="BL453" s="539"/>
      <c r="BM453" s="539"/>
      <c r="BN453" s="539"/>
      <c r="BO453" s="539"/>
      <c r="BP453" s="539"/>
      <c r="BQ453" s="539"/>
      <c r="BR453" s="539"/>
      <c r="BS453" s="539"/>
      <c r="BT453" s="539"/>
      <c r="BU453" s="539"/>
      <c r="BV453" s="539"/>
    </row>
    <row r="454" spans="5:74" s="537" customFormat="1" x14ac:dyDescent="0.25">
      <c r="BC454" s="539"/>
      <c r="BD454" s="539"/>
      <c r="BE454" s="539"/>
      <c r="BF454" s="539"/>
      <c r="BG454" s="539"/>
      <c r="BH454" s="539"/>
      <c r="BI454" s="539"/>
      <c r="BJ454" s="539"/>
      <c r="BK454" s="539"/>
      <c r="BL454" s="539"/>
      <c r="BM454" s="539"/>
      <c r="BN454" s="539"/>
      <c r="BO454" s="539"/>
      <c r="BP454" s="539"/>
      <c r="BQ454" s="539"/>
      <c r="BR454" s="539"/>
      <c r="BS454" s="539"/>
      <c r="BT454" s="539"/>
      <c r="BU454" s="539"/>
      <c r="BV454" s="539"/>
    </row>
    <row r="455" spans="5:74" s="537" customFormat="1" x14ac:dyDescent="0.25">
      <c r="BC455" s="539"/>
      <c r="BD455" s="539"/>
      <c r="BE455" s="539"/>
      <c r="BF455" s="539"/>
      <c r="BG455" s="539"/>
      <c r="BH455" s="539"/>
      <c r="BI455" s="539"/>
      <c r="BJ455" s="539"/>
      <c r="BK455" s="539"/>
      <c r="BL455" s="539"/>
      <c r="BM455" s="539"/>
      <c r="BN455" s="539"/>
      <c r="BO455" s="539"/>
      <c r="BP455" s="539"/>
      <c r="BQ455" s="539"/>
      <c r="BR455" s="539"/>
      <c r="BS455" s="539"/>
      <c r="BT455" s="539"/>
      <c r="BU455" s="539"/>
      <c r="BV455" s="539"/>
    </row>
    <row r="456" spans="5:74" s="537" customFormat="1" x14ac:dyDescent="0.25">
      <c r="BC456" s="539"/>
      <c r="BD456" s="539"/>
      <c r="BE456" s="539"/>
      <c r="BF456" s="539"/>
      <c r="BG456" s="539"/>
      <c r="BH456" s="539"/>
      <c r="BI456" s="539"/>
      <c r="BJ456" s="539"/>
      <c r="BK456" s="539"/>
      <c r="BL456" s="539"/>
      <c r="BM456" s="539"/>
      <c r="BN456" s="539"/>
      <c r="BO456" s="539"/>
      <c r="BP456" s="539"/>
      <c r="BQ456" s="539"/>
      <c r="BR456" s="539"/>
      <c r="BS456" s="539"/>
      <c r="BT456" s="539"/>
      <c r="BU456" s="539"/>
      <c r="BV456" s="539"/>
    </row>
    <row r="457" spans="5:74" s="537" customFormat="1" x14ac:dyDescent="0.25">
      <c r="BC457" s="539"/>
      <c r="BD457" s="539"/>
      <c r="BE457" s="539"/>
      <c r="BF457" s="539"/>
      <c r="BG457" s="539"/>
      <c r="BH457" s="539"/>
      <c r="BI457" s="539"/>
      <c r="BJ457" s="539"/>
      <c r="BK457" s="539"/>
      <c r="BL457" s="539"/>
      <c r="BM457" s="539"/>
      <c r="BN457" s="539"/>
      <c r="BO457" s="539"/>
      <c r="BP457" s="539"/>
      <c r="BQ457" s="539"/>
      <c r="BR457" s="539"/>
      <c r="BS457" s="539"/>
      <c r="BT457" s="539"/>
      <c r="BU457" s="539"/>
      <c r="BV457" s="539"/>
    </row>
    <row r="458" spans="5:74" s="537" customFormat="1" x14ac:dyDescent="0.25">
      <c r="BC458" s="539"/>
      <c r="BD458" s="539"/>
      <c r="BE458" s="539"/>
      <c r="BF458" s="539"/>
      <c r="BG458" s="539"/>
      <c r="BH458" s="539"/>
      <c r="BI458" s="539"/>
      <c r="BJ458" s="539"/>
      <c r="BK458" s="539"/>
      <c r="BL458" s="539"/>
      <c r="BM458" s="539"/>
      <c r="BN458" s="539"/>
      <c r="BO458" s="539"/>
      <c r="BP458" s="539"/>
      <c r="BQ458" s="539"/>
      <c r="BR458" s="539"/>
      <c r="BS458" s="539"/>
      <c r="BT458" s="539"/>
      <c r="BU458" s="539"/>
      <c r="BV458" s="539"/>
    </row>
    <row r="459" spans="5:74" s="537" customFormat="1" x14ac:dyDescent="0.25">
      <c r="BC459" s="539"/>
      <c r="BD459" s="539"/>
      <c r="BE459" s="539"/>
      <c r="BF459" s="539"/>
      <c r="BG459" s="539"/>
      <c r="BH459" s="539"/>
      <c r="BI459" s="539"/>
      <c r="BJ459" s="539"/>
      <c r="BK459" s="539"/>
      <c r="BL459" s="539"/>
      <c r="BM459" s="539"/>
      <c r="BN459" s="539"/>
      <c r="BO459" s="539"/>
      <c r="BP459" s="539"/>
      <c r="BQ459" s="539"/>
      <c r="BR459" s="539"/>
      <c r="BS459" s="539"/>
      <c r="BT459" s="539"/>
      <c r="BU459" s="539"/>
      <c r="BV459" s="539"/>
    </row>
    <row r="460" spans="5:74" s="537" customFormat="1" x14ac:dyDescent="0.25">
      <c r="BC460" s="539"/>
      <c r="BD460" s="539"/>
      <c r="BE460" s="539"/>
      <c r="BF460" s="539"/>
      <c r="BG460" s="539"/>
      <c r="BH460" s="539"/>
      <c r="BI460" s="539"/>
      <c r="BJ460" s="539"/>
      <c r="BK460" s="539"/>
      <c r="BL460" s="539"/>
      <c r="BM460" s="539"/>
      <c r="BN460" s="539"/>
      <c r="BO460" s="539"/>
      <c r="BP460" s="539"/>
      <c r="BQ460" s="539"/>
      <c r="BR460" s="539"/>
      <c r="BS460" s="539"/>
      <c r="BT460" s="539"/>
      <c r="BU460" s="539"/>
      <c r="BV460" s="539"/>
    </row>
    <row r="461" spans="5:74" s="537" customFormat="1" x14ac:dyDescent="0.25">
      <c r="BC461" s="539"/>
      <c r="BD461" s="539"/>
      <c r="BE461" s="539"/>
      <c r="BF461" s="539"/>
      <c r="BG461" s="539"/>
      <c r="BH461" s="539"/>
      <c r="BI461" s="539"/>
      <c r="BJ461" s="539"/>
      <c r="BK461" s="539"/>
      <c r="BL461" s="539"/>
      <c r="BM461" s="539"/>
      <c r="BN461" s="539"/>
      <c r="BO461" s="539"/>
      <c r="BP461" s="539"/>
      <c r="BQ461" s="539"/>
      <c r="BR461" s="539"/>
      <c r="BS461" s="539"/>
      <c r="BT461" s="539"/>
      <c r="BU461" s="539"/>
      <c r="BV461" s="539"/>
    </row>
    <row r="462" spans="5:74" s="537" customFormat="1" x14ac:dyDescent="0.25">
      <c r="BC462" s="539"/>
      <c r="BD462" s="539"/>
      <c r="BE462" s="539"/>
      <c r="BF462" s="539"/>
      <c r="BG462" s="539"/>
      <c r="BH462" s="539"/>
      <c r="BI462" s="539"/>
      <c r="BJ462" s="539"/>
      <c r="BK462" s="539"/>
      <c r="BL462" s="539"/>
      <c r="BM462" s="539"/>
      <c r="BN462" s="539"/>
      <c r="BO462" s="539"/>
      <c r="BP462" s="539"/>
      <c r="BQ462" s="539"/>
      <c r="BR462" s="539"/>
      <c r="BS462" s="539"/>
      <c r="BT462" s="539"/>
      <c r="BU462" s="539"/>
      <c r="BV462" s="539"/>
    </row>
    <row r="463" spans="5:74" s="537" customFormat="1" x14ac:dyDescent="0.25">
      <c r="BC463" s="539"/>
      <c r="BD463" s="539"/>
      <c r="BE463" s="539"/>
      <c r="BF463" s="539"/>
      <c r="BG463" s="539"/>
      <c r="BH463" s="539"/>
      <c r="BI463" s="539"/>
      <c r="BJ463" s="539"/>
      <c r="BK463" s="539"/>
      <c r="BL463" s="539"/>
      <c r="BM463" s="539"/>
      <c r="BN463" s="539"/>
      <c r="BO463" s="539"/>
      <c r="BP463" s="539"/>
      <c r="BQ463" s="539"/>
      <c r="BR463" s="539"/>
      <c r="BS463" s="539"/>
      <c r="BT463" s="539"/>
      <c r="BU463" s="539"/>
      <c r="BV463" s="539"/>
    </row>
    <row r="464" spans="5:74" s="537" customFormat="1" x14ac:dyDescent="0.25">
      <c r="BC464" s="539"/>
      <c r="BD464" s="539"/>
      <c r="BE464" s="539"/>
      <c r="BF464" s="539"/>
      <c r="BG464" s="539"/>
      <c r="BH464" s="539"/>
      <c r="BI464" s="539"/>
      <c r="BJ464" s="539"/>
      <c r="BK464" s="539"/>
      <c r="BL464" s="539"/>
      <c r="BM464" s="539"/>
      <c r="BN464" s="539"/>
      <c r="BO464" s="539"/>
      <c r="BP464" s="539"/>
      <c r="BQ464" s="539"/>
      <c r="BR464" s="539"/>
      <c r="BS464" s="539"/>
      <c r="BT464" s="539"/>
      <c r="BU464" s="539"/>
      <c r="BV464" s="539"/>
    </row>
    <row r="465" spans="55:74" s="537" customFormat="1" x14ac:dyDescent="0.25">
      <c r="BC465" s="539"/>
      <c r="BD465" s="539"/>
      <c r="BE465" s="539"/>
      <c r="BF465" s="539"/>
      <c r="BG465" s="539"/>
      <c r="BH465" s="539"/>
      <c r="BI465" s="539"/>
      <c r="BJ465" s="539"/>
      <c r="BK465" s="539"/>
      <c r="BL465" s="539"/>
      <c r="BM465" s="539"/>
      <c r="BN465" s="539"/>
      <c r="BO465" s="539"/>
      <c r="BP465" s="539"/>
      <c r="BQ465" s="539"/>
      <c r="BR465" s="539"/>
      <c r="BS465" s="539"/>
      <c r="BT465" s="539"/>
      <c r="BU465" s="539"/>
      <c r="BV465" s="539"/>
    </row>
    <row r="466" spans="55:74" s="537" customFormat="1" x14ac:dyDescent="0.25">
      <c r="BC466" s="539"/>
      <c r="BD466" s="539"/>
      <c r="BE466" s="539"/>
      <c r="BF466" s="539"/>
      <c r="BG466" s="539"/>
      <c r="BH466" s="539"/>
      <c r="BI466" s="539"/>
      <c r="BJ466" s="539"/>
      <c r="BK466" s="539"/>
      <c r="BL466" s="539"/>
      <c r="BM466" s="539"/>
      <c r="BN466" s="539"/>
      <c r="BO466" s="539"/>
      <c r="BP466" s="539"/>
      <c r="BQ466" s="539"/>
      <c r="BR466" s="539"/>
      <c r="BS466" s="539"/>
      <c r="BT466" s="539"/>
      <c r="BU466" s="539"/>
      <c r="BV466" s="539"/>
    </row>
    <row r="467" spans="55:74" s="537" customFormat="1" x14ac:dyDescent="0.25">
      <c r="BC467" s="539"/>
      <c r="BD467" s="539"/>
      <c r="BE467" s="539"/>
      <c r="BF467" s="539"/>
      <c r="BG467" s="539"/>
      <c r="BH467" s="539"/>
      <c r="BI467" s="539"/>
      <c r="BJ467" s="539"/>
      <c r="BK467" s="539"/>
      <c r="BL467" s="539"/>
      <c r="BM467" s="539"/>
      <c r="BN467" s="539"/>
      <c r="BO467" s="539"/>
      <c r="BP467" s="539"/>
      <c r="BQ467" s="539"/>
      <c r="BR467" s="539"/>
      <c r="BS467" s="539"/>
      <c r="BT467" s="539"/>
      <c r="BU467" s="539"/>
      <c r="BV467" s="539"/>
    </row>
    <row r="468" spans="55:74" s="537" customFormat="1" x14ac:dyDescent="0.25">
      <c r="BC468" s="539"/>
      <c r="BD468" s="539"/>
      <c r="BE468" s="539"/>
      <c r="BF468" s="539"/>
      <c r="BG468" s="539"/>
      <c r="BH468" s="539"/>
      <c r="BI468" s="539"/>
      <c r="BJ468" s="539"/>
      <c r="BK468" s="539"/>
      <c r="BL468" s="539"/>
      <c r="BM468" s="539"/>
      <c r="BN468" s="539"/>
      <c r="BO468" s="539"/>
      <c r="BP468" s="539"/>
      <c r="BQ468" s="539"/>
      <c r="BR468" s="539"/>
      <c r="BS468" s="539"/>
      <c r="BT468" s="539"/>
      <c r="BU468" s="539"/>
      <c r="BV468" s="539"/>
    </row>
    <row r="469" spans="55:74" s="537" customFormat="1" x14ac:dyDescent="0.25">
      <c r="BC469" s="539"/>
      <c r="BD469" s="539"/>
      <c r="BE469" s="539"/>
      <c r="BF469" s="539"/>
      <c r="BG469" s="539"/>
      <c r="BH469" s="539"/>
      <c r="BI469" s="539"/>
      <c r="BJ469" s="539"/>
      <c r="BK469" s="539"/>
      <c r="BL469" s="539"/>
      <c r="BM469" s="539"/>
      <c r="BN469" s="539"/>
      <c r="BO469" s="539"/>
      <c r="BP469" s="539"/>
      <c r="BQ469" s="539"/>
      <c r="BR469" s="539"/>
      <c r="BS469" s="539"/>
      <c r="BT469" s="539"/>
      <c r="BU469" s="539"/>
      <c r="BV469" s="539"/>
    </row>
    <row r="470" spans="55:74" s="537" customFormat="1" x14ac:dyDescent="0.25">
      <c r="BC470" s="539"/>
      <c r="BD470" s="539"/>
      <c r="BE470" s="539"/>
      <c r="BF470" s="539"/>
      <c r="BG470" s="539"/>
      <c r="BH470" s="539"/>
      <c r="BI470" s="539"/>
      <c r="BJ470" s="539"/>
      <c r="BK470" s="539"/>
      <c r="BL470" s="539"/>
      <c r="BM470" s="539"/>
      <c r="BN470" s="539"/>
      <c r="BO470" s="539"/>
      <c r="BP470" s="539"/>
      <c r="BQ470" s="539"/>
      <c r="BR470" s="539"/>
      <c r="BS470" s="539"/>
      <c r="BT470" s="539"/>
      <c r="BU470" s="539"/>
      <c r="BV470" s="539"/>
    </row>
    <row r="471" spans="55:74" s="537" customFormat="1" x14ac:dyDescent="0.25">
      <c r="BC471" s="539"/>
      <c r="BD471" s="539"/>
      <c r="BE471" s="539"/>
      <c r="BF471" s="539"/>
      <c r="BG471" s="539"/>
      <c r="BH471" s="539"/>
      <c r="BI471" s="539"/>
      <c r="BJ471" s="539"/>
      <c r="BK471" s="539"/>
      <c r="BL471" s="539"/>
      <c r="BM471" s="539"/>
      <c r="BN471" s="539"/>
      <c r="BO471" s="539"/>
      <c r="BP471" s="539"/>
      <c r="BQ471" s="539"/>
      <c r="BR471" s="539"/>
      <c r="BS471" s="539"/>
      <c r="BT471" s="539"/>
      <c r="BU471" s="539"/>
      <c r="BV471" s="539"/>
    </row>
    <row r="472" spans="55:74" s="537" customFormat="1" x14ac:dyDescent="0.25">
      <c r="BC472" s="539"/>
      <c r="BD472" s="539"/>
      <c r="BE472" s="539"/>
      <c r="BF472" s="539"/>
      <c r="BG472" s="539"/>
      <c r="BH472" s="539"/>
      <c r="BI472" s="539"/>
      <c r="BJ472" s="539"/>
      <c r="BK472" s="539"/>
      <c r="BL472" s="539"/>
      <c r="BM472" s="539"/>
      <c r="BN472" s="539"/>
      <c r="BO472" s="539"/>
      <c r="BP472" s="539"/>
      <c r="BQ472" s="539"/>
      <c r="BR472" s="539"/>
      <c r="BS472" s="539"/>
      <c r="BT472" s="539"/>
      <c r="BU472" s="539"/>
      <c r="BV472" s="539"/>
    </row>
    <row r="473" spans="55:74" s="537" customFormat="1" x14ac:dyDescent="0.25">
      <c r="BC473" s="539"/>
      <c r="BD473" s="539"/>
      <c r="BE473" s="539"/>
      <c r="BF473" s="539"/>
      <c r="BG473" s="539"/>
      <c r="BH473" s="539"/>
      <c r="BI473" s="539"/>
      <c r="BJ473" s="539"/>
      <c r="BK473" s="539"/>
      <c r="BL473" s="539"/>
      <c r="BM473" s="539"/>
      <c r="BN473" s="539"/>
      <c r="BO473" s="539"/>
      <c r="BP473" s="539"/>
      <c r="BQ473" s="539"/>
      <c r="BR473" s="539"/>
      <c r="BS473" s="539"/>
      <c r="BT473" s="539"/>
      <c r="BU473" s="539"/>
      <c r="BV473" s="539"/>
    </row>
    <row r="474" spans="55:74" s="537" customFormat="1" x14ac:dyDescent="0.25">
      <c r="BC474" s="539"/>
      <c r="BD474" s="539"/>
      <c r="BE474" s="539"/>
      <c r="BF474" s="539"/>
      <c r="BG474" s="539"/>
      <c r="BH474" s="539"/>
      <c r="BI474" s="539"/>
      <c r="BJ474" s="539"/>
      <c r="BK474" s="539"/>
      <c r="BL474" s="539"/>
      <c r="BM474" s="539"/>
      <c r="BN474" s="539"/>
      <c r="BO474" s="539"/>
      <c r="BP474" s="539"/>
      <c r="BQ474" s="539"/>
      <c r="BR474" s="539"/>
      <c r="BS474" s="539"/>
      <c r="BT474" s="539"/>
      <c r="BU474" s="539"/>
      <c r="BV474" s="539"/>
    </row>
    <row r="475" spans="55:74" s="537" customFormat="1" x14ac:dyDescent="0.25">
      <c r="BC475" s="539"/>
      <c r="BD475" s="539"/>
      <c r="BE475" s="539"/>
      <c r="BF475" s="539"/>
      <c r="BG475" s="539"/>
      <c r="BH475" s="539"/>
      <c r="BI475" s="539"/>
      <c r="BJ475" s="539"/>
      <c r="BK475" s="539"/>
      <c r="BL475" s="539"/>
      <c r="BM475" s="539"/>
      <c r="BN475" s="539"/>
      <c r="BO475" s="539"/>
      <c r="BP475" s="539"/>
      <c r="BQ475" s="539"/>
      <c r="BR475" s="539"/>
      <c r="BS475" s="539"/>
      <c r="BT475" s="539"/>
      <c r="BU475" s="539"/>
      <c r="BV475" s="539"/>
    </row>
    <row r="476" spans="55:74" s="537" customFormat="1" x14ac:dyDescent="0.25">
      <c r="BC476" s="539"/>
      <c r="BD476" s="539"/>
      <c r="BE476" s="539"/>
      <c r="BF476" s="539"/>
      <c r="BG476" s="539"/>
      <c r="BH476" s="539"/>
      <c r="BI476" s="539"/>
      <c r="BJ476" s="539"/>
      <c r="BK476" s="539"/>
      <c r="BL476" s="539"/>
      <c r="BM476" s="539"/>
      <c r="BN476" s="539"/>
      <c r="BO476" s="539"/>
      <c r="BP476" s="539"/>
      <c r="BQ476" s="539"/>
      <c r="BR476" s="539"/>
      <c r="BS476" s="539"/>
      <c r="BT476" s="539"/>
      <c r="BU476" s="539"/>
      <c r="BV476" s="539"/>
    </row>
    <row r="477" spans="55:74" s="537" customFormat="1" x14ac:dyDescent="0.25">
      <c r="BC477" s="539"/>
      <c r="BD477" s="539"/>
      <c r="BE477" s="539"/>
      <c r="BF477" s="539"/>
      <c r="BG477" s="539"/>
      <c r="BH477" s="539"/>
      <c r="BI477" s="539"/>
      <c r="BJ477" s="539"/>
      <c r="BK477" s="539"/>
      <c r="BL477" s="539"/>
      <c r="BM477" s="539"/>
      <c r="BN477" s="539"/>
      <c r="BO477" s="539"/>
      <c r="BP477" s="539"/>
      <c r="BQ477" s="539"/>
      <c r="BR477" s="539"/>
      <c r="BS477" s="539"/>
      <c r="BT477" s="539"/>
      <c r="BU477" s="539"/>
      <c r="BV477" s="539"/>
    </row>
    <row r="478" spans="55:74" s="537" customFormat="1" x14ac:dyDescent="0.25">
      <c r="BC478" s="539"/>
      <c r="BD478" s="539"/>
      <c r="BE478" s="539"/>
      <c r="BF478" s="539"/>
      <c r="BG478" s="539"/>
      <c r="BH478" s="539"/>
      <c r="BI478" s="539"/>
      <c r="BJ478" s="539"/>
      <c r="BK478" s="539"/>
      <c r="BL478" s="539"/>
      <c r="BM478" s="539"/>
      <c r="BN478" s="539"/>
      <c r="BO478" s="539"/>
      <c r="BP478" s="539"/>
      <c r="BQ478" s="539"/>
      <c r="BR478" s="539"/>
      <c r="BS478" s="539"/>
      <c r="BT478" s="539"/>
      <c r="BU478" s="539"/>
      <c r="BV478" s="539"/>
    </row>
    <row r="479" spans="55:74" s="537" customFormat="1" x14ac:dyDescent="0.25">
      <c r="BC479" s="539"/>
      <c r="BD479" s="539"/>
      <c r="BE479" s="539"/>
      <c r="BF479" s="539"/>
      <c r="BG479" s="539"/>
      <c r="BH479" s="539"/>
      <c r="BI479" s="539"/>
      <c r="BJ479" s="539"/>
      <c r="BK479" s="539"/>
      <c r="BL479" s="539"/>
      <c r="BM479" s="539"/>
      <c r="BN479" s="539"/>
      <c r="BO479" s="539"/>
      <c r="BP479" s="539"/>
      <c r="BQ479" s="539"/>
      <c r="BR479" s="539"/>
      <c r="BS479" s="539"/>
      <c r="BT479" s="539"/>
      <c r="BU479" s="539"/>
      <c r="BV479" s="539"/>
    </row>
    <row r="480" spans="55:74" s="537" customFormat="1" x14ac:dyDescent="0.25">
      <c r="BC480" s="539"/>
      <c r="BD480" s="539"/>
      <c r="BE480" s="539"/>
      <c r="BF480" s="539"/>
      <c r="BG480" s="539"/>
      <c r="BH480" s="539"/>
      <c r="BI480" s="539"/>
      <c r="BJ480" s="539"/>
      <c r="BK480" s="539"/>
      <c r="BL480" s="539"/>
      <c r="BM480" s="539"/>
      <c r="BN480" s="539"/>
      <c r="BO480" s="539"/>
      <c r="BP480" s="539"/>
      <c r="BQ480" s="539"/>
      <c r="BR480" s="539"/>
      <c r="BS480" s="539"/>
      <c r="BT480" s="539"/>
      <c r="BU480" s="539"/>
      <c r="BV480" s="539"/>
    </row>
    <row r="481" spans="55:74" s="537" customFormat="1" x14ac:dyDescent="0.25">
      <c r="BC481" s="539"/>
      <c r="BD481" s="539"/>
      <c r="BE481" s="539"/>
      <c r="BF481" s="539"/>
      <c r="BG481" s="539"/>
      <c r="BH481" s="539"/>
      <c r="BI481" s="539"/>
      <c r="BJ481" s="539"/>
      <c r="BK481" s="539"/>
      <c r="BL481" s="539"/>
      <c r="BM481" s="539"/>
      <c r="BN481" s="539"/>
      <c r="BO481" s="539"/>
      <c r="BP481" s="539"/>
      <c r="BQ481" s="539"/>
      <c r="BR481" s="539"/>
      <c r="BS481" s="539"/>
      <c r="BT481" s="539"/>
      <c r="BU481" s="539"/>
      <c r="BV481" s="539"/>
    </row>
    <row r="482" spans="55:74" s="537" customFormat="1" x14ac:dyDescent="0.25">
      <c r="BC482" s="539"/>
      <c r="BD482" s="539"/>
      <c r="BE482" s="539"/>
      <c r="BF482" s="539"/>
      <c r="BG482" s="539"/>
      <c r="BH482" s="539"/>
      <c r="BI482" s="539"/>
      <c r="BJ482" s="539"/>
      <c r="BK482" s="539"/>
      <c r="BL482" s="539"/>
      <c r="BM482" s="539"/>
      <c r="BN482" s="539"/>
      <c r="BO482" s="539"/>
      <c r="BP482" s="539"/>
      <c r="BQ482" s="539"/>
      <c r="BR482" s="539"/>
      <c r="BS482" s="539"/>
      <c r="BT482" s="539"/>
      <c r="BU482" s="539"/>
      <c r="BV482" s="539"/>
    </row>
    <row r="483" spans="55:74" s="537" customFormat="1" x14ac:dyDescent="0.25">
      <c r="BC483" s="539"/>
      <c r="BD483" s="539"/>
      <c r="BE483" s="539"/>
      <c r="BF483" s="539"/>
      <c r="BG483" s="539"/>
      <c r="BH483" s="539"/>
      <c r="BI483" s="539"/>
      <c r="BJ483" s="539"/>
      <c r="BK483" s="539"/>
      <c r="BL483" s="539"/>
      <c r="BM483" s="539"/>
      <c r="BN483" s="539"/>
      <c r="BO483" s="539"/>
      <c r="BP483" s="539"/>
      <c r="BQ483" s="539"/>
      <c r="BR483" s="539"/>
      <c r="BS483" s="539"/>
      <c r="BT483" s="539"/>
      <c r="BU483" s="539"/>
      <c r="BV483" s="539"/>
    </row>
    <row r="484" spans="55:74" s="537" customFormat="1" x14ac:dyDescent="0.25">
      <c r="BC484" s="539"/>
      <c r="BD484" s="539"/>
      <c r="BE484" s="539"/>
      <c r="BF484" s="539"/>
      <c r="BG484" s="539"/>
      <c r="BH484" s="539"/>
      <c r="BI484" s="539"/>
      <c r="BJ484" s="539"/>
      <c r="BK484" s="539"/>
      <c r="BL484" s="539"/>
      <c r="BM484" s="539"/>
      <c r="BN484" s="539"/>
      <c r="BO484" s="539"/>
      <c r="BP484" s="539"/>
      <c r="BQ484" s="539"/>
      <c r="BR484" s="539"/>
      <c r="BS484" s="539"/>
      <c r="BT484" s="539"/>
      <c r="BU484" s="539"/>
      <c r="BV484" s="539"/>
    </row>
    <row r="485" spans="55:74" s="537" customFormat="1" x14ac:dyDescent="0.25">
      <c r="BC485" s="539"/>
      <c r="BD485" s="539"/>
      <c r="BE485" s="539"/>
      <c r="BF485" s="539"/>
      <c r="BG485" s="539"/>
      <c r="BH485" s="539"/>
      <c r="BI485" s="539"/>
      <c r="BJ485" s="539"/>
      <c r="BK485" s="539"/>
      <c r="BL485" s="539"/>
      <c r="BM485" s="539"/>
      <c r="BN485" s="539"/>
      <c r="BO485" s="539"/>
      <c r="BP485" s="539"/>
      <c r="BQ485" s="539"/>
      <c r="BR485" s="539"/>
      <c r="BS485" s="539"/>
      <c r="BT485" s="539"/>
      <c r="BU485" s="539"/>
      <c r="BV485" s="539"/>
    </row>
    <row r="486" spans="55:74" s="537" customFormat="1" x14ac:dyDescent="0.25">
      <c r="BC486" s="539"/>
      <c r="BD486" s="539"/>
      <c r="BE486" s="539"/>
      <c r="BF486" s="539"/>
      <c r="BG486" s="539"/>
      <c r="BH486" s="539"/>
      <c r="BI486" s="539"/>
      <c r="BJ486" s="539"/>
      <c r="BK486" s="539"/>
      <c r="BL486" s="539"/>
      <c r="BM486" s="539"/>
      <c r="BN486" s="539"/>
      <c r="BO486" s="539"/>
      <c r="BP486" s="539"/>
      <c r="BQ486" s="539"/>
      <c r="BR486" s="539"/>
      <c r="BS486" s="539"/>
      <c r="BT486" s="539"/>
      <c r="BU486" s="539"/>
      <c r="BV486" s="539"/>
    </row>
    <row r="487" spans="55:74" s="537" customFormat="1" x14ac:dyDescent="0.25">
      <c r="BC487" s="539"/>
      <c r="BD487" s="539"/>
      <c r="BE487" s="539"/>
      <c r="BF487" s="539"/>
      <c r="BG487" s="539"/>
      <c r="BH487" s="539"/>
      <c r="BI487" s="539"/>
      <c r="BJ487" s="539"/>
      <c r="BK487" s="539"/>
      <c r="BL487" s="539"/>
      <c r="BM487" s="539"/>
      <c r="BN487" s="539"/>
      <c r="BO487" s="539"/>
      <c r="BP487" s="539"/>
      <c r="BQ487" s="539"/>
      <c r="BR487" s="539"/>
      <c r="BS487" s="539"/>
      <c r="BT487" s="539"/>
      <c r="BU487" s="539"/>
      <c r="BV487" s="539"/>
    </row>
    <row r="488" spans="55:74" s="537" customFormat="1" x14ac:dyDescent="0.25">
      <c r="BC488" s="539"/>
      <c r="BD488" s="539"/>
      <c r="BE488" s="539"/>
      <c r="BF488" s="539"/>
      <c r="BG488" s="539"/>
      <c r="BH488" s="539"/>
      <c r="BI488" s="539"/>
      <c r="BJ488" s="539"/>
      <c r="BK488" s="539"/>
      <c r="BL488" s="539"/>
      <c r="BM488" s="539"/>
      <c r="BN488" s="539"/>
      <c r="BO488" s="539"/>
      <c r="BP488" s="539"/>
      <c r="BQ488" s="539"/>
      <c r="BR488" s="539"/>
      <c r="BS488" s="539"/>
      <c r="BT488" s="539"/>
      <c r="BU488" s="539"/>
      <c r="BV488" s="539"/>
    </row>
    <row r="489" spans="55:74" s="537" customFormat="1" x14ac:dyDescent="0.25">
      <c r="BC489" s="539"/>
      <c r="BD489" s="539"/>
      <c r="BE489" s="539"/>
      <c r="BF489" s="539"/>
      <c r="BG489" s="539"/>
      <c r="BH489" s="539"/>
      <c r="BI489" s="539"/>
      <c r="BJ489" s="539"/>
      <c r="BK489" s="539"/>
      <c r="BL489" s="539"/>
      <c r="BM489" s="539"/>
      <c r="BN489" s="539"/>
      <c r="BO489" s="539"/>
      <c r="BP489" s="539"/>
      <c r="BQ489" s="539"/>
      <c r="BR489" s="539"/>
      <c r="BS489" s="539"/>
      <c r="BT489" s="539"/>
      <c r="BU489" s="539"/>
      <c r="BV489" s="539"/>
    </row>
    <row r="490" spans="55:74" s="537" customFormat="1" x14ac:dyDescent="0.25">
      <c r="BC490" s="539"/>
      <c r="BD490" s="539"/>
      <c r="BE490" s="539"/>
      <c r="BF490" s="539"/>
      <c r="BG490" s="539"/>
      <c r="BH490" s="539"/>
      <c r="BI490" s="539"/>
      <c r="BJ490" s="539"/>
      <c r="BK490" s="539"/>
      <c r="BL490" s="539"/>
      <c r="BM490" s="539"/>
      <c r="BN490" s="539"/>
      <c r="BO490" s="539"/>
      <c r="BP490" s="539"/>
      <c r="BQ490" s="539"/>
      <c r="BR490" s="539"/>
      <c r="BS490" s="539"/>
      <c r="BT490" s="539"/>
      <c r="BU490" s="539"/>
      <c r="BV490" s="539"/>
    </row>
    <row r="491" spans="55:74" s="537" customFormat="1" x14ac:dyDescent="0.25">
      <c r="BC491" s="539"/>
      <c r="BD491" s="539"/>
      <c r="BE491" s="539"/>
      <c r="BF491" s="539"/>
      <c r="BG491" s="539"/>
      <c r="BH491" s="539"/>
      <c r="BI491" s="539"/>
      <c r="BJ491" s="539"/>
      <c r="BK491" s="539"/>
      <c r="BL491" s="539"/>
      <c r="BM491" s="539"/>
      <c r="BN491" s="539"/>
      <c r="BO491" s="539"/>
      <c r="BP491" s="539"/>
      <c r="BQ491" s="539"/>
      <c r="BR491" s="539"/>
      <c r="BS491" s="539"/>
      <c r="BT491" s="539"/>
      <c r="BU491" s="539"/>
      <c r="BV491" s="539"/>
    </row>
    <row r="492" spans="55:74" s="537" customFormat="1" x14ac:dyDescent="0.25">
      <c r="BC492" s="539"/>
      <c r="BD492" s="539"/>
      <c r="BE492" s="539"/>
      <c r="BF492" s="539"/>
      <c r="BG492" s="539"/>
      <c r="BH492" s="539"/>
      <c r="BI492" s="539"/>
      <c r="BJ492" s="539"/>
      <c r="BK492" s="539"/>
      <c r="BL492" s="539"/>
      <c r="BM492" s="539"/>
      <c r="BN492" s="539"/>
      <c r="BO492" s="539"/>
      <c r="BP492" s="539"/>
      <c r="BQ492" s="539"/>
      <c r="BR492" s="539"/>
      <c r="BS492" s="539"/>
      <c r="BT492" s="539"/>
      <c r="BU492" s="539"/>
      <c r="BV492" s="539"/>
    </row>
    <row r="493" spans="55:74" s="537" customFormat="1" x14ac:dyDescent="0.25">
      <c r="BC493" s="539"/>
      <c r="BD493" s="539"/>
      <c r="BE493" s="539"/>
      <c r="BF493" s="539"/>
      <c r="BG493" s="539"/>
      <c r="BH493" s="539"/>
      <c r="BI493" s="539"/>
      <c r="BJ493" s="539"/>
      <c r="BK493" s="539"/>
      <c r="BL493" s="539"/>
      <c r="BM493" s="539"/>
      <c r="BN493" s="539"/>
      <c r="BO493" s="539"/>
      <c r="BP493" s="539"/>
      <c r="BQ493" s="539"/>
      <c r="BR493" s="539"/>
      <c r="BS493" s="539"/>
      <c r="BT493" s="539"/>
      <c r="BU493" s="539"/>
      <c r="BV493" s="539"/>
    </row>
    <row r="494" spans="55:74" s="537" customFormat="1" x14ac:dyDescent="0.25">
      <c r="BC494" s="539"/>
      <c r="BD494" s="539"/>
      <c r="BE494" s="539"/>
      <c r="BF494" s="539"/>
      <c r="BG494" s="539"/>
      <c r="BH494" s="539"/>
      <c r="BI494" s="539"/>
      <c r="BJ494" s="539"/>
      <c r="BK494" s="539"/>
      <c r="BL494" s="539"/>
      <c r="BM494" s="539"/>
      <c r="BN494" s="539"/>
      <c r="BO494" s="539"/>
      <c r="BP494" s="539"/>
      <c r="BQ494" s="539"/>
      <c r="BR494" s="539"/>
      <c r="BS494" s="539"/>
      <c r="BT494" s="539"/>
      <c r="BU494" s="539"/>
      <c r="BV494" s="539"/>
    </row>
    <row r="495" spans="55:74" s="537" customFormat="1" x14ac:dyDescent="0.25">
      <c r="BC495" s="539"/>
      <c r="BD495" s="539"/>
      <c r="BE495" s="539"/>
      <c r="BF495" s="539"/>
      <c r="BG495" s="539"/>
      <c r="BH495" s="539"/>
      <c r="BI495" s="539"/>
      <c r="BJ495" s="539"/>
      <c r="BK495" s="539"/>
      <c r="BL495" s="539"/>
      <c r="BM495" s="539"/>
      <c r="BN495" s="539"/>
      <c r="BO495" s="539"/>
      <c r="BP495" s="539"/>
      <c r="BQ495" s="539"/>
      <c r="BR495" s="539"/>
      <c r="BS495" s="539"/>
      <c r="BT495" s="539"/>
      <c r="BU495" s="539"/>
      <c r="BV495" s="539"/>
    </row>
    <row r="496" spans="55:74" s="537" customFormat="1" x14ac:dyDescent="0.25">
      <c r="BC496" s="539"/>
      <c r="BD496" s="539"/>
      <c r="BE496" s="539"/>
      <c r="BF496" s="539"/>
      <c r="BG496" s="539"/>
      <c r="BH496" s="539"/>
      <c r="BI496" s="539"/>
      <c r="BJ496" s="539"/>
      <c r="BK496" s="539"/>
      <c r="BL496" s="539"/>
      <c r="BM496" s="539"/>
      <c r="BN496" s="539"/>
      <c r="BO496" s="539"/>
      <c r="BP496" s="539"/>
      <c r="BQ496" s="539"/>
      <c r="BR496" s="539"/>
      <c r="BS496" s="539"/>
      <c r="BT496" s="539"/>
      <c r="BU496" s="539"/>
      <c r="BV496" s="539"/>
    </row>
    <row r="497" spans="55:74" s="537" customFormat="1" x14ac:dyDescent="0.25">
      <c r="BC497" s="539"/>
      <c r="BD497" s="539"/>
      <c r="BE497" s="539"/>
      <c r="BF497" s="539"/>
      <c r="BG497" s="539"/>
      <c r="BH497" s="539"/>
      <c r="BI497" s="539"/>
      <c r="BJ497" s="539"/>
      <c r="BK497" s="539"/>
      <c r="BL497" s="539"/>
      <c r="BM497" s="539"/>
      <c r="BN497" s="539"/>
      <c r="BO497" s="539"/>
      <c r="BP497" s="539"/>
      <c r="BQ497" s="539"/>
      <c r="BR497" s="539"/>
      <c r="BS497" s="539"/>
      <c r="BT497" s="539"/>
      <c r="BU497" s="539"/>
      <c r="BV497" s="539"/>
    </row>
    <row r="498" spans="55:74" s="537" customFormat="1" x14ac:dyDescent="0.25">
      <c r="BC498" s="539"/>
      <c r="BD498" s="539"/>
      <c r="BE498" s="539"/>
      <c r="BF498" s="539"/>
      <c r="BG498" s="539"/>
      <c r="BH498" s="539"/>
      <c r="BI498" s="539"/>
      <c r="BJ498" s="539"/>
      <c r="BK498" s="539"/>
      <c r="BL498" s="539"/>
      <c r="BM498" s="539"/>
      <c r="BN498" s="539"/>
      <c r="BO498" s="539"/>
      <c r="BP498" s="539"/>
      <c r="BQ498" s="539"/>
      <c r="BR498" s="539"/>
      <c r="BS498" s="539"/>
      <c r="BT498" s="539"/>
      <c r="BU498" s="539"/>
      <c r="BV498" s="539"/>
    </row>
    <row r="499" spans="55:74" s="537" customFormat="1" x14ac:dyDescent="0.25">
      <c r="BC499" s="539"/>
      <c r="BD499" s="539"/>
      <c r="BE499" s="539"/>
      <c r="BF499" s="539"/>
      <c r="BG499" s="539"/>
      <c r="BH499" s="539"/>
      <c r="BI499" s="539"/>
      <c r="BJ499" s="539"/>
      <c r="BK499" s="539"/>
      <c r="BL499" s="539"/>
      <c r="BM499" s="539"/>
      <c r="BN499" s="539"/>
      <c r="BO499" s="539"/>
      <c r="BP499" s="539"/>
      <c r="BQ499" s="539"/>
      <c r="BR499" s="539"/>
      <c r="BS499" s="539"/>
      <c r="BT499" s="539"/>
      <c r="BU499" s="539"/>
      <c r="BV499" s="539"/>
    </row>
    <row r="500" spans="55:74" s="537" customFormat="1" x14ac:dyDescent="0.25">
      <c r="BC500" s="539"/>
      <c r="BD500" s="539"/>
      <c r="BE500" s="539"/>
      <c r="BF500" s="539"/>
      <c r="BG500" s="539"/>
      <c r="BH500" s="539"/>
      <c r="BI500" s="539"/>
      <c r="BJ500" s="539"/>
      <c r="BK500" s="539"/>
      <c r="BL500" s="539"/>
      <c r="BM500" s="539"/>
      <c r="BN500" s="539"/>
      <c r="BO500" s="539"/>
      <c r="BP500" s="539"/>
      <c r="BQ500" s="539"/>
      <c r="BR500" s="539"/>
      <c r="BS500" s="539"/>
      <c r="BT500" s="539"/>
      <c r="BU500" s="539"/>
      <c r="BV500" s="539"/>
    </row>
    <row r="501" spans="55:74" s="537" customFormat="1" x14ac:dyDescent="0.25">
      <c r="BC501" s="539"/>
      <c r="BD501" s="539"/>
      <c r="BE501" s="539"/>
      <c r="BF501" s="539"/>
      <c r="BG501" s="539"/>
      <c r="BH501" s="539"/>
      <c r="BI501" s="539"/>
      <c r="BJ501" s="539"/>
      <c r="BK501" s="539"/>
      <c r="BL501" s="539"/>
      <c r="BM501" s="539"/>
      <c r="BN501" s="539"/>
      <c r="BO501" s="539"/>
      <c r="BP501" s="539"/>
      <c r="BQ501" s="539"/>
      <c r="BR501" s="539"/>
      <c r="BS501" s="539"/>
      <c r="BT501" s="539"/>
      <c r="BU501" s="539"/>
      <c r="BV501" s="539"/>
    </row>
    <row r="502" spans="55:74" s="537" customFormat="1" x14ac:dyDescent="0.25">
      <c r="BC502" s="539"/>
      <c r="BD502" s="539"/>
      <c r="BE502" s="539"/>
      <c r="BF502" s="539"/>
      <c r="BG502" s="539"/>
      <c r="BH502" s="539"/>
      <c r="BI502" s="539"/>
      <c r="BJ502" s="539"/>
      <c r="BK502" s="539"/>
      <c r="BL502" s="539"/>
      <c r="BM502" s="539"/>
      <c r="BN502" s="539"/>
      <c r="BO502" s="539"/>
      <c r="BP502" s="539"/>
      <c r="BQ502" s="539"/>
      <c r="BR502" s="539"/>
      <c r="BS502" s="539"/>
      <c r="BT502" s="539"/>
      <c r="BU502" s="539"/>
      <c r="BV502" s="539"/>
    </row>
    <row r="503" spans="55:74" s="537" customFormat="1" x14ac:dyDescent="0.25">
      <c r="BC503" s="539"/>
      <c r="BD503" s="539"/>
      <c r="BE503" s="539"/>
      <c r="BF503" s="539"/>
      <c r="BG503" s="539"/>
      <c r="BH503" s="539"/>
      <c r="BI503" s="539"/>
      <c r="BJ503" s="539"/>
      <c r="BK503" s="539"/>
      <c r="BL503" s="539"/>
      <c r="BM503" s="539"/>
      <c r="BN503" s="539"/>
      <c r="BO503" s="539"/>
      <c r="BP503" s="539"/>
      <c r="BQ503" s="539"/>
      <c r="BR503" s="539"/>
      <c r="BS503" s="539"/>
      <c r="BT503" s="539"/>
      <c r="BU503" s="539"/>
      <c r="BV503" s="539"/>
    </row>
    <row r="504" spans="55:74" s="537" customFormat="1" x14ac:dyDescent="0.25">
      <c r="BC504" s="539"/>
      <c r="BD504" s="539"/>
      <c r="BE504" s="539"/>
      <c r="BF504" s="539"/>
      <c r="BG504" s="539"/>
      <c r="BH504" s="539"/>
      <c r="BI504" s="539"/>
      <c r="BJ504" s="539"/>
      <c r="BK504" s="539"/>
      <c r="BL504" s="539"/>
      <c r="BM504" s="539"/>
      <c r="BN504" s="539"/>
      <c r="BO504" s="539"/>
      <c r="BP504" s="539"/>
      <c r="BQ504" s="539"/>
      <c r="BR504" s="539"/>
      <c r="BS504" s="539"/>
      <c r="BT504" s="539"/>
      <c r="BU504" s="539"/>
      <c r="BV504" s="539"/>
    </row>
    <row r="505" spans="55:74" s="537" customFormat="1" x14ac:dyDescent="0.25">
      <c r="BC505" s="539"/>
      <c r="BD505" s="539"/>
      <c r="BE505" s="539"/>
      <c r="BF505" s="539"/>
      <c r="BG505" s="539"/>
      <c r="BH505" s="539"/>
      <c r="BI505" s="539"/>
      <c r="BJ505" s="539"/>
      <c r="BK505" s="539"/>
      <c r="BL505" s="539"/>
      <c r="BM505" s="539"/>
      <c r="BN505" s="539"/>
      <c r="BO505" s="539"/>
      <c r="BP505" s="539"/>
      <c r="BQ505" s="539"/>
      <c r="BR505" s="539"/>
      <c r="BS505" s="539"/>
      <c r="BT505" s="539"/>
      <c r="BU505" s="539"/>
      <c r="BV505" s="539"/>
    </row>
    <row r="506" spans="55:74" s="537" customFormat="1" x14ac:dyDescent="0.25">
      <c r="BC506" s="539"/>
      <c r="BD506" s="539"/>
      <c r="BE506" s="539"/>
      <c r="BF506" s="539"/>
      <c r="BG506" s="539"/>
      <c r="BH506" s="539"/>
      <c r="BI506" s="539"/>
      <c r="BJ506" s="539"/>
      <c r="BK506" s="539"/>
      <c r="BL506" s="539"/>
      <c r="BM506" s="539"/>
      <c r="BN506" s="539"/>
      <c r="BO506" s="539"/>
      <c r="BP506" s="539"/>
      <c r="BQ506" s="539"/>
      <c r="BR506" s="539"/>
      <c r="BS506" s="539"/>
      <c r="BT506" s="539"/>
      <c r="BU506" s="539"/>
      <c r="BV506" s="539"/>
    </row>
    <row r="507" spans="55:74" s="537" customFormat="1" x14ac:dyDescent="0.25">
      <c r="BC507" s="539"/>
      <c r="BD507" s="539"/>
      <c r="BE507" s="539"/>
      <c r="BF507" s="539"/>
      <c r="BG507" s="539"/>
      <c r="BH507" s="539"/>
      <c r="BI507" s="539"/>
      <c r="BJ507" s="539"/>
      <c r="BK507" s="539"/>
      <c r="BL507" s="539"/>
      <c r="BM507" s="539"/>
      <c r="BN507" s="539"/>
      <c r="BO507" s="539"/>
      <c r="BP507" s="539"/>
      <c r="BQ507" s="539"/>
      <c r="BR507" s="539"/>
      <c r="BS507" s="539"/>
      <c r="BT507" s="539"/>
      <c r="BU507" s="539"/>
      <c r="BV507" s="539"/>
    </row>
    <row r="508" spans="55:74" s="537" customFormat="1" x14ac:dyDescent="0.25">
      <c r="BC508" s="539"/>
      <c r="BD508" s="539"/>
      <c r="BE508" s="539"/>
      <c r="BF508" s="539"/>
      <c r="BG508" s="539"/>
      <c r="BH508" s="539"/>
      <c r="BI508" s="539"/>
      <c r="BJ508" s="539"/>
      <c r="BK508" s="539"/>
      <c r="BL508" s="539"/>
      <c r="BM508" s="539"/>
      <c r="BN508" s="539"/>
      <c r="BO508" s="539"/>
      <c r="BP508" s="539"/>
      <c r="BQ508" s="539"/>
      <c r="BR508" s="539"/>
      <c r="BS508" s="539"/>
      <c r="BT508" s="539"/>
      <c r="BU508" s="539"/>
      <c r="BV508" s="539"/>
    </row>
    <row r="509" spans="55:74" s="537" customFormat="1" x14ac:dyDescent="0.25">
      <c r="BC509" s="539"/>
      <c r="BD509" s="539"/>
      <c r="BE509" s="539"/>
      <c r="BF509" s="539"/>
      <c r="BG509" s="539"/>
      <c r="BH509" s="539"/>
      <c r="BI509" s="539"/>
      <c r="BJ509" s="539"/>
      <c r="BK509" s="539"/>
      <c r="BL509" s="539"/>
      <c r="BM509" s="539"/>
      <c r="BN509" s="539"/>
      <c r="BO509" s="539"/>
      <c r="BP509" s="539"/>
      <c r="BQ509" s="539"/>
      <c r="BR509" s="539"/>
      <c r="BS509" s="539"/>
      <c r="BT509" s="539"/>
      <c r="BU509" s="539"/>
      <c r="BV509" s="539"/>
    </row>
    <row r="510" spans="55:74" s="537" customFormat="1" x14ac:dyDescent="0.25">
      <c r="BC510" s="539"/>
      <c r="BD510" s="539"/>
      <c r="BE510" s="539"/>
      <c r="BF510" s="539"/>
      <c r="BG510" s="539"/>
      <c r="BH510" s="539"/>
      <c r="BI510" s="539"/>
      <c r="BJ510" s="539"/>
      <c r="BK510" s="539"/>
      <c r="BL510" s="539"/>
      <c r="BM510" s="539"/>
      <c r="BN510" s="539"/>
      <c r="BO510" s="539"/>
      <c r="BP510" s="539"/>
      <c r="BQ510" s="539"/>
      <c r="BR510" s="539"/>
      <c r="BS510" s="539"/>
      <c r="BT510" s="539"/>
      <c r="BU510" s="539"/>
      <c r="BV510" s="539"/>
    </row>
    <row r="511" spans="55:74" s="537" customFormat="1" x14ac:dyDescent="0.25">
      <c r="BC511" s="539"/>
      <c r="BD511" s="539"/>
      <c r="BE511" s="539"/>
      <c r="BF511" s="539"/>
      <c r="BG511" s="539"/>
      <c r="BH511" s="539"/>
      <c r="BI511" s="539"/>
      <c r="BJ511" s="539"/>
      <c r="BK511" s="539"/>
      <c r="BL511" s="539"/>
      <c r="BM511" s="539"/>
      <c r="BN511" s="539"/>
      <c r="BO511" s="539"/>
      <c r="BP511" s="539"/>
      <c r="BQ511" s="539"/>
      <c r="BR511" s="539"/>
      <c r="BS511" s="539"/>
      <c r="BT511" s="539"/>
      <c r="BU511" s="539"/>
      <c r="BV511" s="539"/>
    </row>
    <row r="512" spans="55:74" s="537" customFormat="1" x14ac:dyDescent="0.25">
      <c r="BC512" s="539"/>
      <c r="BD512" s="539"/>
      <c r="BE512" s="539"/>
      <c r="BF512" s="539"/>
      <c r="BG512" s="539"/>
      <c r="BH512" s="539"/>
      <c r="BI512" s="539"/>
      <c r="BJ512" s="539"/>
      <c r="BK512" s="539"/>
      <c r="BL512" s="539"/>
      <c r="BM512" s="539"/>
      <c r="BN512" s="539"/>
      <c r="BO512" s="539"/>
      <c r="BP512" s="539"/>
      <c r="BQ512" s="539"/>
      <c r="BR512" s="539"/>
      <c r="BS512" s="539"/>
      <c r="BT512" s="539"/>
      <c r="BU512" s="539"/>
      <c r="BV512" s="539"/>
    </row>
    <row r="513" spans="55:74" s="537" customFormat="1" x14ac:dyDescent="0.25">
      <c r="BC513" s="539"/>
      <c r="BD513" s="539"/>
      <c r="BE513" s="539"/>
      <c r="BF513" s="539"/>
      <c r="BG513" s="539"/>
      <c r="BH513" s="539"/>
      <c r="BI513" s="539"/>
      <c r="BJ513" s="539"/>
      <c r="BK513" s="539"/>
      <c r="BL513" s="539"/>
      <c r="BM513" s="539"/>
      <c r="BN513" s="539"/>
      <c r="BO513" s="539"/>
      <c r="BP513" s="539"/>
      <c r="BQ513" s="539"/>
      <c r="BR513" s="539"/>
      <c r="BS513" s="539"/>
      <c r="BT513" s="539"/>
      <c r="BU513" s="539"/>
      <c r="BV513" s="539"/>
    </row>
    <row r="514" spans="55:74" s="537" customFormat="1" x14ac:dyDescent="0.25">
      <c r="BC514" s="539"/>
      <c r="BD514" s="539"/>
      <c r="BE514" s="539"/>
      <c r="BF514" s="539"/>
      <c r="BG514" s="539"/>
      <c r="BH514" s="539"/>
      <c r="BI514" s="539"/>
      <c r="BJ514" s="539"/>
      <c r="BK514" s="539"/>
      <c r="BL514" s="539"/>
      <c r="BM514" s="539"/>
      <c r="BN514" s="539"/>
      <c r="BO514" s="539"/>
      <c r="BP514" s="539"/>
      <c r="BQ514" s="539"/>
      <c r="BR514" s="539"/>
      <c r="BS514" s="539"/>
      <c r="BT514" s="539"/>
      <c r="BU514" s="539"/>
      <c r="BV514" s="539"/>
    </row>
    <row r="515" spans="55:74" s="537" customFormat="1" x14ac:dyDescent="0.25">
      <c r="BC515" s="539"/>
      <c r="BD515" s="539"/>
      <c r="BE515" s="539"/>
      <c r="BF515" s="539"/>
      <c r="BG515" s="539"/>
      <c r="BH515" s="539"/>
      <c r="BI515" s="539"/>
      <c r="BJ515" s="539"/>
      <c r="BK515" s="539"/>
      <c r="BL515" s="539"/>
      <c r="BM515" s="539"/>
      <c r="BN515" s="539"/>
      <c r="BO515" s="539"/>
      <c r="BP515" s="539"/>
      <c r="BQ515" s="539"/>
      <c r="BR515" s="539"/>
      <c r="BS515" s="539"/>
      <c r="BT515" s="539"/>
      <c r="BU515" s="539"/>
      <c r="BV515" s="539"/>
    </row>
    <row r="516" spans="55:74" s="537" customFormat="1" x14ac:dyDescent="0.25">
      <c r="BC516" s="539"/>
      <c r="BD516" s="539"/>
      <c r="BE516" s="539"/>
      <c r="BF516" s="539"/>
      <c r="BG516" s="539"/>
      <c r="BH516" s="539"/>
      <c r="BI516" s="539"/>
      <c r="BJ516" s="539"/>
      <c r="BK516" s="539"/>
      <c r="BL516" s="539"/>
      <c r="BM516" s="539"/>
      <c r="BN516" s="539"/>
      <c r="BO516" s="539"/>
      <c r="BP516" s="539"/>
      <c r="BQ516" s="539"/>
      <c r="BR516" s="539"/>
      <c r="BS516" s="539"/>
      <c r="BT516" s="539"/>
      <c r="BU516" s="539"/>
      <c r="BV516" s="539"/>
    </row>
    <row r="517" spans="55:74" s="537" customFormat="1" x14ac:dyDescent="0.25">
      <c r="BC517" s="539"/>
      <c r="BD517" s="539"/>
      <c r="BE517" s="539"/>
      <c r="BF517" s="539"/>
      <c r="BG517" s="539"/>
      <c r="BH517" s="539"/>
      <c r="BI517" s="539"/>
      <c r="BJ517" s="539"/>
      <c r="BK517" s="539"/>
      <c r="BL517" s="539"/>
      <c r="BM517" s="539"/>
      <c r="BN517" s="539"/>
      <c r="BO517" s="539"/>
      <c r="BP517" s="539"/>
      <c r="BQ517" s="539"/>
      <c r="BR517" s="539"/>
      <c r="BS517" s="539"/>
      <c r="BT517" s="539"/>
      <c r="BU517" s="539"/>
      <c r="BV517" s="539"/>
    </row>
    <row r="518" spans="55:74" s="537" customFormat="1" x14ac:dyDescent="0.25">
      <c r="BC518" s="539"/>
      <c r="BD518" s="539"/>
      <c r="BE518" s="539"/>
      <c r="BF518" s="539"/>
      <c r="BG518" s="539"/>
      <c r="BH518" s="539"/>
      <c r="BI518" s="539"/>
      <c r="BJ518" s="539"/>
      <c r="BK518" s="539"/>
      <c r="BL518" s="539"/>
      <c r="BM518" s="539"/>
      <c r="BN518" s="539"/>
      <c r="BO518" s="539"/>
      <c r="BP518" s="539"/>
      <c r="BQ518" s="539"/>
      <c r="BR518" s="539"/>
      <c r="BS518" s="539"/>
      <c r="BT518" s="539"/>
      <c r="BU518" s="539"/>
      <c r="BV518" s="539"/>
    </row>
    <row r="519" spans="55:74" s="537" customFormat="1" x14ac:dyDescent="0.25">
      <c r="BC519" s="539"/>
      <c r="BD519" s="539"/>
      <c r="BE519" s="539"/>
      <c r="BF519" s="539"/>
      <c r="BG519" s="539"/>
      <c r="BH519" s="539"/>
      <c r="BI519" s="539"/>
      <c r="BJ519" s="539"/>
      <c r="BK519" s="539"/>
      <c r="BL519" s="539"/>
      <c r="BM519" s="539"/>
      <c r="BN519" s="539"/>
      <c r="BO519" s="539"/>
      <c r="BP519" s="539"/>
      <c r="BQ519" s="539"/>
      <c r="BR519" s="539"/>
      <c r="BS519" s="539"/>
      <c r="BT519" s="539"/>
      <c r="BU519" s="539"/>
      <c r="BV519" s="539"/>
    </row>
    <row r="520" spans="55:74" s="537" customFormat="1" x14ac:dyDescent="0.25">
      <c r="BC520" s="539"/>
      <c r="BD520" s="539"/>
      <c r="BE520" s="539"/>
      <c r="BF520" s="539"/>
      <c r="BG520" s="539"/>
      <c r="BH520" s="539"/>
      <c r="BI520" s="539"/>
      <c r="BJ520" s="539"/>
      <c r="BK520" s="539"/>
      <c r="BL520" s="539"/>
      <c r="BM520" s="539"/>
      <c r="BN520" s="539"/>
      <c r="BO520" s="539"/>
      <c r="BP520" s="539"/>
      <c r="BQ520" s="539"/>
      <c r="BR520" s="539"/>
      <c r="BS520" s="539"/>
      <c r="BT520" s="539"/>
      <c r="BU520" s="539"/>
      <c r="BV520" s="539"/>
    </row>
    <row r="521" spans="55:74" s="537" customFormat="1" x14ac:dyDescent="0.25">
      <c r="BC521" s="539"/>
      <c r="BD521" s="539"/>
      <c r="BE521" s="539"/>
      <c r="BF521" s="539"/>
      <c r="BG521" s="539"/>
      <c r="BH521" s="539"/>
      <c r="BI521" s="539"/>
      <c r="BJ521" s="539"/>
      <c r="BK521" s="539"/>
      <c r="BL521" s="539"/>
      <c r="BM521" s="539"/>
      <c r="BN521" s="539"/>
      <c r="BO521" s="539"/>
      <c r="BP521" s="539"/>
      <c r="BQ521" s="539"/>
      <c r="BR521" s="539"/>
      <c r="BS521" s="539"/>
      <c r="BT521" s="539"/>
      <c r="BU521" s="539"/>
      <c r="BV521" s="539"/>
    </row>
    <row r="522" spans="55:74" s="537" customFormat="1" x14ac:dyDescent="0.25">
      <c r="BC522" s="539"/>
      <c r="BD522" s="539"/>
      <c r="BE522" s="539"/>
      <c r="BF522" s="539"/>
      <c r="BG522" s="539"/>
      <c r="BH522" s="539"/>
      <c r="BI522" s="539"/>
      <c r="BJ522" s="539"/>
      <c r="BK522" s="539"/>
      <c r="BL522" s="539"/>
      <c r="BM522" s="539"/>
      <c r="BN522" s="539"/>
      <c r="BO522" s="539"/>
      <c r="BP522" s="539"/>
      <c r="BQ522" s="539"/>
      <c r="BR522" s="539"/>
      <c r="BS522" s="539"/>
      <c r="BT522" s="539"/>
      <c r="BU522" s="539"/>
      <c r="BV522" s="539"/>
    </row>
    <row r="523" spans="55:74" s="537" customFormat="1" x14ac:dyDescent="0.25">
      <c r="BC523" s="539"/>
      <c r="BD523" s="539"/>
      <c r="BE523" s="539"/>
      <c r="BF523" s="539"/>
      <c r="BG523" s="539"/>
      <c r="BH523" s="539"/>
      <c r="BI523" s="539"/>
      <c r="BJ523" s="539"/>
      <c r="BK523" s="539"/>
      <c r="BL523" s="539"/>
      <c r="BM523" s="539"/>
      <c r="BN523" s="539"/>
      <c r="BO523" s="539"/>
      <c r="BP523" s="539"/>
      <c r="BQ523" s="539"/>
      <c r="BR523" s="539"/>
      <c r="BS523" s="539"/>
      <c r="BT523" s="539"/>
      <c r="BU523" s="539"/>
      <c r="BV523" s="539"/>
    </row>
    <row r="524" spans="55:74" s="537" customFormat="1" x14ac:dyDescent="0.25">
      <c r="BC524" s="539"/>
      <c r="BD524" s="539"/>
      <c r="BE524" s="539"/>
      <c r="BF524" s="539"/>
      <c r="BG524" s="539"/>
      <c r="BH524" s="539"/>
      <c r="BI524" s="539"/>
      <c r="BJ524" s="539"/>
      <c r="BK524" s="539"/>
      <c r="BL524" s="539"/>
      <c r="BM524" s="539"/>
      <c r="BN524" s="539"/>
      <c r="BO524" s="539"/>
      <c r="BP524" s="539"/>
      <c r="BQ524" s="539"/>
      <c r="BR524" s="539"/>
      <c r="BS524" s="539"/>
      <c r="BT524" s="539"/>
      <c r="BU524" s="539"/>
      <c r="BV524" s="539"/>
    </row>
    <row r="525" spans="55:74" s="537" customFormat="1" x14ac:dyDescent="0.25">
      <c r="BC525" s="539"/>
      <c r="BD525" s="539"/>
      <c r="BE525" s="539"/>
      <c r="BF525" s="539"/>
      <c r="BG525" s="539"/>
      <c r="BH525" s="539"/>
      <c r="BI525" s="539"/>
      <c r="BJ525" s="539"/>
      <c r="BK525" s="539"/>
      <c r="BL525" s="539"/>
      <c r="BM525" s="539"/>
      <c r="BN525" s="539"/>
      <c r="BO525" s="539"/>
      <c r="BP525" s="539"/>
      <c r="BQ525" s="539"/>
      <c r="BR525" s="539"/>
      <c r="BS525" s="539"/>
      <c r="BT525" s="539"/>
      <c r="BU525" s="539"/>
      <c r="BV525" s="539"/>
    </row>
    <row r="526" spans="55:74" s="537" customFormat="1" x14ac:dyDescent="0.25">
      <c r="BC526" s="539"/>
      <c r="BD526" s="539"/>
      <c r="BE526" s="539"/>
      <c r="BF526" s="539"/>
      <c r="BG526" s="539"/>
      <c r="BH526" s="539"/>
      <c r="BI526" s="539"/>
      <c r="BJ526" s="539"/>
      <c r="BK526" s="539"/>
      <c r="BL526" s="539"/>
      <c r="BM526" s="539"/>
      <c r="BN526" s="539"/>
      <c r="BO526" s="539"/>
      <c r="BP526" s="539"/>
      <c r="BQ526" s="539"/>
      <c r="BR526" s="539"/>
      <c r="BS526" s="539"/>
      <c r="BT526" s="539"/>
      <c r="BU526" s="539"/>
      <c r="BV526" s="539"/>
    </row>
    <row r="527" spans="55:74" s="537" customFormat="1" x14ac:dyDescent="0.25">
      <c r="BC527" s="539"/>
      <c r="BD527" s="539"/>
      <c r="BE527" s="539"/>
      <c r="BF527" s="539"/>
      <c r="BG527" s="539"/>
      <c r="BH527" s="539"/>
      <c r="BI527" s="539"/>
      <c r="BJ527" s="539"/>
      <c r="BK527" s="539"/>
      <c r="BL527" s="539"/>
      <c r="BM527" s="539"/>
      <c r="BN527" s="539"/>
      <c r="BO527" s="539"/>
      <c r="BP527" s="539"/>
      <c r="BQ527" s="539"/>
      <c r="BR527" s="539"/>
      <c r="BS527" s="539"/>
      <c r="BT527" s="539"/>
      <c r="BU527" s="539"/>
      <c r="BV527" s="539"/>
    </row>
    <row r="528" spans="55:74" s="537" customFormat="1" x14ac:dyDescent="0.25">
      <c r="BC528" s="539"/>
      <c r="BD528" s="539"/>
      <c r="BE528" s="539"/>
      <c r="BF528" s="539"/>
      <c r="BG528" s="539"/>
      <c r="BH528" s="539"/>
      <c r="BI528" s="539"/>
      <c r="BJ528" s="539"/>
      <c r="BK528" s="539"/>
      <c r="BL528" s="539"/>
      <c r="BM528" s="539"/>
      <c r="BN528" s="539"/>
      <c r="BO528" s="539"/>
      <c r="BP528" s="539"/>
      <c r="BQ528" s="539"/>
      <c r="BR528" s="539"/>
      <c r="BS528" s="539"/>
      <c r="BT528" s="539"/>
      <c r="BU528" s="539"/>
      <c r="BV528" s="539"/>
    </row>
    <row r="529" spans="55:74" s="537" customFormat="1" x14ac:dyDescent="0.25">
      <c r="BC529" s="539"/>
      <c r="BD529" s="539"/>
      <c r="BE529" s="539"/>
      <c r="BF529" s="539"/>
      <c r="BG529" s="539"/>
      <c r="BH529" s="539"/>
      <c r="BI529" s="539"/>
      <c r="BJ529" s="539"/>
      <c r="BK529" s="539"/>
      <c r="BL529" s="539"/>
      <c r="BM529" s="539"/>
      <c r="BN529" s="539"/>
      <c r="BO529" s="539"/>
      <c r="BP529" s="539"/>
      <c r="BQ529" s="539"/>
      <c r="BR529" s="539"/>
      <c r="BS529" s="539"/>
      <c r="BT529" s="539"/>
      <c r="BU529" s="539"/>
      <c r="BV529" s="539"/>
    </row>
    <row r="530" spans="55:74" s="537" customFormat="1" x14ac:dyDescent="0.25">
      <c r="BC530" s="539"/>
      <c r="BD530" s="539"/>
      <c r="BE530" s="539"/>
      <c r="BF530" s="539"/>
      <c r="BG530" s="539"/>
      <c r="BH530" s="539"/>
      <c r="BI530" s="539"/>
      <c r="BJ530" s="539"/>
      <c r="BK530" s="539"/>
      <c r="BL530" s="539"/>
      <c r="BM530" s="539"/>
      <c r="BN530" s="539"/>
      <c r="BO530" s="539"/>
      <c r="BP530" s="539"/>
      <c r="BQ530" s="539"/>
      <c r="BR530" s="539"/>
      <c r="BS530" s="539"/>
      <c r="BT530" s="539"/>
      <c r="BU530" s="539"/>
      <c r="BV530" s="539"/>
    </row>
    <row r="531" spans="55:74" s="537" customFormat="1" x14ac:dyDescent="0.25">
      <c r="BC531" s="539"/>
      <c r="BD531" s="539"/>
      <c r="BE531" s="539"/>
      <c r="BF531" s="539"/>
      <c r="BG531" s="539"/>
      <c r="BH531" s="539"/>
      <c r="BI531" s="539"/>
      <c r="BJ531" s="539"/>
      <c r="BK531" s="539"/>
      <c r="BL531" s="539"/>
      <c r="BM531" s="539"/>
      <c r="BN531" s="539"/>
      <c r="BO531" s="539"/>
      <c r="BP531" s="539"/>
      <c r="BQ531" s="539"/>
      <c r="BR531" s="539"/>
      <c r="BS531" s="539"/>
      <c r="BT531" s="539"/>
      <c r="BU531" s="539"/>
      <c r="BV531" s="539"/>
    </row>
    <row r="532" spans="55:74" s="537" customFormat="1" x14ac:dyDescent="0.25">
      <c r="BC532" s="539"/>
      <c r="BD532" s="539"/>
      <c r="BE532" s="539"/>
      <c r="BF532" s="539"/>
      <c r="BG532" s="539"/>
      <c r="BH532" s="539"/>
      <c r="BI532" s="539"/>
      <c r="BJ532" s="539"/>
      <c r="BK532" s="539"/>
      <c r="BL532" s="539"/>
      <c r="BM532" s="539"/>
      <c r="BN532" s="539"/>
      <c r="BO532" s="539"/>
      <c r="BP532" s="539"/>
      <c r="BQ532" s="539"/>
      <c r="BR532" s="539"/>
      <c r="BS532" s="539"/>
      <c r="BT532" s="539"/>
      <c r="BU532" s="539"/>
      <c r="BV532" s="539"/>
    </row>
    <row r="533" spans="55:74" s="537" customFormat="1" x14ac:dyDescent="0.25">
      <c r="BC533" s="539"/>
      <c r="BD533" s="539"/>
      <c r="BE533" s="539"/>
      <c r="BF533" s="539"/>
      <c r="BG533" s="539"/>
      <c r="BH533" s="539"/>
      <c r="BI533" s="539"/>
      <c r="BJ533" s="539"/>
      <c r="BK533" s="539"/>
      <c r="BL533" s="539"/>
      <c r="BM533" s="539"/>
      <c r="BN533" s="539"/>
      <c r="BO533" s="539"/>
      <c r="BP533" s="539"/>
      <c r="BQ533" s="539"/>
      <c r="BR533" s="539"/>
      <c r="BS533" s="539"/>
      <c r="BT533" s="539"/>
      <c r="BU533" s="539"/>
      <c r="BV533" s="539"/>
    </row>
    <row r="534" spans="55:74" s="537" customFormat="1" x14ac:dyDescent="0.25">
      <c r="BC534" s="539"/>
      <c r="BD534" s="539"/>
      <c r="BE534" s="539"/>
      <c r="BF534" s="539"/>
      <c r="BG534" s="539"/>
      <c r="BH534" s="539"/>
      <c r="BI534" s="539"/>
      <c r="BJ534" s="539"/>
      <c r="BK534" s="539"/>
      <c r="BL534" s="539"/>
      <c r="BM534" s="539"/>
      <c r="BN534" s="539"/>
      <c r="BO534" s="539"/>
      <c r="BP534" s="539"/>
      <c r="BQ534" s="539"/>
      <c r="BR534" s="539"/>
      <c r="BS534" s="539"/>
      <c r="BT534" s="539"/>
      <c r="BU534" s="539"/>
      <c r="BV534" s="539"/>
    </row>
    <row r="535" spans="55:74" s="537" customFormat="1" x14ac:dyDescent="0.25">
      <c r="BC535" s="539"/>
      <c r="BD535" s="539"/>
      <c r="BE535" s="539"/>
      <c r="BF535" s="539"/>
      <c r="BG535" s="539"/>
      <c r="BH535" s="539"/>
      <c r="BI535" s="539"/>
      <c r="BJ535" s="539"/>
      <c r="BK535" s="539"/>
      <c r="BL535" s="539"/>
      <c r="BM535" s="539"/>
      <c r="BN535" s="539"/>
      <c r="BO535" s="539"/>
      <c r="BP535" s="539"/>
      <c r="BQ535" s="539"/>
      <c r="BR535" s="539"/>
      <c r="BS535" s="539"/>
      <c r="BT535" s="539"/>
      <c r="BU535" s="539"/>
      <c r="BV535" s="539"/>
    </row>
    <row r="536" spans="55:74" s="537" customFormat="1" x14ac:dyDescent="0.25">
      <c r="BC536" s="539"/>
      <c r="BD536" s="539"/>
      <c r="BE536" s="539"/>
      <c r="BF536" s="539"/>
      <c r="BG536" s="539"/>
      <c r="BH536" s="539"/>
      <c r="BI536" s="539"/>
      <c r="BJ536" s="539"/>
      <c r="BK536" s="539"/>
      <c r="BL536" s="539"/>
      <c r="BM536" s="539"/>
      <c r="BN536" s="539"/>
      <c r="BO536" s="539"/>
      <c r="BP536" s="539"/>
      <c r="BQ536" s="539"/>
      <c r="BR536" s="539"/>
      <c r="BS536" s="539"/>
      <c r="BT536" s="539"/>
      <c r="BU536" s="539"/>
      <c r="BV536" s="539"/>
    </row>
    <row r="537" spans="55:74" s="537" customFormat="1" x14ac:dyDescent="0.25">
      <c r="BC537" s="539"/>
      <c r="BD537" s="539"/>
      <c r="BE537" s="539"/>
      <c r="BF537" s="539"/>
      <c r="BG537" s="539"/>
      <c r="BH537" s="539"/>
      <c r="BI537" s="539"/>
      <c r="BJ537" s="539"/>
      <c r="BK537" s="539"/>
      <c r="BL537" s="539"/>
      <c r="BM537" s="539"/>
      <c r="BN537" s="539"/>
      <c r="BO537" s="539"/>
      <c r="BP537" s="539"/>
      <c r="BQ537" s="539"/>
      <c r="BR537" s="539"/>
      <c r="BS537" s="539"/>
      <c r="BT537" s="539"/>
      <c r="BU537" s="539"/>
      <c r="BV537" s="539"/>
    </row>
    <row r="538" spans="55:74" s="537" customFormat="1" x14ac:dyDescent="0.25">
      <c r="BC538" s="539"/>
      <c r="BD538" s="539"/>
      <c r="BE538" s="539"/>
      <c r="BF538" s="539"/>
      <c r="BG538" s="539"/>
      <c r="BH538" s="539"/>
      <c r="BI538" s="539"/>
      <c r="BJ538" s="539"/>
      <c r="BK538" s="539"/>
      <c r="BL538" s="539"/>
      <c r="BM538" s="539"/>
      <c r="BN538" s="539"/>
      <c r="BO538" s="539"/>
      <c r="BP538" s="539"/>
      <c r="BQ538" s="539"/>
      <c r="BR538" s="539"/>
      <c r="BS538" s="539"/>
      <c r="BT538" s="539"/>
      <c r="BU538" s="539"/>
      <c r="BV538" s="539"/>
    </row>
    <row r="539" spans="55:74" s="537" customFormat="1" x14ac:dyDescent="0.25">
      <c r="BC539" s="539"/>
      <c r="BD539" s="539"/>
      <c r="BE539" s="539"/>
      <c r="BF539" s="539"/>
      <c r="BG539" s="539"/>
      <c r="BH539" s="539"/>
      <c r="BI539" s="539"/>
      <c r="BJ539" s="539"/>
      <c r="BK539" s="539"/>
      <c r="BL539" s="539"/>
      <c r="BM539" s="539"/>
      <c r="BN539" s="539"/>
      <c r="BO539" s="539"/>
      <c r="BP539" s="539"/>
      <c r="BQ539" s="539"/>
      <c r="BR539" s="539"/>
      <c r="BS539" s="539"/>
      <c r="BT539" s="539"/>
      <c r="BU539" s="539"/>
      <c r="BV539" s="539"/>
    </row>
    <row r="540" spans="55:74" s="537" customFormat="1" x14ac:dyDescent="0.25">
      <c r="BC540" s="539"/>
      <c r="BD540" s="539"/>
      <c r="BE540" s="539"/>
      <c r="BF540" s="539"/>
      <c r="BG540" s="539"/>
      <c r="BH540" s="539"/>
      <c r="BI540" s="539"/>
      <c r="BJ540" s="539"/>
      <c r="BK540" s="539"/>
      <c r="BL540" s="539"/>
      <c r="BM540" s="539"/>
      <c r="BN540" s="539"/>
      <c r="BO540" s="539"/>
      <c r="BP540" s="539"/>
      <c r="BQ540" s="539"/>
      <c r="BR540" s="539"/>
      <c r="BS540" s="539"/>
      <c r="BT540" s="539"/>
      <c r="BU540" s="539"/>
      <c r="BV540" s="539"/>
    </row>
    <row r="541" spans="55:74" s="537" customFormat="1" x14ac:dyDescent="0.25">
      <c r="BC541" s="539"/>
      <c r="BD541" s="539"/>
      <c r="BE541" s="539"/>
      <c r="BF541" s="539"/>
      <c r="BG541" s="539"/>
      <c r="BH541" s="539"/>
      <c r="BI541" s="539"/>
      <c r="BJ541" s="539"/>
      <c r="BK541" s="539"/>
      <c r="BL541" s="539"/>
      <c r="BM541" s="539"/>
      <c r="BN541" s="539"/>
      <c r="BO541" s="539"/>
      <c r="BP541" s="539"/>
      <c r="BQ541" s="539"/>
      <c r="BR541" s="539"/>
      <c r="BS541" s="539"/>
      <c r="BT541" s="539"/>
      <c r="BU541" s="539"/>
      <c r="BV541" s="539"/>
    </row>
    <row r="542" spans="55:74" s="537" customFormat="1" x14ac:dyDescent="0.25">
      <c r="BC542" s="539"/>
      <c r="BD542" s="539"/>
      <c r="BE542" s="539"/>
      <c r="BF542" s="539"/>
      <c r="BG542" s="539"/>
      <c r="BH542" s="539"/>
      <c r="BI542" s="539"/>
      <c r="BJ542" s="539"/>
      <c r="BK542" s="539"/>
      <c r="BL542" s="539"/>
      <c r="BM542" s="539"/>
      <c r="BN542" s="539"/>
      <c r="BO542" s="539"/>
      <c r="BP542" s="539"/>
      <c r="BQ542" s="539"/>
      <c r="BR542" s="539"/>
      <c r="BS542" s="539"/>
      <c r="BT542" s="539"/>
      <c r="BU542" s="539"/>
      <c r="BV542" s="539"/>
    </row>
    <row r="543" spans="55:74" s="537" customFormat="1" x14ac:dyDescent="0.25">
      <c r="BC543" s="539"/>
      <c r="BD543" s="539"/>
      <c r="BE543" s="539"/>
      <c r="BF543" s="539"/>
      <c r="BG543" s="539"/>
      <c r="BH543" s="539"/>
      <c r="BI543" s="539"/>
      <c r="BJ543" s="539"/>
      <c r="BK543" s="539"/>
      <c r="BL543" s="539"/>
      <c r="BM543" s="539"/>
      <c r="BN543" s="539"/>
      <c r="BO543" s="539"/>
      <c r="BP543" s="539"/>
      <c r="BQ543" s="539"/>
      <c r="BR543" s="539"/>
      <c r="BS543" s="539"/>
      <c r="BT543" s="539"/>
      <c r="BU543" s="539"/>
      <c r="BV543" s="539"/>
    </row>
    <row r="544" spans="55:74" s="537" customFormat="1" x14ac:dyDescent="0.25">
      <c r="BC544" s="539"/>
      <c r="BD544" s="539"/>
      <c r="BE544" s="539"/>
      <c r="BF544" s="539"/>
      <c r="BG544" s="539"/>
      <c r="BH544" s="539"/>
      <c r="BI544" s="539"/>
      <c r="BJ544" s="539"/>
      <c r="BK544" s="539"/>
      <c r="BL544" s="539"/>
      <c r="BM544" s="539"/>
      <c r="BN544" s="539"/>
      <c r="BO544" s="539"/>
      <c r="BP544" s="539"/>
      <c r="BQ544" s="539"/>
      <c r="BR544" s="539"/>
      <c r="BS544" s="539"/>
      <c r="BT544" s="539"/>
      <c r="BU544" s="539"/>
      <c r="BV544" s="539"/>
    </row>
    <row r="545" spans="55:74" s="537" customFormat="1" x14ac:dyDescent="0.25">
      <c r="BC545" s="539"/>
      <c r="BD545" s="539"/>
      <c r="BE545" s="539"/>
      <c r="BF545" s="539"/>
      <c r="BG545" s="539"/>
      <c r="BH545" s="539"/>
      <c r="BI545" s="539"/>
      <c r="BJ545" s="539"/>
      <c r="BK545" s="539"/>
      <c r="BL545" s="539"/>
      <c r="BM545" s="539"/>
      <c r="BN545" s="539"/>
      <c r="BO545" s="539"/>
      <c r="BP545" s="539"/>
      <c r="BQ545" s="539"/>
      <c r="BR545" s="539"/>
      <c r="BS545" s="539"/>
      <c r="BT545" s="539"/>
      <c r="BU545" s="539"/>
      <c r="BV545" s="539"/>
    </row>
    <row r="546" spans="55:74" s="537" customFormat="1" x14ac:dyDescent="0.25">
      <c r="BC546" s="539"/>
      <c r="BD546" s="539"/>
      <c r="BE546" s="539"/>
      <c r="BF546" s="539"/>
      <c r="BG546" s="539"/>
      <c r="BH546" s="539"/>
      <c r="BI546" s="539"/>
      <c r="BJ546" s="539"/>
      <c r="BK546" s="539"/>
      <c r="BL546" s="539"/>
      <c r="BM546" s="539"/>
      <c r="BN546" s="539"/>
      <c r="BO546" s="539"/>
      <c r="BP546" s="539"/>
      <c r="BQ546" s="539"/>
      <c r="BR546" s="539"/>
      <c r="BS546" s="539"/>
      <c r="BT546" s="539"/>
      <c r="BU546" s="539"/>
      <c r="BV546" s="539"/>
    </row>
    <row r="547" spans="55:74" s="537" customFormat="1" x14ac:dyDescent="0.25">
      <c r="BC547" s="539"/>
      <c r="BD547" s="539"/>
      <c r="BE547" s="539"/>
      <c r="BF547" s="539"/>
      <c r="BG547" s="539"/>
      <c r="BH547" s="539"/>
      <c r="BI547" s="539"/>
      <c r="BJ547" s="539"/>
      <c r="BK547" s="539"/>
      <c r="BL547" s="539"/>
      <c r="BM547" s="539"/>
      <c r="BN547" s="539"/>
      <c r="BO547" s="539"/>
      <c r="BP547" s="539"/>
      <c r="BQ547" s="539"/>
      <c r="BR547" s="539"/>
      <c r="BS547" s="539"/>
      <c r="BT547" s="539"/>
      <c r="BU547" s="539"/>
      <c r="BV547" s="539"/>
    </row>
    <row r="548" spans="55:74" s="537" customFormat="1" x14ac:dyDescent="0.25">
      <c r="BC548" s="539"/>
      <c r="BD548" s="539"/>
      <c r="BE548" s="539"/>
      <c r="BF548" s="539"/>
      <c r="BG548" s="539"/>
      <c r="BH548" s="539"/>
      <c r="BI548" s="539"/>
      <c r="BJ548" s="539"/>
      <c r="BK548" s="539"/>
      <c r="BL548" s="539"/>
      <c r="BM548" s="539"/>
      <c r="BN548" s="539"/>
      <c r="BO548" s="539"/>
      <c r="BP548" s="539"/>
      <c r="BQ548" s="539"/>
      <c r="BR548" s="539"/>
      <c r="BS548" s="539"/>
      <c r="BT548" s="539"/>
      <c r="BU548" s="539"/>
      <c r="BV548" s="539"/>
    </row>
    <row r="549" spans="55:74" s="537" customFormat="1" x14ac:dyDescent="0.25">
      <c r="BC549" s="539"/>
      <c r="BD549" s="539"/>
      <c r="BE549" s="539"/>
      <c r="BF549" s="539"/>
      <c r="BG549" s="539"/>
      <c r="BH549" s="539"/>
      <c r="BI549" s="539"/>
      <c r="BJ549" s="539"/>
      <c r="BK549" s="539"/>
      <c r="BL549" s="539"/>
      <c r="BM549" s="539"/>
      <c r="BN549" s="539"/>
      <c r="BO549" s="539"/>
      <c r="BP549" s="539"/>
      <c r="BQ549" s="539"/>
      <c r="BR549" s="539"/>
      <c r="BS549" s="539"/>
      <c r="BT549" s="539"/>
      <c r="BU549" s="539"/>
      <c r="BV549" s="539"/>
    </row>
    <row r="550" spans="55:74" s="537" customFormat="1" x14ac:dyDescent="0.25">
      <c r="BC550" s="539"/>
      <c r="BD550" s="539"/>
      <c r="BE550" s="539"/>
      <c r="BF550" s="539"/>
      <c r="BG550" s="539"/>
      <c r="BH550" s="539"/>
      <c r="BI550" s="539"/>
      <c r="BJ550" s="539"/>
      <c r="BK550" s="539"/>
      <c r="BL550" s="539"/>
      <c r="BM550" s="539"/>
      <c r="BN550" s="539"/>
      <c r="BO550" s="539"/>
      <c r="BP550" s="539"/>
      <c r="BQ550" s="539"/>
      <c r="BR550" s="539"/>
      <c r="BS550" s="539"/>
      <c r="BT550" s="539"/>
      <c r="BU550" s="539"/>
      <c r="BV550" s="539"/>
    </row>
    <row r="551" spans="55:74" s="537" customFormat="1" x14ac:dyDescent="0.25">
      <c r="BC551" s="539"/>
      <c r="BD551" s="539"/>
      <c r="BE551" s="539"/>
      <c r="BF551" s="539"/>
      <c r="BG551" s="539"/>
      <c r="BH551" s="539"/>
      <c r="BI551" s="539"/>
      <c r="BJ551" s="539"/>
      <c r="BK551" s="539"/>
      <c r="BL551" s="539"/>
      <c r="BM551" s="539"/>
      <c r="BN551" s="539"/>
      <c r="BO551" s="539"/>
      <c r="BP551" s="539"/>
      <c r="BQ551" s="539"/>
      <c r="BR551" s="539"/>
      <c r="BS551" s="539"/>
      <c r="BT551" s="539"/>
      <c r="BU551" s="539"/>
      <c r="BV551" s="539"/>
    </row>
    <row r="552" spans="55:74" s="537" customFormat="1" x14ac:dyDescent="0.25">
      <c r="BC552" s="539"/>
      <c r="BD552" s="539"/>
      <c r="BE552" s="539"/>
      <c r="BF552" s="539"/>
      <c r="BG552" s="539"/>
      <c r="BH552" s="539"/>
      <c r="BI552" s="539"/>
      <c r="BJ552" s="539"/>
      <c r="BK552" s="539"/>
      <c r="BL552" s="539"/>
      <c r="BM552" s="539"/>
      <c r="BN552" s="539"/>
      <c r="BO552" s="539"/>
      <c r="BP552" s="539"/>
      <c r="BQ552" s="539"/>
      <c r="BR552" s="539"/>
      <c r="BS552" s="539"/>
      <c r="BT552" s="539"/>
      <c r="BU552" s="539"/>
      <c r="BV552" s="539"/>
    </row>
    <row r="553" spans="55:74" s="537" customFormat="1" x14ac:dyDescent="0.25">
      <c r="BC553" s="539"/>
      <c r="BD553" s="539"/>
      <c r="BE553" s="539"/>
      <c r="BF553" s="539"/>
      <c r="BG553" s="539"/>
      <c r="BH553" s="539"/>
      <c r="BI553" s="539"/>
      <c r="BJ553" s="539"/>
      <c r="BK553" s="539"/>
      <c r="BL553" s="539"/>
      <c r="BM553" s="539"/>
      <c r="BN553" s="539"/>
      <c r="BO553" s="539"/>
      <c r="BP553" s="539"/>
      <c r="BQ553" s="539"/>
      <c r="BR553" s="539"/>
      <c r="BS553" s="539"/>
      <c r="BT553" s="539"/>
      <c r="BU553" s="539"/>
      <c r="BV553" s="539"/>
    </row>
    <row r="554" spans="55:74" s="537" customFormat="1" x14ac:dyDescent="0.25">
      <c r="BC554" s="539"/>
      <c r="BD554" s="539"/>
      <c r="BE554" s="539"/>
      <c r="BF554" s="539"/>
      <c r="BG554" s="539"/>
      <c r="BH554" s="539"/>
      <c r="BI554" s="539"/>
      <c r="BJ554" s="539"/>
      <c r="BK554" s="539"/>
      <c r="BL554" s="539"/>
      <c r="BM554" s="539"/>
      <c r="BN554" s="539"/>
      <c r="BO554" s="539"/>
      <c r="BP554" s="539"/>
      <c r="BQ554" s="539"/>
      <c r="BR554" s="539"/>
      <c r="BS554" s="539"/>
      <c r="BT554" s="539"/>
      <c r="BU554" s="539"/>
      <c r="BV554" s="539"/>
    </row>
    <row r="555" spans="55:74" s="537" customFormat="1" x14ac:dyDescent="0.25">
      <c r="BC555" s="539"/>
      <c r="BD555" s="539"/>
      <c r="BE555" s="539"/>
      <c r="BF555" s="539"/>
      <c r="BG555" s="539"/>
      <c r="BH555" s="539"/>
      <c r="BI555" s="539"/>
      <c r="BJ555" s="539"/>
      <c r="BK555" s="539"/>
      <c r="BL555" s="539"/>
      <c r="BM555" s="539"/>
      <c r="BN555" s="539"/>
      <c r="BO555" s="539"/>
      <c r="BP555" s="539"/>
      <c r="BQ555" s="539"/>
      <c r="BR555" s="539"/>
      <c r="BS555" s="539"/>
      <c r="BT555" s="539"/>
      <c r="BU555" s="539"/>
      <c r="BV555" s="539"/>
    </row>
    <row r="556" spans="55:74" s="537" customFormat="1" x14ac:dyDescent="0.25">
      <c r="BC556" s="539"/>
      <c r="BD556" s="539"/>
      <c r="BE556" s="539"/>
      <c r="BF556" s="539"/>
      <c r="BG556" s="539"/>
      <c r="BH556" s="539"/>
      <c r="BI556" s="539"/>
      <c r="BJ556" s="539"/>
      <c r="BK556" s="539"/>
      <c r="BL556" s="539"/>
      <c r="BM556" s="539"/>
      <c r="BN556" s="539"/>
      <c r="BO556" s="539"/>
      <c r="BP556" s="539"/>
      <c r="BQ556" s="539"/>
      <c r="BR556" s="539"/>
      <c r="BS556" s="539"/>
      <c r="BT556" s="539"/>
      <c r="BU556" s="539"/>
      <c r="BV556" s="539"/>
    </row>
    <row r="557" spans="55:74" s="537" customFormat="1" x14ac:dyDescent="0.25">
      <c r="BC557" s="539"/>
      <c r="BD557" s="539"/>
      <c r="BE557" s="539"/>
      <c r="BF557" s="539"/>
      <c r="BG557" s="539"/>
      <c r="BH557" s="539"/>
      <c r="BI557" s="539"/>
      <c r="BJ557" s="539"/>
      <c r="BK557" s="539"/>
      <c r="BL557" s="539"/>
      <c r="BM557" s="539"/>
      <c r="BN557" s="539"/>
      <c r="BO557" s="539"/>
      <c r="BP557" s="539"/>
      <c r="BQ557" s="539"/>
      <c r="BR557" s="539"/>
      <c r="BS557" s="539"/>
      <c r="BT557" s="539"/>
      <c r="BU557" s="539"/>
      <c r="BV557" s="539"/>
    </row>
    <row r="558" spans="55:74" s="537" customFormat="1" x14ac:dyDescent="0.25">
      <c r="BC558" s="539"/>
      <c r="BD558" s="539"/>
      <c r="BE558" s="539"/>
      <c r="BF558" s="539"/>
      <c r="BG558" s="539"/>
      <c r="BH558" s="539"/>
      <c r="BI558" s="539"/>
      <c r="BJ558" s="539"/>
      <c r="BK558" s="539"/>
      <c r="BL558" s="539"/>
      <c r="BM558" s="539"/>
      <c r="BN558" s="539"/>
      <c r="BO558" s="539"/>
      <c r="BP558" s="539"/>
      <c r="BQ558" s="539"/>
      <c r="BR558" s="539"/>
      <c r="BS558" s="539"/>
      <c r="BT558" s="539"/>
      <c r="BU558" s="539"/>
      <c r="BV558" s="539"/>
    </row>
    <row r="559" spans="55:74" s="537" customFormat="1" x14ac:dyDescent="0.25">
      <c r="BC559" s="539"/>
      <c r="BD559" s="539"/>
      <c r="BE559" s="539"/>
      <c r="BF559" s="539"/>
      <c r="BG559" s="539"/>
      <c r="BH559" s="539"/>
      <c r="BI559" s="539"/>
      <c r="BJ559" s="539"/>
      <c r="BK559" s="539"/>
      <c r="BL559" s="539"/>
      <c r="BM559" s="539"/>
      <c r="BN559" s="539"/>
      <c r="BO559" s="539"/>
      <c r="BP559" s="539"/>
      <c r="BQ559" s="539"/>
      <c r="BR559" s="539"/>
      <c r="BS559" s="539"/>
      <c r="BT559" s="539"/>
      <c r="BU559" s="539"/>
      <c r="BV559" s="539"/>
    </row>
    <row r="560" spans="55:74" s="537" customFormat="1" x14ac:dyDescent="0.25">
      <c r="BC560" s="539"/>
      <c r="BD560" s="539"/>
      <c r="BE560" s="539"/>
      <c r="BF560" s="539"/>
      <c r="BG560" s="539"/>
      <c r="BH560" s="539"/>
      <c r="BI560" s="539"/>
      <c r="BJ560" s="539"/>
      <c r="BK560" s="539"/>
      <c r="BL560" s="539"/>
      <c r="BM560" s="539"/>
      <c r="BN560" s="539"/>
      <c r="BO560" s="539"/>
      <c r="BP560" s="539"/>
      <c r="BQ560" s="539"/>
      <c r="BR560" s="539"/>
      <c r="BS560" s="539"/>
      <c r="BT560" s="539"/>
      <c r="BU560" s="539"/>
      <c r="BV560" s="539"/>
    </row>
    <row r="561" spans="55:74" s="537" customFormat="1" x14ac:dyDescent="0.25">
      <c r="BC561" s="539"/>
      <c r="BD561" s="539"/>
      <c r="BE561" s="539"/>
      <c r="BF561" s="539"/>
      <c r="BG561" s="539"/>
      <c r="BH561" s="539"/>
      <c r="BI561" s="539"/>
      <c r="BJ561" s="539"/>
      <c r="BK561" s="539"/>
      <c r="BL561" s="539"/>
      <c r="BM561" s="539"/>
      <c r="BN561" s="539"/>
      <c r="BO561" s="539"/>
      <c r="BP561" s="539"/>
      <c r="BQ561" s="539"/>
      <c r="BR561" s="539"/>
      <c r="BS561" s="539"/>
      <c r="BT561" s="539"/>
      <c r="BU561" s="539"/>
      <c r="BV561" s="539"/>
    </row>
    <row r="562" spans="55:74" s="537" customFormat="1" x14ac:dyDescent="0.25">
      <c r="BC562" s="539"/>
      <c r="BD562" s="539"/>
      <c r="BE562" s="539"/>
      <c r="BF562" s="539"/>
      <c r="BG562" s="539"/>
      <c r="BH562" s="539"/>
      <c r="BI562" s="539"/>
      <c r="BJ562" s="539"/>
      <c r="BK562" s="539"/>
      <c r="BL562" s="539"/>
      <c r="BM562" s="539"/>
      <c r="BN562" s="539"/>
      <c r="BO562" s="539"/>
      <c r="BP562" s="539"/>
      <c r="BQ562" s="539"/>
      <c r="BR562" s="539"/>
      <c r="BS562" s="539"/>
      <c r="BT562" s="539"/>
      <c r="BU562" s="539"/>
      <c r="BV562" s="539"/>
    </row>
    <row r="563" spans="55:74" s="537" customFormat="1" x14ac:dyDescent="0.25">
      <c r="BC563" s="539"/>
      <c r="BD563" s="539"/>
      <c r="BE563" s="539"/>
      <c r="BF563" s="539"/>
      <c r="BG563" s="539"/>
      <c r="BH563" s="539"/>
      <c r="BI563" s="539"/>
      <c r="BJ563" s="539"/>
      <c r="BK563" s="539"/>
      <c r="BL563" s="539"/>
      <c r="BM563" s="539"/>
      <c r="BN563" s="539"/>
      <c r="BO563" s="539"/>
      <c r="BP563" s="539"/>
      <c r="BQ563" s="539"/>
      <c r="BR563" s="539"/>
      <c r="BS563" s="539"/>
      <c r="BT563" s="539"/>
      <c r="BU563" s="539"/>
      <c r="BV563" s="539"/>
    </row>
    <row r="564" spans="55:74" s="537" customFormat="1" x14ac:dyDescent="0.25">
      <c r="BC564" s="539"/>
      <c r="BD564" s="539"/>
      <c r="BE564" s="539"/>
      <c r="BF564" s="539"/>
      <c r="BG564" s="539"/>
      <c r="BH564" s="539"/>
      <c r="BI564" s="539"/>
      <c r="BJ564" s="539"/>
      <c r="BK564" s="539"/>
      <c r="BL564" s="539"/>
      <c r="BM564" s="539"/>
      <c r="BN564" s="539"/>
      <c r="BO564" s="539"/>
      <c r="BP564" s="539"/>
      <c r="BQ564" s="539"/>
      <c r="BR564" s="539"/>
      <c r="BS564" s="539"/>
      <c r="BT564" s="539"/>
      <c r="BU564" s="539"/>
      <c r="BV564" s="539"/>
    </row>
    <row r="565" spans="55:74" s="537" customFormat="1" x14ac:dyDescent="0.25">
      <c r="BC565" s="539"/>
      <c r="BD565" s="539"/>
      <c r="BE565" s="539"/>
      <c r="BF565" s="539"/>
      <c r="BG565" s="539"/>
      <c r="BH565" s="539"/>
      <c r="BI565" s="539"/>
      <c r="BJ565" s="539"/>
      <c r="BK565" s="539"/>
      <c r="BL565" s="539"/>
      <c r="BM565" s="539"/>
      <c r="BN565" s="539"/>
      <c r="BO565" s="539"/>
      <c r="BP565" s="539"/>
      <c r="BQ565" s="539"/>
      <c r="BR565" s="539"/>
      <c r="BS565" s="539"/>
      <c r="BT565" s="539"/>
      <c r="BU565" s="539"/>
      <c r="BV565" s="539"/>
    </row>
    <row r="566" spans="55:74" s="537" customFormat="1" x14ac:dyDescent="0.25">
      <c r="BC566" s="539"/>
      <c r="BD566" s="539"/>
      <c r="BE566" s="539"/>
      <c r="BF566" s="539"/>
      <c r="BG566" s="539"/>
      <c r="BH566" s="539"/>
      <c r="BI566" s="539"/>
      <c r="BJ566" s="539"/>
      <c r="BK566" s="539"/>
      <c r="BL566" s="539"/>
      <c r="BM566" s="539"/>
      <c r="BN566" s="539"/>
      <c r="BO566" s="539"/>
      <c r="BP566" s="539"/>
      <c r="BQ566" s="539"/>
      <c r="BR566" s="539"/>
      <c r="BS566" s="539"/>
      <c r="BT566" s="539"/>
      <c r="BU566" s="539"/>
      <c r="BV566" s="539"/>
    </row>
    <row r="567" spans="55:74" s="537" customFormat="1" x14ac:dyDescent="0.25">
      <c r="BC567" s="539"/>
      <c r="BD567" s="539"/>
      <c r="BE567" s="539"/>
      <c r="BF567" s="539"/>
      <c r="BG567" s="539"/>
      <c r="BH567" s="539"/>
      <c r="BI567" s="539"/>
      <c r="BJ567" s="539"/>
      <c r="BK567" s="539"/>
      <c r="BL567" s="539"/>
      <c r="BM567" s="539"/>
      <c r="BN567" s="539"/>
      <c r="BO567" s="539"/>
      <c r="BP567" s="539"/>
      <c r="BQ567" s="539"/>
      <c r="BR567" s="539"/>
      <c r="BS567" s="539"/>
      <c r="BT567" s="539"/>
      <c r="BU567" s="539"/>
      <c r="BV567" s="539"/>
    </row>
    <row r="568" spans="55:74" s="537" customFormat="1" x14ac:dyDescent="0.25">
      <c r="BC568" s="539"/>
      <c r="BD568" s="539"/>
      <c r="BE568" s="539"/>
      <c r="BF568" s="539"/>
      <c r="BG568" s="539"/>
      <c r="BH568" s="539"/>
      <c r="BI568" s="539"/>
      <c r="BJ568" s="539"/>
      <c r="BK568" s="539"/>
      <c r="BL568" s="539"/>
      <c r="BM568" s="539"/>
      <c r="BN568" s="539"/>
      <c r="BO568" s="539"/>
      <c r="BP568" s="539"/>
      <c r="BQ568" s="539"/>
      <c r="BR568" s="539"/>
      <c r="BS568" s="539"/>
      <c r="BT568" s="539"/>
      <c r="BU568" s="539"/>
      <c r="BV568" s="539"/>
    </row>
    <row r="569" spans="55:74" s="537" customFormat="1" x14ac:dyDescent="0.25">
      <c r="BC569" s="539"/>
      <c r="BD569" s="539"/>
      <c r="BE569" s="539"/>
      <c r="BF569" s="539"/>
      <c r="BG569" s="539"/>
      <c r="BH569" s="539"/>
      <c r="BI569" s="539"/>
      <c r="BJ569" s="539"/>
      <c r="BK569" s="539"/>
      <c r="BL569" s="539"/>
      <c r="BM569" s="539"/>
      <c r="BN569" s="539"/>
      <c r="BO569" s="539"/>
      <c r="BP569" s="539"/>
      <c r="BQ569" s="539"/>
      <c r="BR569" s="539"/>
      <c r="BS569" s="539"/>
      <c r="BT569" s="539"/>
      <c r="BU569" s="539"/>
      <c r="BV569" s="539"/>
    </row>
    <row r="570" spans="55:74" s="537" customFormat="1" x14ac:dyDescent="0.25">
      <c r="BC570" s="539"/>
      <c r="BD570" s="539"/>
      <c r="BE570" s="539"/>
      <c r="BF570" s="539"/>
      <c r="BG570" s="539"/>
      <c r="BH570" s="539"/>
      <c r="BI570" s="539"/>
      <c r="BJ570" s="539"/>
      <c r="BK570" s="539"/>
      <c r="BL570" s="539"/>
      <c r="BM570" s="539"/>
      <c r="BN570" s="539"/>
      <c r="BO570" s="539"/>
      <c r="BP570" s="539"/>
      <c r="BQ570" s="539"/>
      <c r="BR570" s="539"/>
      <c r="BS570" s="539"/>
      <c r="BT570" s="539"/>
      <c r="BU570" s="539"/>
      <c r="BV570" s="539"/>
    </row>
    <row r="571" spans="55:74" s="537" customFormat="1" x14ac:dyDescent="0.25">
      <c r="BC571" s="539"/>
      <c r="BD571" s="539"/>
      <c r="BE571" s="539"/>
      <c r="BF571" s="539"/>
      <c r="BG571" s="539"/>
      <c r="BH571" s="539"/>
      <c r="BI571" s="539"/>
      <c r="BJ571" s="539"/>
      <c r="BK571" s="539"/>
      <c r="BL571" s="539"/>
      <c r="BM571" s="539"/>
      <c r="BN571" s="539"/>
      <c r="BO571" s="539"/>
      <c r="BP571" s="539"/>
      <c r="BQ571" s="539"/>
      <c r="BR571" s="539"/>
      <c r="BS571" s="539"/>
      <c r="BT571" s="539"/>
      <c r="BU571" s="539"/>
      <c r="BV571" s="539"/>
    </row>
    <row r="572" spans="55:74" s="537" customFormat="1" x14ac:dyDescent="0.25">
      <c r="BC572" s="539"/>
      <c r="BD572" s="539"/>
      <c r="BE572" s="539"/>
      <c r="BF572" s="539"/>
      <c r="BG572" s="539"/>
      <c r="BH572" s="539"/>
      <c r="BI572" s="539"/>
      <c r="BJ572" s="539"/>
      <c r="BK572" s="539"/>
      <c r="BL572" s="539"/>
      <c r="BM572" s="539"/>
      <c r="BN572" s="539"/>
      <c r="BO572" s="539"/>
      <c r="BP572" s="539"/>
      <c r="BQ572" s="539"/>
      <c r="BR572" s="539"/>
      <c r="BS572" s="539"/>
      <c r="BT572" s="539"/>
      <c r="BU572" s="539"/>
      <c r="BV572" s="539"/>
    </row>
    <row r="573" spans="55:74" s="537" customFormat="1" x14ac:dyDescent="0.25">
      <c r="BC573" s="539"/>
      <c r="BD573" s="539"/>
      <c r="BE573" s="539"/>
      <c r="BF573" s="539"/>
      <c r="BG573" s="539"/>
      <c r="BH573" s="539"/>
      <c r="BI573" s="539"/>
      <c r="BJ573" s="539"/>
      <c r="BK573" s="539"/>
      <c r="BL573" s="539"/>
      <c r="BM573" s="539"/>
      <c r="BN573" s="539"/>
      <c r="BO573" s="539"/>
      <c r="BP573" s="539"/>
      <c r="BQ573" s="539"/>
      <c r="BR573" s="539"/>
      <c r="BS573" s="539"/>
      <c r="BT573" s="539"/>
      <c r="BU573" s="539"/>
      <c r="BV573" s="539"/>
    </row>
    <row r="574" spans="55:74" s="537" customFormat="1" x14ac:dyDescent="0.25">
      <c r="BC574" s="539"/>
      <c r="BD574" s="539"/>
      <c r="BE574" s="539"/>
      <c r="BF574" s="539"/>
      <c r="BG574" s="539"/>
      <c r="BH574" s="539"/>
      <c r="BI574" s="539"/>
      <c r="BJ574" s="539"/>
      <c r="BK574" s="539"/>
      <c r="BL574" s="539"/>
      <c r="BM574" s="539"/>
      <c r="BN574" s="539"/>
      <c r="BO574" s="539"/>
      <c r="BP574" s="539"/>
      <c r="BQ574" s="539"/>
      <c r="BR574" s="539"/>
      <c r="BS574" s="539"/>
      <c r="BT574" s="539"/>
      <c r="BU574" s="539"/>
      <c r="BV574" s="539"/>
    </row>
    <row r="575" spans="55:74" s="537" customFormat="1" x14ac:dyDescent="0.25">
      <c r="BC575" s="539"/>
      <c r="BD575" s="539"/>
      <c r="BE575" s="539"/>
      <c r="BF575" s="539"/>
      <c r="BG575" s="539"/>
      <c r="BH575" s="539"/>
      <c r="BI575" s="539"/>
      <c r="BJ575" s="539"/>
      <c r="BK575" s="539"/>
      <c r="BL575" s="539"/>
      <c r="BM575" s="539"/>
      <c r="BN575" s="539"/>
      <c r="BO575" s="539"/>
      <c r="BP575" s="539"/>
      <c r="BQ575" s="539"/>
      <c r="BR575" s="539"/>
      <c r="BS575" s="539"/>
      <c r="BT575" s="539"/>
      <c r="BU575" s="539"/>
      <c r="BV575" s="539"/>
    </row>
    <row r="576" spans="55:74" s="537" customFormat="1" x14ac:dyDescent="0.25">
      <c r="BC576" s="539"/>
      <c r="BD576" s="539"/>
      <c r="BE576" s="539"/>
      <c r="BF576" s="539"/>
      <c r="BG576" s="539"/>
      <c r="BH576" s="539"/>
      <c r="BI576" s="539"/>
      <c r="BJ576" s="539"/>
      <c r="BK576" s="539"/>
      <c r="BL576" s="539"/>
      <c r="BM576" s="539"/>
      <c r="BN576" s="539"/>
      <c r="BO576" s="539"/>
      <c r="BP576" s="539"/>
      <c r="BQ576" s="539"/>
      <c r="BR576" s="539"/>
      <c r="BS576" s="539"/>
      <c r="BT576" s="539"/>
      <c r="BU576" s="539"/>
      <c r="BV576" s="539"/>
    </row>
    <row r="577" spans="5:74" s="537" customFormat="1" x14ac:dyDescent="0.25">
      <c r="BC577" s="539"/>
      <c r="BD577" s="539"/>
      <c r="BE577" s="539"/>
      <c r="BF577" s="539"/>
      <c r="BG577" s="539"/>
      <c r="BH577" s="539"/>
      <c r="BI577" s="539"/>
      <c r="BJ577" s="539"/>
      <c r="BK577" s="539"/>
      <c r="BL577" s="539"/>
      <c r="BM577" s="539"/>
      <c r="BN577" s="539"/>
      <c r="BO577" s="539"/>
      <c r="BP577" s="539"/>
      <c r="BQ577" s="539"/>
      <c r="BR577" s="539"/>
      <c r="BS577" s="539"/>
      <c r="BT577" s="539"/>
      <c r="BU577" s="539"/>
      <c r="BV577" s="539"/>
    </row>
    <row r="578" spans="5:74" s="537" customFormat="1" ht="15.75" thickBot="1" x14ac:dyDescent="0.3">
      <c r="BC578" s="539"/>
      <c r="BD578" s="539"/>
      <c r="BE578" s="539"/>
      <c r="BF578" s="539"/>
      <c r="BG578" s="539"/>
      <c r="BH578" s="539"/>
      <c r="BI578" s="539"/>
      <c r="BJ578" s="539"/>
      <c r="BK578" s="539"/>
      <c r="BL578" s="539"/>
      <c r="BM578" s="539"/>
      <c r="BN578" s="539"/>
      <c r="BO578" s="539"/>
      <c r="BP578" s="539"/>
      <c r="BQ578" s="539"/>
      <c r="BR578" s="539"/>
      <c r="BS578" s="539"/>
      <c r="BT578" s="539"/>
      <c r="BU578" s="539"/>
      <c r="BV578" s="539"/>
    </row>
    <row r="579" spans="5:74" s="537" customFormat="1" x14ac:dyDescent="0.25">
      <c r="E579" s="745"/>
      <c r="F579" s="745"/>
      <c r="G579" s="745"/>
      <c r="H579" s="745"/>
      <c r="I579" s="745"/>
      <c r="J579" s="745"/>
      <c r="K579" s="745"/>
      <c r="L579" s="745"/>
      <c r="M579" s="745"/>
      <c r="N579" s="745"/>
      <c r="O579" s="755"/>
      <c r="P579" s="745"/>
      <c r="Q579" s="745"/>
      <c r="R579" s="745"/>
      <c r="S579" s="745"/>
      <c r="T579" s="745"/>
      <c r="U579" s="745"/>
      <c r="V579" s="745"/>
      <c r="W579" s="745"/>
      <c r="X579" s="756"/>
      <c r="Y579" s="755"/>
      <c r="Z579" s="745"/>
      <c r="AA579" s="745"/>
      <c r="AB579" s="745"/>
      <c r="AC579" s="745"/>
      <c r="AD579" s="745"/>
      <c r="AE579" s="745"/>
      <c r="AF579" s="745"/>
      <c r="AG579" s="745"/>
      <c r="AH579" s="756"/>
      <c r="AI579" s="755"/>
      <c r="AJ579" s="745"/>
      <c r="AK579" s="745"/>
      <c r="AL579" s="745"/>
      <c r="AM579" s="745"/>
      <c r="AN579" s="745"/>
      <c r="AO579" s="745"/>
      <c r="AP579" s="745"/>
      <c r="AQ579" s="745"/>
      <c r="AR579" s="756"/>
      <c r="AS579" s="755"/>
      <c r="AT579" s="745"/>
      <c r="AU579" s="745"/>
      <c r="AV579" s="745"/>
      <c r="AW579" s="745"/>
      <c r="AX579" s="745"/>
      <c r="AY579" s="745"/>
      <c r="AZ579" s="745"/>
      <c r="BA579" s="745"/>
      <c r="BB579" s="756"/>
      <c r="BC579" s="539"/>
      <c r="BD579" s="539"/>
      <c r="BE579" s="539"/>
      <c r="BF579" s="539"/>
      <c r="BG579" s="539"/>
      <c r="BH579" s="539"/>
      <c r="BI579" s="539"/>
      <c r="BJ579" s="539"/>
      <c r="BK579" s="539"/>
      <c r="BL579" s="539"/>
      <c r="BM579" s="539"/>
      <c r="BN579" s="539"/>
      <c r="BO579" s="539"/>
      <c r="BP579" s="539"/>
      <c r="BQ579" s="539"/>
      <c r="BR579" s="539"/>
      <c r="BS579" s="539"/>
      <c r="BT579" s="539"/>
      <c r="BU579" s="539"/>
      <c r="BV579" s="539"/>
    </row>
    <row r="580" spans="5:74" s="537" customFormat="1" x14ac:dyDescent="0.25">
      <c r="E580" s="746"/>
      <c r="F580" s="746"/>
      <c r="G580" s="746"/>
      <c r="H580" s="746"/>
      <c r="I580" s="746"/>
      <c r="J580" s="746"/>
      <c r="K580" s="746"/>
      <c r="L580" s="746"/>
      <c r="M580" s="746"/>
      <c r="N580" s="746"/>
      <c r="O580" s="757"/>
      <c r="P580" s="746"/>
      <c r="Q580" s="746"/>
      <c r="R580" s="746"/>
      <c r="S580" s="746"/>
      <c r="T580" s="746"/>
      <c r="U580" s="746"/>
      <c r="V580" s="746"/>
      <c r="W580" s="746"/>
      <c r="X580" s="758"/>
      <c r="Y580" s="757"/>
      <c r="Z580" s="746"/>
      <c r="AA580" s="746"/>
      <c r="AB580" s="746"/>
      <c r="AC580" s="746"/>
      <c r="AD580" s="746"/>
      <c r="AE580" s="746"/>
      <c r="AF580" s="746"/>
      <c r="AG580" s="746"/>
      <c r="AH580" s="758"/>
      <c r="AI580" s="757"/>
      <c r="AJ580" s="746"/>
      <c r="AK580" s="746"/>
      <c r="AL580" s="746"/>
      <c r="AM580" s="746"/>
      <c r="AN580" s="746"/>
      <c r="AO580" s="746"/>
      <c r="AP580" s="746"/>
      <c r="AQ580" s="746"/>
      <c r="AR580" s="758"/>
      <c r="AS580" s="757"/>
      <c r="AT580" s="746"/>
      <c r="AU580" s="746"/>
      <c r="AV580" s="746"/>
      <c r="AW580" s="746"/>
      <c r="AX580" s="746"/>
      <c r="AY580" s="746"/>
      <c r="AZ580" s="746"/>
      <c r="BA580" s="746"/>
      <c r="BB580" s="758"/>
      <c r="BC580" s="539"/>
      <c r="BD580" s="539"/>
      <c r="BE580" s="539"/>
      <c r="BF580" s="539"/>
      <c r="BG580" s="539"/>
      <c r="BH580" s="539"/>
      <c r="BI580" s="539"/>
      <c r="BJ580" s="539"/>
      <c r="BK580" s="539"/>
      <c r="BL580" s="539"/>
      <c r="BM580" s="539"/>
      <c r="BN580" s="539"/>
      <c r="BO580" s="539"/>
      <c r="BP580" s="539"/>
      <c r="BQ580" s="539"/>
      <c r="BR580" s="539"/>
      <c r="BS580" s="539"/>
      <c r="BT580" s="539"/>
      <c r="BU580" s="539"/>
      <c r="BV580" s="539"/>
    </row>
    <row r="581" spans="5:74" s="537" customFormat="1" x14ac:dyDescent="0.25">
      <c r="E581" s="746"/>
      <c r="F581" s="746"/>
      <c r="G581" s="746"/>
      <c r="H581" s="746"/>
      <c r="I581" s="746"/>
      <c r="J581" s="746"/>
      <c r="K581" s="746"/>
      <c r="L581" s="746"/>
      <c r="M581" s="746"/>
      <c r="N581" s="746"/>
      <c r="O581" s="757"/>
      <c r="P581" s="746"/>
      <c r="Q581" s="746"/>
      <c r="R581" s="746"/>
      <c r="S581" s="746"/>
      <c r="T581" s="746"/>
      <c r="U581" s="746"/>
      <c r="V581" s="746"/>
      <c r="W581" s="746"/>
      <c r="X581" s="758"/>
      <c r="Y581" s="757"/>
      <c r="Z581" s="746"/>
      <c r="AA581" s="746"/>
      <c r="AB581" s="746"/>
      <c r="AC581" s="746"/>
      <c r="AD581" s="746"/>
      <c r="AE581" s="746"/>
      <c r="AF581" s="746"/>
      <c r="AG581" s="746"/>
      <c r="AH581" s="758"/>
      <c r="AI581" s="757"/>
      <c r="AJ581" s="746"/>
      <c r="AK581" s="746"/>
      <c r="AL581" s="746"/>
      <c r="AM581" s="746"/>
      <c r="AN581" s="746"/>
      <c r="AO581" s="746"/>
      <c r="AP581" s="746"/>
      <c r="AQ581" s="746"/>
      <c r="AR581" s="758"/>
      <c r="AS581" s="757"/>
      <c r="AT581" s="746"/>
      <c r="AU581" s="746"/>
      <c r="AV581" s="746"/>
      <c r="AW581" s="746"/>
      <c r="AX581" s="746"/>
      <c r="AY581" s="746"/>
      <c r="AZ581" s="746"/>
      <c r="BA581" s="746"/>
      <c r="BB581" s="758"/>
      <c r="BC581" s="539"/>
      <c r="BD581" s="539"/>
      <c r="BE581" s="539"/>
      <c r="BF581" s="539"/>
      <c r="BG581" s="539"/>
      <c r="BH581" s="539"/>
      <c r="BI581" s="539"/>
      <c r="BJ581" s="539"/>
      <c r="BK581" s="539"/>
      <c r="BL581" s="539"/>
      <c r="BM581" s="539"/>
      <c r="BN581" s="539"/>
      <c r="BO581" s="539"/>
      <c r="BP581" s="539"/>
      <c r="BQ581" s="539"/>
      <c r="BR581" s="539"/>
      <c r="BS581" s="539"/>
      <c r="BT581" s="539"/>
      <c r="BU581" s="539"/>
      <c r="BV581" s="539"/>
    </row>
    <row r="582" spans="5:74" s="537" customFormat="1" x14ac:dyDescent="0.25">
      <c r="E582" s="746"/>
      <c r="F582" s="746"/>
      <c r="G582" s="746"/>
      <c r="H582" s="746"/>
      <c r="I582" s="746"/>
      <c r="J582" s="746"/>
      <c r="K582" s="746"/>
      <c r="L582" s="746"/>
      <c r="M582" s="746"/>
      <c r="N582" s="746"/>
      <c r="O582" s="757"/>
      <c r="P582" s="746"/>
      <c r="Q582" s="746"/>
      <c r="R582" s="746"/>
      <c r="S582" s="746"/>
      <c r="T582" s="746"/>
      <c r="U582" s="746"/>
      <c r="V582" s="746"/>
      <c r="W582" s="746"/>
      <c r="X582" s="758"/>
      <c r="Y582" s="757"/>
      <c r="Z582" s="746"/>
      <c r="AA582" s="746"/>
      <c r="AB582" s="746"/>
      <c r="AC582" s="746"/>
      <c r="AD582" s="746"/>
      <c r="AE582" s="746"/>
      <c r="AF582" s="746"/>
      <c r="AG582" s="746"/>
      <c r="AH582" s="758"/>
      <c r="AI582" s="757"/>
      <c r="AJ582" s="746"/>
      <c r="AK582" s="746"/>
      <c r="AL582" s="746"/>
      <c r="AM582" s="746"/>
      <c r="AN582" s="746"/>
      <c r="AO582" s="746"/>
      <c r="AP582" s="746"/>
      <c r="AQ582" s="746"/>
      <c r="AR582" s="758"/>
      <c r="AS582" s="757"/>
      <c r="AT582" s="746"/>
      <c r="AU582" s="746"/>
      <c r="AV582" s="746"/>
      <c r="AW582" s="746"/>
      <c r="AX582" s="746"/>
      <c r="AY582" s="746"/>
      <c r="AZ582" s="746"/>
      <c r="BA582" s="746"/>
      <c r="BB582" s="758"/>
      <c r="BC582" s="539"/>
      <c r="BD582" s="539"/>
      <c r="BE582" s="539"/>
      <c r="BF582" s="539"/>
      <c r="BG582" s="539"/>
      <c r="BH582" s="539"/>
      <c r="BI582" s="539"/>
      <c r="BJ582" s="539"/>
      <c r="BK582" s="539"/>
      <c r="BL582" s="539"/>
      <c r="BM582" s="539"/>
      <c r="BN582" s="539"/>
      <c r="BO582" s="539"/>
      <c r="BP582" s="539"/>
      <c r="BQ582" s="539"/>
      <c r="BR582" s="539"/>
      <c r="BS582" s="539"/>
      <c r="BT582" s="539"/>
      <c r="BU582" s="539"/>
      <c r="BV582" s="539"/>
    </row>
    <row r="583" spans="5:74" s="537" customFormat="1" ht="15.75" thickBot="1" x14ac:dyDescent="0.3">
      <c r="E583" s="747"/>
      <c r="F583" s="747"/>
      <c r="G583" s="747"/>
      <c r="H583" s="747"/>
      <c r="I583" s="747"/>
      <c r="J583" s="747"/>
      <c r="K583" s="747"/>
      <c r="L583" s="747"/>
      <c r="M583" s="747"/>
      <c r="N583" s="747"/>
      <c r="O583" s="759"/>
      <c r="P583" s="747"/>
      <c r="Q583" s="747"/>
      <c r="R583" s="747"/>
      <c r="S583" s="747"/>
      <c r="T583" s="747"/>
      <c r="U583" s="747"/>
      <c r="V583" s="747"/>
      <c r="W583" s="747"/>
      <c r="X583" s="760"/>
      <c r="Y583" s="759"/>
      <c r="Z583" s="747"/>
      <c r="AA583" s="747"/>
      <c r="AB583" s="747"/>
      <c r="AC583" s="747"/>
      <c r="AD583" s="747"/>
      <c r="AE583" s="747"/>
      <c r="AF583" s="747"/>
      <c r="AG583" s="747"/>
      <c r="AH583" s="760"/>
      <c r="AI583" s="759"/>
      <c r="AJ583" s="747"/>
      <c r="AK583" s="747"/>
      <c r="AL583" s="747"/>
      <c r="AM583" s="747"/>
      <c r="AN583" s="747"/>
      <c r="AO583" s="747"/>
      <c r="AP583" s="747"/>
      <c r="AQ583" s="747"/>
      <c r="AR583" s="760"/>
      <c r="AS583" s="759"/>
      <c r="AT583" s="747"/>
      <c r="AU583" s="747"/>
      <c r="AV583" s="747"/>
      <c r="AW583" s="747"/>
      <c r="AX583" s="747"/>
      <c r="AY583" s="747"/>
      <c r="AZ583" s="747"/>
      <c r="BA583" s="747"/>
      <c r="BB583" s="760"/>
      <c r="BC583" s="539"/>
      <c r="BD583" s="539"/>
      <c r="BE583" s="539"/>
      <c r="BF583" s="539"/>
      <c r="BG583" s="539"/>
      <c r="BH583" s="539"/>
      <c r="BI583" s="539"/>
      <c r="BJ583" s="539"/>
      <c r="BK583" s="539"/>
      <c r="BL583" s="539"/>
      <c r="BM583" s="539"/>
      <c r="BN583" s="539"/>
      <c r="BO583" s="539"/>
      <c r="BP583" s="539"/>
      <c r="BQ583" s="539"/>
      <c r="BR583" s="539"/>
      <c r="BS583" s="539"/>
      <c r="BT583" s="539"/>
      <c r="BU583" s="539"/>
      <c r="BV583" s="539"/>
    </row>
    <row r="584" spans="5:74" s="537" customFormat="1" ht="15.75" thickBot="1" x14ac:dyDescent="0.3">
      <c r="E584" s="470"/>
      <c r="F584" s="470"/>
      <c r="G584" s="470"/>
      <c r="H584" s="470"/>
      <c r="I584" s="470"/>
      <c r="J584" s="470"/>
      <c r="K584" s="470"/>
      <c r="L584" s="470"/>
      <c r="M584" s="470"/>
      <c r="N584" s="470"/>
      <c r="O584" s="471"/>
      <c r="P584" s="470"/>
      <c r="Q584" s="470"/>
      <c r="R584" s="470"/>
      <c r="S584" s="470"/>
      <c r="T584" s="470"/>
      <c r="U584" s="470"/>
      <c r="V584" s="470"/>
      <c r="W584" s="470"/>
      <c r="X584" s="472"/>
      <c r="Y584" s="471"/>
      <c r="Z584" s="470"/>
      <c r="AA584" s="470"/>
      <c r="AB584" s="470"/>
      <c r="AC584" s="470"/>
      <c r="AD584" s="470"/>
      <c r="AE584" s="470"/>
      <c r="AF584" s="470"/>
      <c r="AG584" s="470"/>
      <c r="AH584" s="472"/>
      <c r="AI584" s="473"/>
      <c r="AJ584" s="474"/>
      <c r="AK584" s="474"/>
      <c r="AL584" s="474"/>
      <c r="AM584" s="474"/>
      <c r="AN584" s="474"/>
      <c r="AO584" s="474"/>
      <c r="AP584" s="474"/>
      <c r="AQ584" s="474"/>
      <c r="AR584" s="475"/>
      <c r="AS584" s="473"/>
      <c r="AT584" s="474"/>
      <c r="AU584" s="474"/>
      <c r="AV584" s="474"/>
      <c r="AW584" s="474"/>
      <c r="AX584" s="474"/>
      <c r="AY584" s="474"/>
      <c r="AZ584" s="474"/>
      <c r="BA584" s="474"/>
      <c r="BB584" s="475"/>
      <c r="BC584" s="539"/>
      <c r="BD584" s="539"/>
      <c r="BE584" s="539"/>
      <c r="BF584" s="539"/>
      <c r="BG584" s="539"/>
      <c r="BH584" s="539"/>
      <c r="BI584" s="539"/>
      <c r="BJ584" s="539"/>
      <c r="BK584" s="539"/>
      <c r="BL584" s="539"/>
      <c r="BM584" s="539"/>
      <c r="BN584" s="539"/>
      <c r="BO584" s="539"/>
      <c r="BP584" s="539"/>
      <c r="BQ584" s="539"/>
      <c r="BR584" s="539"/>
      <c r="BS584" s="539"/>
      <c r="BT584" s="539"/>
      <c r="BU584" s="539"/>
      <c r="BV584" s="539"/>
    </row>
    <row r="585" spans="5:74" s="537" customFormat="1" x14ac:dyDescent="0.25">
      <c r="BC585" s="574"/>
      <c r="BD585" s="539"/>
      <c r="BE585" s="539"/>
      <c r="BF585" s="539"/>
      <c r="BG585" s="539"/>
      <c r="BH585" s="539"/>
      <c r="BI585" s="539"/>
      <c r="BJ585" s="539"/>
      <c r="BK585" s="539"/>
      <c r="BL585" s="539"/>
      <c r="BM585" s="539"/>
      <c r="BN585" s="539"/>
      <c r="BO585" s="539"/>
      <c r="BP585" s="539"/>
      <c r="BQ585" s="539"/>
      <c r="BR585" s="539"/>
      <c r="BS585" s="539"/>
      <c r="BT585" s="539"/>
      <c r="BU585" s="539"/>
      <c r="BV585" s="539"/>
    </row>
    <row r="586" spans="5:74" s="537" customFormat="1" x14ac:dyDescent="0.25">
      <c r="BC586" s="574"/>
      <c r="BD586" s="539"/>
      <c r="BE586" s="539"/>
      <c r="BF586" s="539"/>
      <c r="BG586" s="539"/>
      <c r="BH586" s="539"/>
      <c r="BI586" s="539"/>
      <c r="BJ586" s="539"/>
      <c r="BK586" s="539"/>
      <c r="BL586" s="539"/>
      <c r="BM586" s="539"/>
      <c r="BN586" s="539"/>
      <c r="BO586" s="539"/>
      <c r="BP586" s="539"/>
      <c r="BQ586" s="539"/>
      <c r="BR586" s="539"/>
      <c r="BS586" s="539"/>
      <c r="BT586" s="539"/>
      <c r="BU586" s="539"/>
      <c r="BV586" s="539"/>
    </row>
    <row r="587" spans="5:74" s="537" customFormat="1" x14ac:dyDescent="0.25">
      <c r="BC587" s="574"/>
      <c r="BD587" s="539"/>
      <c r="BE587" s="539"/>
      <c r="BF587" s="539"/>
      <c r="BG587" s="539"/>
      <c r="BH587" s="539"/>
      <c r="BI587" s="539"/>
      <c r="BJ587" s="539"/>
      <c r="BK587" s="539"/>
      <c r="BL587" s="539"/>
      <c r="BM587" s="539"/>
      <c r="BN587" s="539"/>
      <c r="BO587" s="539"/>
      <c r="BP587" s="539"/>
      <c r="BQ587" s="539"/>
      <c r="BR587" s="539"/>
      <c r="BS587" s="539"/>
      <c r="BT587" s="539"/>
      <c r="BU587" s="539"/>
      <c r="BV587" s="539"/>
    </row>
    <row r="588" spans="5:74" s="537" customFormat="1" x14ac:dyDescent="0.25">
      <c r="BC588" s="574"/>
      <c r="BD588" s="539"/>
      <c r="BE588" s="539"/>
      <c r="BF588" s="539"/>
      <c r="BG588" s="539"/>
      <c r="BH588" s="539"/>
      <c r="BI588" s="539"/>
      <c r="BJ588" s="539"/>
      <c r="BK588" s="539"/>
      <c r="BL588" s="539"/>
      <c r="BM588" s="539"/>
      <c r="BN588" s="539"/>
      <c r="BO588" s="539"/>
      <c r="BP588" s="539"/>
      <c r="BQ588" s="539"/>
      <c r="BR588" s="539"/>
      <c r="BS588" s="539"/>
      <c r="BT588" s="539"/>
      <c r="BU588" s="539"/>
      <c r="BV588" s="539"/>
    </row>
    <row r="589" spans="5:74" s="537" customFormat="1" x14ac:dyDescent="0.25">
      <c r="BC589" s="574"/>
      <c r="BD589" s="539"/>
      <c r="BE589" s="539"/>
      <c r="BF589" s="539"/>
      <c r="BG589" s="539"/>
      <c r="BH589" s="539"/>
      <c r="BI589" s="539"/>
      <c r="BJ589" s="539"/>
      <c r="BK589" s="539"/>
      <c r="BL589" s="539"/>
      <c r="BM589" s="539"/>
      <c r="BN589" s="539"/>
      <c r="BO589" s="539"/>
      <c r="BP589" s="539"/>
      <c r="BQ589" s="539"/>
      <c r="BR589" s="539"/>
      <c r="BS589" s="539"/>
      <c r="BT589" s="539"/>
      <c r="BU589" s="539"/>
      <c r="BV589" s="539"/>
    </row>
    <row r="590" spans="5:74" s="537" customFormat="1" x14ac:dyDescent="0.25">
      <c r="BC590" s="574"/>
      <c r="BD590" s="539"/>
      <c r="BE590" s="539"/>
      <c r="BF590" s="539"/>
      <c r="BG590" s="539"/>
      <c r="BH590" s="539"/>
      <c r="BI590" s="539"/>
      <c r="BJ590" s="539"/>
      <c r="BK590" s="539"/>
      <c r="BL590" s="539"/>
      <c r="BM590" s="539"/>
      <c r="BN590" s="539"/>
      <c r="BO590" s="539"/>
      <c r="BP590" s="539"/>
      <c r="BQ590" s="539"/>
      <c r="BR590" s="539"/>
      <c r="BS590" s="539"/>
      <c r="BT590" s="539"/>
      <c r="BU590" s="539"/>
      <c r="BV590" s="539"/>
    </row>
    <row r="591" spans="5:74" s="537" customFormat="1" x14ac:dyDescent="0.25">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c r="AY591" s="539"/>
      <c r="AZ591" s="539"/>
      <c r="BA591" s="539"/>
      <c r="BB591" s="539"/>
      <c r="BC591" s="539"/>
      <c r="BD591" s="539"/>
      <c r="BE591" s="539"/>
      <c r="BF591" s="539"/>
      <c r="BG591" s="539"/>
      <c r="BH591" s="539"/>
      <c r="BI591" s="539"/>
      <c r="BJ591" s="539"/>
      <c r="BK591" s="539"/>
      <c r="BL591" s="539"/>
      <c r="BM591" s="539"/>
      <c r="BN591" s="539"/>
      <c r="BO591" s="539"/>
      <c r="BP591" s="539"/>
      <c r="BQ591" s="539"/>
      <c r="BR591" s="539"/>
      <c r="BS591" s="539"/>
      <c r="BT591" s="539"/>
      <c r="BU591" s="539"/>
      <c r="BV591" s="539"/>
    </row>
    <row r="592" spans="5:74" s="537" customFormat="1" x14ac:dyDescent="0.25">
      <c r="Y592" s="539"/>
      <c r="Z592" s="539"/>
      <c r="AA592" s="539"/>
      <c r="AB592" s="539"/>
      <c r="AC592" s="539"/>
      <c r="AD592" s="539"/>
      <c r="AE592" s="539"/>
      <c r="AF592" s="539"/>
      <c r="AG592" s="539"/>
      <c r="AH592" s="539"/>
      <c r="AI592" s="539"/>
      <c r="AJ592" s="539"/>
      <c r="AK592" s="539"/>
      <c r="AL592" s="539"/>
      <c r="AM592" s="539"/>
      <c r="AN592" s="539"/>
      <c r="AO592" s="539"/>
      <c r="AP592" s="539"/>
      <c r="AQ592" s="539"/>
      <c r="AR592" s="539"/>
      <c r="AS592" s="539"/>
      <c r="AT592" s="539"/>
      <c r="AU592" s="539"/>
      <c r="AV592" s="539"/>
      <c r="AW592" s="539"/>
      <c r="AX592" s="539"/>
      <c r="AY592" s="539"/>
      <c r="AZ592" s="539"/>
      <c r="BA592" s="539"/>
      <c r="BB592" s="539"/>
      <c r="BC592" s="539"/>
      <c r="BD592" s="539"/>
      <c r="BE592" s="539"/>
      <c r="BF592" s="539"/>
      <c r="BG592" s="539"/>
      <c r="BH592" s="539"/>
      <c r="BI592" s="539"/>
      <c r="BJ592" s="539"/>
      <c r="BK592" s="539"/>
      <c r="BL592" s="539"/>
      <c r="BM592" s="539"/>
      <c r="BN592" s="539"/>
      <c r="BO592" s="539"/>
      <c r="BP592" s="539"/>
      <c r="BQ592" s="539"/>
      <c r="BR592" s="539"/>
      <c r="BS592" s="539"/>
      <c r="BT592" s="539"/>
      <c r="BU592" s="539"/>
      <c r="BV592" s="539"/>
    </row>
    <row r="593" spans="5:74" s="537" customFormat="1" x14ac:dyDescent="0.25">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c r="AY593" s="539"/>
      <c r="AZ593" s="539"/>
      <c r="BA593" s="539"/>
      <c r="BB593" s="539"/>
      <c r="BC593" s="539"/>
      <c r="BD593" s="539"/>
      <c r="BE593" s="539"/>
      <c r="BF593" s="539"/>
      <c r="BG593" s="539"/>
      <c r="BH593" s="539"/>
      <c r="BI593" s="539"/>
      <c r="BJ593" s="539"/>
      <c r="BK593" s="539"/>
      <c r="BL593" s="539"/>
      <c r="BM593" s="539"/>
      <c r="BN593" s="539"/>
      <c r="BO593" s="539"/>
      <c r="BP593" s="539"/>
      <c r="BQ593" s="539"/>
      <c r="BR593" s="539"/>
      <c r="BS593" s="539"/>
      <c r="BT593" s="539"/>
      <c r="BU593" s="539"/>
      <c r="BV593" s="539"/>
    </row>
    <row r="594" spans="5:74" s="537" customFormat="1" ht="15.75" thickBot="1" x14ac:dyDescent="0.3">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c r="AY594" s="539"/>
      <c r="AZ594" s="539"/>
      <c r="BA594" s="539"/>
      <c r="BB594" s="539"/>
      <c r="BC594" s="539"/>
      <c r="BD594" s="539"/>
      <c r="BE594" s="539"/>
      <c r="BF594" s="539"/>
      <c r="BG594" s="539"/>
      <c r="BH594" s="539"/>
      <c r="BI594" s="539"/>
      <c r="BJ594" s="539"/>
      <c r="BK594" s="539"/>
      <c r="BL594" s="539"/>
      <c r="BM594" s="539"/>
      <c r="BN594" s="539"/>
      <c r="BO594" s="539"/>
      <c r="BP594" s="539"/>
      <c r="BQ594" s="539"/>
      <c r="BR594" s="539"/>
      <c r="BS594" s="539"/>
      <c r="BT594" s="539"/>
      <c r="BU594" s="539"/>
      <c r="BV594" s="539"/>
    </row>
    <row r="595" spans="5:74" s="537" customFormat="1" x14ac:dyDescent="0.25">
      <c r="E595" s="745"/>
      <c r="F595" s="745"/>
      <c r="G595" s="745"/>
      <c r="H595" s="745"/>
      <c r="I595" s="745"/>
      <c r="J595" s="745"/>
      <c r="K595" s="745"/>
      <c r="L595" s="745"/>
      <c r="M595" s="745"/>
      <c r="N595" s="745"/>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c r="AY595" s="539"/>
      <c r="AZ595" s="539"/>
      <c r="BA595" s="539"/>
      <c r="BB595" s="539"/>
      <c r="BC595" s="539"/>
      <c r="BD595" s="539"/>
      <c r="BE595" s="539"/>
      <c r="BF595" s="539"/>
      <c r="BG595" s="539"/>
      <c r="BH595" s="539"/>
      <c r="BI595" s="539"/>
      <c r="BJ595" s="539"/>
      <c r="BK595" s="539"/>
      <c r="BL595" s="539"/>
      <c r="BM595" s="539"/>
      <c r="BN595" s="539"/>
      <c r="BO595" s="539"/>
      <c r="BP595" s="539"/>
      <c r="BQ595" s="539"/>
      <c r="BR595" s="539"/>
      <c r="BS595" s="539"/>
      <c r="BT595" s="539"/>
      <c r="BU595" s="539"/>
      <c r="BV595" s="539"/>
    </row>
    <row r="596" spans="5:74" s="537" customFormat="1" x14ac:dyDescent="0.25">
      <c r="E596" s="746"/>
      <c r="F596" s="746"/>
      <c r="G596" s="746"/>
      <c r="H596" s="746"/>
      <c r="I596" s="746"/>
      <c r="J596" s="746"/>
      <c r="K596" s="746"/>
      <c r="L596" s="746"/>
      <c r="M596" s="746"/>
      <c r="N596" s="746"/>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c r="AY596" s="539"/>
      <c r="AZ596" s="539"/>
      <c r="BA596" s="539"/>
      <c r="BB596" s="539"/>
      <c r="BC596" s="539"/>
      <c r="BD596" s="539"/>
      <c r="BE596" s="539"/>
      <c r="BF596" s="539"/>
      <c r="BG596" s="539"/>
      <c r="BH596" s="539"/>
      <c r="BI596" s="539"/>
      <c r="BJ596" s="539"/>
      <c r="BK596" s="539"/>
      <c r="BL596" s="539"/>
      <c r="BM596" s="539"/>
      <c r="BN596" s="539"/>
      <c r="BO596" s="539"/>
      <c r="BP596" s="539"/>
      <c r="BQ596" s="539"/>
      <c r="BR596" s="539"/>
      <c r="BS596" s="539"/>
      <c r="BT596" s="539"/>
      <c r="BU596" s="539"/>
      <c r="BV596" s="539"/>
    </row>
    <row r="597" spans="5:74" s="537" customFormat="1" x14ac:dyDescent="0.25">
      <c r="E597" s="746"/>
      <c r="F597" s="746"/>
      <c r="G597" s="746"/>
      <c r="H597" s="746"/>
      <c r="I597" s="746"/>
      <c r="J597" s="746"/>
      <c r="K597" s="746"/>
      <c r="L597" s="746"/>
      <c r="M597" s="746"/>
      <c r="N597" s="746"/>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c r="AY597" s="539"/>
      <c r="AZ597" s="539"/>
      <c r="BA597" s="539"/>
      <c r="BB597" s="539"/>
      <c r="BC597" s="539"/>
      <c r="BD597" s="539"/>
      <c r="BE597" s="539"/>
      <c r="BF597" s="539"/>
      <c r="BG597" s="539"/>
      <c r="BH597" s="539"/>
      <c r="BI597" s="539"/>
      <c r="BJ597" s="539"/>
      <c r="BK597" s="539"/>
      <c r="BL597" s="539"/>
      <c r="BM597" s="539"/>
      <c r="BN597" s="539"/>
      <c r="BO597" s="539"/>
      <c r="BP597" s="539"/>
      <c r="BQ597" s="539"/>
      <c r="BR597" s="539"/>
      <c r="BS597" s="539"/>
      <c r="BT597" s="539"/>
      <c r="BU597" s="539"/>
      <c r="BV597" s="539"/>
    </row>
    <row r="598" spans="5:74" s="537" customFormat="1" x14ac:dyDescent="0.25">
      <c r="E598" s="746"/>
      <c r="F598" s="746"/>
      <c r="G598" s="746"/>
      <c r="H598" s="746"/>
      <c r="I598" s="746"/>
      <c r="J598" s="746"/>
      <c r="K598" s="746"/>
      <c r="L598" s="746"/>
      <c r="M598" s="746"/>
      <c r="N598" s="746"/>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c r="AY598" s="539"/>
      <c r="AZ598" s="539"/>
      <c r="BA598" s="539"/>
      <c r="BB598" s="539"/>
      <c r="BC598" s="539"/>
      <c r="BD598" s="539"/>
      <c r="BE598" s="539"/>
      <c r="BF598" s="539"/>
      <c r="BG598" s="539"/>
      <c r="BH598" s="539"/>
      <c r="BI598" s="539"/>
      <c r="BJ598" s="539"/>
      <c r="BK598" s="539"/>
      <c r="BL598" s="539"/>
      <c r="BM598" s="539"/>
      <c r="BN598" s="539"/>
      <c r="BO598" s="539"/>
      <c r="BP598" s="539"/>
      <c r="BQ598" s="539"/>
      <c r="BR598" s="539"/>
      <c r="BS598" s="539"/>
      <c r="BT598" s="539"/>
      <c r="BU598" s="539"/>
      <c r="BV598" s="539"/>
    </row>
    <row r="599" spans="5:74" s="537" customFormat="1" ht="15.75" thickBot="1" x14ac:dyDescent="0.3">
      <c r="E599" s="747"/>
      <c r="F599" s="747"/>
      <c r="G599" s="747"/>
      <c r="H599" s="747"/>
      <c r="I599" s="747"/>
      <c r="J599" s="747"/>
      <c r="K599" s="747"/>
      <c r="L599" s="747"/>
      <c r="M599" s="747"/>
      <c r="N599" s="747"/>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c r="AY599" s="539"/>
      <c r="AZ599" s="539"/>
      <c r="BA599" s="539"/>
      <c r="BB599" s="539"/>
      <c r="BC599" s="539"/>
      <c r="BD599" s="539"/>
      <c r="BE599" s="539"/>
      <c r="BF599" s="539"/>
      <c r="BG599" s="539"/>
      <c r="BH599" s="539"/>
      <c r="BI599" s="539"/>
      <c r="BJ599" s="539"/>
      <c r="BK599" s="539"/>
      <c r="BL599" s="539"/>
      <c r="BM599" s="539"/>
      <c r="BN599" s="539"/>
      <c r="BO599" s="539"/>
      <c r="BP599" s="539"/>
      <c r="BQ599" s="539"/>
      <c r="BR599" s="539"/>
      <c r="BS599" s="539"/>
      <c r="BT599" s="539"/>
      <c r="BU599" s="539"/>
      <c r="BV599" s="539"/>
    </row>
    <row r="600" spans="5:74" s="537" customFormat="1" x14ac:dyDescent="0.25">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c r="AY600" s="539"/>
      <c r="AZ600" s="539"/>
      <c r="BA600" s="539"/>
      <c r="BB600" s="539"/>
      <c r="BC600" s="539"/>
      <c r="BD600" s="539"/>
      <c r="BE600" s="539"/>
      <c r="BF600" s="539"/>
      <c r="BG600" s="539"/>
      <c r="BH600" s="539"/>
      <c r="BI600" s="539"/>
      <c r="BJ600" s="539"/>
      <c r="BK600" s="539"/>
      <c r="BL600" s="539"/>
      <c r="BM600" s="539"/>
      <c r="BN600" s="539"/>
      <c r="BO600" s="539"/>
      <c r="BP600" s="539"/>
      <c r="BQ600" s="539"/>
      <c r="BR600" s="539"/>
      <c r="BS600" s="539"/>
      <c r="BT600" s="539"/>
      <c r="BU600" s="539"/>
      <c r="BV600" s="539"/>
    </row>
    <row r="601" spans="5:74" s="537" customFormat="1" x14ac:dyDescent="0.25">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c r="AY601" s="539"/>
      <c r="AZ601" s="539"/>
      <c r="BA601" s="539"/>
      <c r="BB601" s="539"/>
      <c r="BC601" s="539"/>
      <c r="BD601" s="539"/>
      <c r="BE601" s="539"/>
      <c r="BF601" s="539"/>
      <c r="BG601" s="539"/>
      <c r="BH601" s="539"/>
      <c r="BI601" s="539"/>
      <c r="BJ601" s="539"/>
      <c r="BK601" s="539"/>
      <c r="BL601" s="539"/>
      <c r="BM601" s="539"/>
      <c r="BN601" s="539"/>
      <c r="BO601" s="539"/>
      <c r="BP601" s="539"/>
      <c r="BQ601" s="539"/>
      <c r="BR601" s="539"/>
      <c r="BS601" s="539"/>
      <c r="BT601" s="539"/>
      <c r="BU601" s="539"/>
      <c r="BV601" s="539"/>
    </row>
    <row r="602" spans="5:74" s="537" customFormat="1" x14ac:dyDescent="0.25">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c r="AY602" s="539"/>
      <c r="AZ602" s="539"/>
      <c r="BA602" s="539"/>
      <c r="BB602" s="539"/>
      <c r="BC602" s="539"/>
      <c r="BD602" s="539"/>
      <c r="BE602" s="539"/>
      <c r="BF602" s="539"/>
      <c r="BG602" s="539"/>
      <c r="BH602" s="539"/>
      <c r="BI602" s="539"/>
      <c r="BJ602" s="539"/>
      <c r="BK602" s="539"/>
      <c r="BL602" s="539"/>
      <c r="BM602" s="539"/>
      <c r="BN602" s="539"/>
      <c r="BO602" s="539"/>
      <c r="BP602" s="539"/>
      <c r="BQ602" s="539"/>
      <c r="BR602" s="539"/>
      <c r="BS602" s="539"/>
      <c r="BT602" s="539"/>
      <c r="BU602" s="539"/>
      <c r="BV602" s="539"/>
    </row>
    <row r="603" spans="5:74" s="537" customFormat="1" x14ac:dyDescent="0.25">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c r="AY603" s="539"/>
      <c r="AZ603" s="539"/>
      <c r="BA603" s="539"/>
      <c r="BB603" s="539"/>
      <c r="BC603" s="539"/>
      <c r="BD603" s="539"/>
      <c r="BE603" s="539"/>
      <c r="BF603" s="539"/>
      <c r="BG603" s="539"/>
      <c r="BH603" s="539"/>
      <c r="BI603" s="539"/>
      <c r="BJ603" s="539"/>
      <c r="BK603" s="539"/>
      <c r="BL603" s="539"/>
      <c r="BM603" s="539"/>
      <c r="BN603" s="539"/>
      <c r="BO603" s="539"/>
      <c r="BP603" s="539"/>
      <c r="BQ603" s="539"/>
      <c r="BR603" s="539"/>
      <c r="BS603" s="539"/>
      <c r="BT603" s="539"/>
      <c r="BU603" s="539"/>
      <c r="BV603" s="539"/>
    </row>
    <row r="604" spans="5:74" s="537" customFormat="1" x14ac:dyDescent="0.25">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c r="AY604" s="539"/>
      <c r="AZ604" s="539"/>
      <c r="BA604" s="539"/>
      <c r="BB604" s="539"/>
      <c r="BC604" s="539"/>
      <c r="BD604" s="539"/>
      <c r="BE604" s="539"/>
      <c r="BF604" s="539"/>
      <c r="BG604" s="539"/>
      <c r="BH604" s="539"/>
      <c r="BI604" s="539"/>
      <c r="BJ604" s="539"/>
      <c r="BK604" s="539"/>
      <c r="BL604" s="539"/>
      <c r="BM604" s="539"/>
      <c r="BN604" s="539"/>
      <c r="BO604" s="539"/>
      <c r="BP604" s="539"/>
      <c r="BQ604" s="539"/>
      <c r="BR604" s="539"/>
      <c r="BS604" s="539"/>
      <c r="BT604" s="539"/>
      <c r="BU604" s="539"/>
      <c r="BV604" s="539"/>
    </row>
    <row r="605" spans="5:74" s="537" customFormat="1" x14ac:dyDescent="0.25">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c r="AY605" s="539"/>
      <c r="AZ605" s="539"/>
      <c r="BA605" s="539"/>
      <c r="BB605" s="539"/>
      <c r="BC605" s="539"/>
      <c r="BD605" s="539"/>
      <c r="BE605" s="539"/>
      <c r="BF605" s="539"/>
      <c r="BG605" s="539"/>
      <c r="BH605" s="539"/>
      <c r="BI605" s="539"/>
      <c r="BJ605" s="539"/>
      <c r="BK605" s="539"/>
      <c r="BL605" s="539"/>
      <c r="BM605" s="539"/>
      <c r="BN605" s="539"/>
      <c r="BO605" s="539"/>
      <c r="BP605" s="539"/>
      <c r="BQ605" s="539"/>
      <c r="BR605" s="539"/>
      <c r="BS605" s="539"/>
      <c r="BT605" s="539"/>
      <c r="BU605" s="539"/>
      <c r="BV605" s="539"/>
    </row>
    <row r="606" spans="5:74" s="537" customFormat="1" x14ac:dyDescent="0.25">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c r="AY606" s="539"/>
      <c r="AZ606" s="539"/>
      <c r="BA606" s="539"/>
      <c r="BB606" s="539"/>
      <c r="BC606" s="539"/>
      <c r="BD606" s="539"/>
      <c r="BE606" s="539"/>
      <c r="BF606" s="539"/>
      <c r="BG606" s="539"/>
      <c r="BH606" s="539"/>
      <c r="BI606" s="539"/>
      <c r="BJ606" s="539"/>
      <c r="BK606" s="539"/>
      <c r="BL606" s="539"/>
      <c r="BM606" s="539"/>
      <c r="BN606" s="539"/>
      <c r="BO606" s="539"/>
      <c r="BP606" s="539"/>
      <c r="BQ606" s="539"/>
      <c r="BR606" s="539"/>
      <c r="BS606" s="539"/>
      <c r="BT606" s="539"/>
      <c r="BU606" s="539"/>
      <c r="BV606" s="539"/>
    </row>
    <row r="607" spans="5:74" s="537" customFormat="1" x14ac:dyDescent="0.25">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c r="AY607" s="539"/>
      <c r="AZ607" s="539"/>
      <c r="BA607" s="539"/>
      <c r="BB607" s="539"/>
      <c r="BC607" s="539"/>
      <c r="BD607" s="539"/>
      <c r="BE607" s="539"/>
      <c r="BF607" s="539"/>
      <c r="BG607" s="539"/>
      <c r="BH607" s="539"/>
      <c r="BI607" s="539"/>
      <c r="BJ607" s="539"/>
      <c r="BK607" s="539"/>
      <c r="BL607" s="539"/>
      <c r="BM607" s="539"/>
      <c r="BN607" s="539"/>
      <c r="BO607" s="539"/>
      <c r="BP607" s="539"/>
      <c r="BQ607" s="539"/>
      <c r="BR607" s="539"/>
      <c r="BS607" s="539"/>
      <c r="BT607" s="539"/>
      <c r="BU607" s="539"/>
      <c r="BV607" s="539"/>
    </row>
    <row r="608" spans="5:74" s="537" customFormat="1" x14ac:dyDescent="0.25">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c r="AY608" s="539"/>
      <c r="AZ608" s="539"/>
      <c r="BA608" s="539"/>
      <c r="BB608" s="539"/>
      <c r="BC608" s="539"/>
      <c r="BD608" s="539"/>
      <c r="BE608" s="539"/>
      <c r="BF608" s="539"/>
      <c r="BG608" s="539"/>
      <c r="BH608" s="539"/>
      <c r="BI608" s="539"/>
      <c r="BJ608" s="539"/>
      <c r="BK608" s="539"/>
      <c r="BL608" s="539"/>
      <c r="BM608" s="539"/>
      <c r="BN608" s="539"/>
      <c r="BO608" s="539"/>
      <c r="BP608" s="539"/>
      <c r="BQ608" s="539"/>
      <c r="BR608" s="539"/>
      <c r="BS608" s="539"/>
      <c r="BT608" s="539"/>
      <c r="BU608" s="539"/>
      <c r="BV608" s="539"/>
    </row>
    <row r="609" spans="25:74" s="537" customFormat="1" x14ac:dyDescent="0.25">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c r="AY609" s="539"/>
      <c r="AZ609" s="539"/>
      <c r="BA609" s="539"/>
      <c r="BB609" s="539"/>
      <c r="BC609" s="539"/>
      <c r="BD609" s="539"/>
      <c r="BE609" s="539"/>
      <c r="BF609" s="539"/>
      <c r="BG609" s="539"/>
      <c r="BH609" s="539"/>
      <c r="BI609" s="539"/>
      <c r="BJ609" s="539"/>
      <c r="BK609" s="539"/>
      <c r="BL609" s="539"/>
      <c r="BM609" s="539"/>
      <c r="BN609" s="539"/>
      <c r="BO609" s="539"/>
      <c r="BP609" s="539"/>
      <c r="BQ609" s="539"/>
      <c r="BR609" s="539"/>
      <c r="BS609" s="539"/>
      <c r="BT609" s="539"/>
      <c r="BU609" s="539"/>
      <c r="BV609" s="539"/>
    </row>
    <row r="610" spans="25:74" s="537" customFormat="1" x14ac:dyDescent="0.25">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c r="AY610" s="539"/>
      <c r="AZ610" s="539"/>
      <c r="BA610" s="539"/>
      <c r="BB610" s="539"/>
      <c r="BC610" s="539"/>
      <c r="BD610" s="539"/>
      <c r="BE610" s="539"/>
      <c r="BF610" s="539"/>
      <c r="BG610" s="539"/>
      <c r="BH610" s="539"/>
      <c r="BI610" s="539"/>
      <c r="BJ610" s="539"/>
      <c r="BK610" s="539"/>
      <c r="BL610" s="539"/>
      <c r="BM610" s="539"/>
      <c r="BN610" s="539"/>
      <c r="BO610" s="539"/>
      <c r="BP610" s="539"/>
      <c r="BQ610" s="539"/>
      <c r="BR610" s="539"/>
      <c r="BS610" s="539"/>
      <c r="BT610" s="539"/>
      <c r="BU610" s="539"/>
      <c r="BV610" s="539"/>
    </row>
  </sheetData>
  <dataConsolidate/>
  <mergeCells count="53">
    <mergeCell ref="A1:A130"/>
    <mergeCell ref="B1:B2"/>
    <mergeCell ref="B9:N9"/>
    <mergeCell ref="O9:X9"/>
    <mergeCell ref="Y9:AH9"/>
    <mergeCell ref="AS9:BB9"/>
    <mergeCell ref="B31:B32"/>
    <mergeCell ref="B61:B62"/>
    <mergeCell ref="E146:N150"/>
    <mergeCell ref="O146:X150"/>
    <mergeCell ref="Y146:AH150"/>
    <mergeCell ref="AI146:AR150"/>
    <mergeCell ref="AS146:BB150"/>
    <mergeCell ref="AI9:AR9"/>
    <mergeCell ref="W336:Y336"/>
    <mergeCell ref="AA336:AB336"/>
    <mergeCell ref="A151:A280"/>
    <mergeCell ref="B151:B152"/>
    <mergeCell ref="B159:N159"/>
    <mergeCell ref="O159:X159"/>
    <mergeCell ref="Y159:AH159"/>
    <mergeCell ref="AS159:BB159"/>
    <mergeCell ref="B181:B182"/>
    <mergeCell ref="B211:B212"/>
    <mergeCell ref="W335:Y335"/>
    <mergeCell ref="AA335:AB335"/>
    <mergeCell ref="AI159:AR159"/>
    <mergeCell ref="W337:Y337"/>
    <mergeCell ref="AA337:AB337"/>
    <mergeCell ref="W338:Y338"/>
    <mergeCell ref="AA338:AB338"/>
    <mergeCell ref="W339:Y339"/>
    <mergeCell ref="AA339:AB339"/>
    <mergeCell ref="W340:Y340"/>
    <mergeCell ref="AA340:AB340"/>
    <mergeCell ref="W341:Y341"/>
    <mergeCell ref="AA341:AB341"/>
    <mergeCell ref="W342:Y342"/>
    <mergeCell ref="AA342:AB342"/>
    <mergeCell ref="W343:Y343"/>
    <mergeCell ref="AA343:AB343"/>
    <mergeCell ref="E429:N433"/>
    <mergeCell ref="O429:X433"/>
    <mergeCell ref="Y429:AH433"/>
    <mergeCell ref="E595:N599"/>
    <mergeCell ref="AS429:BB433"/>
    <mergeCell ref="E445:N449"/>
    <mergeCell ref="E579:N583"/>
    <mergeCell ref="O579:X583"/>
    <mergeCell ref="Y579:AH583"/>
    <mergeCell ref="AI579:AR583"/>
    <mergeCell ref="AS579:BB583"/>
    <mergeCell ref="AI429:AR433"/>
  </mergeCells>
  <dataValidations count="1">
    <dataValidation type="list" allowBlank="1" showInputMessage="1" showErrorMessage="1" sqref="B12:B30 IX12:IX30 ST12:ST30 ACP12:ACP30 AML12:AML30 AWH12:AWH30 BGD12:BGD30 BPZ12:BPZ30 BZV12:BZV30 CJR12:CJR30 CTN12:CTN30 DDJ12:DDJ30 DNF12:DNF30 DXB12:DXB30 EGX12:EGX30 EQT12:EQT30 FAP12:FAP30 FKL12:FKL30 FUH12:FUH30 GED12:GED30 GNZ12:GNZ30 GXV12:GXV30 HHR12:HHR30 HRN12:HRN30 IBJ12:IBJ30 ILF12:ILF30 IVB12:IVB30 JEX12:JEX30 JOT12:JOT30 JYP12:JYP30 KIL12:KIL30 KSH12:KSH30 LCD12:LCD30 LLZ12:LLZ30 LVV12:LVV30 MFR12:MFR30 MPN12:MPN30 MZJ12:MZJ30 NJF12:NJF30 NTB12:NTB30 OCX12:OCX30 OMT12:OMT30 OWP12:OWP30 PGL12:PGL30 PQH12:PQH30 QAD12:QAD30 QJZ12:QJZ30 QTV12:QTV30 RDR12:RDR30 RNN12:RNN30 RXJ12:RXJ30 SHF12:SHF30 SRB12:SRB30 TAX12:TAX30 TKT12:TKT30 TUP12:TUP30 UEL12:UEL30 UOH12:UOH30 UYD12:UYD30 VHZ12:VHZ30 VRV12:VRV30 WBR12:WBR30 WLN12:WLN30 WVJ12:WVJ30 B65548:B65566 IX65548:IX65566 ST65548:ST65566 ACP65548:ACP65566 AML65548:AML65566 AWH65548:AWH65566 BGD65548:BGD65566 BPZ65548:BPZ65566 BZV65548:BZV65566 CJR65548:CJR65566 CTN65548:CTN65566 DDJ65548:DDJ65566 DNF65548:DNF65566 DXB65548:DXB65566 EGX65548:EGX65566 EQT65548:EQT65566 FAP65548:FAP65566 FKL65548:FKL65566 FUH65548:FUH65566 GED65548:GED65566 GNZ65548:GNZ65566 GXV65548:GXV65566 HHR65548:HHR65566 HRN65548:HRN65566 IBJ65548:IBJ65566 ILF65548:ILF65566 IVB65548:IVB65566 JEX65548:JEX65566 JOT65548:JOT65566 JYP65548:JYP65566 KIL65548:KIL65566 KSH65548:KSH65566 LCD65548:LCD65566 LLZ65548:LLZ65566 LVV65548:LVV65566 MFR65548:MFR65566 MPN65548:MPN65566 MZJ65548:MZJ65566 NJF65548:NJF65566 NTB65548:NTB65566 OCX65548:OCX65566 OMT65548:OMT65566 OWP65548:OWP65566 PGL65548:PGL65566 PQH65548:PQH65566 QAD65548:QAD65566 QJZ65548:QJZ65566 QTV65548:QTV65566 RDR65548:RDR65566 RNN65548:RNN65566 RXJ65548:RXJ65566 SHF65548:SHF65566 SRB65548:SRB65566 TAX65548:TAX65566 TKT65548:TKT65566 TUP65548:TUP65566 UEL65548:UEL65566 UOH65548:UOH65566 UYD65548:UYD65566 VHZ65548:VHZ65566 VRV65548:VRV65566 WBR65548:WBR65566 WLN65548:WLN65566 WVJ65548:WVJ65566 B131084:B131102 IX131084:IX131102 ST131084:ST131102 ACP131084:ACP131102 AML131084:AML131102 AWH131084:AWH131102 BGD131084:BGD131102 BPZ131084:BPZ131102 BZV131084:BZV131102 CJR131084:CJR131102 CTN131084:CTN131102 DDJ131084:DDJ131102 DNF131084:DNF131102 DXB131084:DXB131102 EGX131084:EGX131102 EQT131084:EQT131102 FAP131084:FAP131102 FKL131084:FKL131102 FUH131084:FUH131102 GED131084:GED131102 GNZ131084:GNZ131102 GXV131084:GXV131102 HHR131084:HHR131102 HRN131084:HRN131102 IBJ131084:IBJ131102 ILF131084:ILF131102 IVB131084:IVB131102 JEX131084:JEX131102 JOT131084:JOT131102 JYP131084:JYP131102 KIL131084:KIL131102 KSH131084:KSH131102 LCD131084:LCD131102 LLZ131084:LLZ131102 LVV131084:LVV131102 MFR131084:MFR131102 MPN131084:MPN131102 MZJ131084:MZJ131102 NJF131084:NJF131102 NTB131084:NTB131102 OCX131084:OCX131102 OMT131084:OMT131102 OWP131084:OWP131102 PGL131084:PGL131102 PQH131084:PQH131102 QAD131084:QAD131102 QJZ131084:QJZ131102 QTV131084:QTV131102 RDR131084:RDR131102 RNN131084:RNN131102 RXJ131084:RXJ131102 SHF131084:SHF131102 SRB131084:SRB131102 TAX131084:TAX131102 TKT131084:TKT131102 TUP131084:TUP131102 UEL131084:UEL131102 UOH131084:UOH131102 UYD131084:UYD131102 VHZ131084:VHZ131102 VRV131084:VRV131102 WBR131084:WBR131102 WLN131084:WLN131102 WVJ131084:WVJ131102 B196620:B196638 IX196620:IX196638 ST196620:ST196638 ACP196620:ACP196638 AML196620:AML196638 AWH196620:AWH196638 BGD196620:BGD196638 BPZ196620:BPZ196638 BZV196620:BZV196638 CJR196620:CJR196638 CTN196620:CTN196638 DDJ196620:DDJ196638 DNF196620:DNF196638 DXB196620:DXB196638 EGX196620:EGX196638 EQT196620:EQT196638 FAP196620:FAP196638 FKL196620:FKL196638 FUH196620:FUH196638 GED196620:GED196638 GNZ196620:GNZ196638 GXV196620:GXV196638 HHR196620:HHR196638 HRN196620:HRN196638 IBJ196620:IBJ196638 ILF196620:ILF196638 IVB196620:IVB196638 JEX196620:JEX196638 JOT196620:JOT196638 JYP196620:JYP196638 KIL196620:KIL196638 KSH196620:KSH196638 LCD196620:LCD196638 LLZ196620:LLZ196638 LVV196620:LVV196638 MFR196620:MFR196638 MPN196620:MPN196638 MZJ196620:MZJ196638 NJF196620:NJF196638 NTB196620:NTB196638 OCX196620:OCX196638 OMT196620:OMT196638 OWP196620:OWP196638 PGL196620:PGL196638 PQH196620:PQH196638 QAD196620:QAD196638 QJZ196620:QJZ196638 QTV196620:QTV196638 RDR196620:RDR196638 RNN196620:RNN196638 RXJ196620:RXJ196638 SHF196620:SHF196638 SRB196620:SRB196638 TAX196620:TAX196638 TKT196620:TKT196638 TUP196620:TUP196638 UEL196620:UEL196638 UOH196620:UOH196638 UYD196620:UYD196638 VHZ196620:VHZ196638 VRV196620:VRV196638 WBR196620:WBR196638 WLN196620:WLN196638 WVJ196620:WVJ196638 B262156:B262174 IX262156:IX262174 ST262156:ST262174 ACP262156:ACP262174 AML262156:AML262174 AWH262156:AWH262174 BGD262156:BGD262174 BPZ262156:BPZ262174 BZV262156:BZV262174 CJR262156:CJR262174 CTN262156:CTN262174 DDJ262156:DDJ262174 DNF262156:DNF262174 DXB262156:DXB262174 EGX262156:EGX262174 EQT262156:EQT262174 FAP262156:FAP262174 FKL262156:FKL262174 FUH262156:FUH262174 GED262156:GED262174 GNZ262156:GNZ262174 GXV262156:GXV262174 HHR262156:HHR262174 HRN262156:HRN262174 IBJ262156:IBJ262174 ILF262156:ILF262174 IVB262156:IVB262174 JEX262156:JEX262174 JOT262156:JOT262174 JYP262156:JYP262174 KIL262156:KIL262174 KSH262156:KSH262174 LCD262156:LCD262174 LLZ262156:LLZ262174 LVV262156:LVV262174 MFR262156:MFR262174 MPN262156:MPN262174 MZJ262156:MZJ262174 NJF262156:NJF262174 NTB262156:NTB262174 OCX262156:OCX262174 OMT262156:OMT262174 OWP262156:OWP262174 PGL262156:PGL262174 PQH262156:PQH262174 QAD262156:QAD262174 QJZ262156:QJZ262174 QTV262156:QTV262174 RDR262156:RDR262174 RNN262156:RNN262174 RXJ262156:RXJ262174 SHF262156:SHF262174 SRB262156:SRB262174 TAX262156:TAX262174 TKT262156:TKT262174 TUP262156:TUP262174 UEL262156:UEL262174 UOH262156:UOH262174 UYD262156:UYD262174 VHZ262156:VHZ262174 VRV262156:VRV262174 WBR262156:WBR262174 WLN262156:WLN262174 WVJ262156:WVJ262174 B327692:B327710 IX327692:IX327710 ST327692:ST327710 ACP327692:ACP327710 AML327692:AML327710 AWH327692:AWH327710 BGD327692:BGD327710 BPZ327692:BPZ327710 BZV327692:BZV327710 CJR327692:CJR327710 CTN327692:CTN327710 DDJ327692:DDJ327710 DNF327692:DNF327710 DXB327692:DXB327710 EGX327692:EGX327710 EQT327692:EQT327710 FAP327692:FAP327710 FKL327692:FKL327710 FUH327692:FUH327710 GED327692:GED327710 GNZ327692:GNZ327710 GXV327692:GXV327710 HHR327692:HHR327710 HRN327692:HRN327710 IBJ327692:IBJ327710 ILF327692:ILF327710 IVB327692:IVB327710 JEX327692:JEX327710 JOT327692:JOT327710 JYP327692:JYP327710 KIL327692:KIL327710 KSH327692:KSH327710 LCD327692:LCD327710 LLZ327692:LLZ327710 LVV327692:LVV327710 MFR327692:MFR327710 MPN327692:MPN327710 MZJ327692:MZJ327710 NJF327692:NJF327710 NTB327692:NTB327710 OCX327692:OCX327710 OMT327692:OMT327710 OWP327692:OWP327710 PGL327692:PGL327710 PQH327692:PQH327710 QAD327692:QAD327710 QJZ327692:QJZ327710 QTV327692:QTV327710 RDR327692:RDR327710 RNN327692:RNN327710 RXJ327692:RXJ327710 SHF327692:SHF327710 SRB327692:SRB327710 TAX327692:TAX327710 TKT327692:TKT327710 TUP327692:TUP327710 UEL327692:UEL327710 UOH327692:UOH327710 UYD327692:UYD327710 VHZ327692:VHZ327710 VRV327692:VRV327710 WBR327692:WBR327710 WLN327692:WLN327710 WVJ327692:WVJ327710 B393228:B393246 IX393228:IX393246 ST393228:ST393246 ACP393228:ACP393246 AML393228:AML393246 AWH393228:AWH393246 BGD393228:BGD393246 BPZ393228:BPZ393246 BZV393228:BZV393246 CJR393228:CJR393246 CTN393228:CTN393246 DDJ393228:DDJ393246 DNF393228:DNF393246 DXB393228:DXB393246 EGX393228:EGX393246 EQT393228:EQT393246 FAP393228:FAP393246 FKL393228:FKL393246 FUH393228:FUH393246 GED393228:GED393246 GNZ393228:GNZ393246 GXV393228:GXV393246 HHR393228:HHR393246 HRN393228:HRN393246 IBJ393228:IBJ393246 ILF393228:ILF393246 IVB393228:IVB393246 JEX393228:JEX393246 JOT393228:JOT393246 JYP393228:JYP393246 KIL393228:KIL393246 KSH393228:KSH393246 LCD393228:LCD393246 LLZ393228:LLZ393246 LVV393228:LVV393246 MFR393228:MFR393246 MPN393228:MPN393246 MZJ393228:MZJ393246 NJF393228:NJF393246 NTB393228:NTB393246 OCX393228:OCX393246 OMT393228:OMT393246 OWP393228:OWP393246 PGL393228:PGL393246 PQH393228:PQH393246 QAD393228:QAD393246 QJZ393228:QJZ393246 QTV393228:QTV393246 RDR393228:RDR393246 RNN393228:RNN393246 RXJ393228:RXJ393246 SHF393228:SHF393246 SRB393228:SRB393246 TAX393228:TAX393246 TKT393228:TKT393246 TUP393228:TUP393246 UEL393228:UEL393246 UOH393228:UOH393246 UYD393228:UYD393246 VHZ393228:VHZ393246 VRV393228:VRV393246 WBR393228:WBR393246 WLN393228:WLN393246 WVJ393228:WVJ393246 B458764:B458782 IX458764:IX458782 ST458764:ST458782 ACP458764:ACP458782 AML458764:AML458782 AWH458764:AWH458782 BGD458764:BGD458782 BPZ458764:BPZ458782 BZV458764:BZV458782 CJR458764:CJR458782 CTN458764:CTN458782 DDJ458764:DDJ458782 DNF458764:DNF458782 DXB458764:DXB458782 EGX458764:EGX458782 EQT458764:EQT458782 FAP458764:FAP458782 FKL458764:FKL458782 FUH458764:FUH458782 GED458764:GED458782 GNZ458764:GNZ458782 GXV458764:GXV458782 HHR458764:HHR458782 HRN458764:HRN458782 IBJ458764:IBJ458782 ILF458764:ILF458782 IVB458764:IVB458782 JEX458764:JEX458782 JOT458764:JOT458782 JYP458764:JYP458782 KIL458764:KIL458782 KSH458764:KSH458782 LCD458764:LCD458782 LLZ458764:LLZ458782 LVV458764:LVV458782 MFR458764:MFR458782 MPN458764:MPN458782 MZJ458764:MZJ458782 NJF458764:NJF458782 NTB458764:NTB458782 OCX458764:OCX458782 OMT458764:OMT458782 OWP458764:OWP458782 PGL458764:PGL458782 PQH458764:PQH458782 QAD458764:QAD458782 QJZ458764:QJZ458782 QTV458764:QTV458782 RDR458764:RDR458782 RNN458764:RNN458782 RXJ458764:RXJ458782 SHF458764:SHF458782 SRB458764:SRB458782 TAX458764:TAX458782 TKT458764:TKT458782 TUP458764:TUP458782 UEL458764:UEL458782 UOH458764:UOH458782 UYD458764:UYD458782 VHZ458764:VHZ458782 VRV458764:VRV458782 WBR458764:WBR458782 WLN458764:WLN458782 WVJ458764:WVJ458782 B524300:B524318 IX524300:IX524318 ST524300:ST524318 ACP524300:ACP524318 AML524300:AML524318 AWH524300:AWH524318 BGD524300:BGD524318 BPZ524300:BPZ524318 BZV524300:BZV524318 CJR524300:CJR524318 CTN524300:CTN524318 DDJ524300:DDJ524318 DNF524300:DNF524318 DXB524300:DXB524318 EGX524300:EGX524318 EQT524300:EQT524318 FAP524300:FAP524318 FKL524300:FKL524318 FUH524300:FUH524318 GED524300:GED524318 GNZ524300:GNZ524318 GXV524300:GXV524318 HHR524300:HHR524318 HRN524300:HRN524318 IBJ524300:IBJ524318 ILF524300:ILF524318 IVB524300:IVB524318 JEX524300:JEX524318 JOT524300:JOT524318 JYP524300:JYP524318 KIL524300:KIL524318 KSH524300:KSH524318 LCD524300:LCD524318 LLZ524300:LLZ524318 LVV524300:LVV524318 MFR524300:MFR524318 MPN524300:MPN524318 MZJ524300:MZJ524318 NJF524300:NJF524318 NTB524300:NTB524318 OCX524300:OCX524318 OMT524300:OMT524318 OWP524300:OWP524318 PGL524300:PGL524318 PQH524300:PQH524318 QAD524300:QAD524318 QJZ524300:QJZ524318 QTV524300:QTV524318 RDR524300:RDR524318 RNN524300:RNN524318 RXJ524300:RXJ524318 SHF524300:SHF524318 SRB524300:SRB524318 TAX524300:TAX524318 TKT524300:TKT524318 TUP524300:TUP524318 UEL524300:UEL524318 UOH524300:UOH524318 UYD524300:UYD524318 VHZ524300:VHZ524318 VRV524300:VRV524318 WBR524300:WBR524318 WLN524300:WLN524318 WVJ524300:WVJ524318 B589836:B589854 IX589836:IX589854 ST589836:ST589854 ACP589836:ACP589854 AML589836:AML589854 AWH589836:AWH589854 BGD589836:BGD589854 BPZ589836:BPZ589854 BZV589836:BZV589854 CJR589836:CJR589854 CTN589836:CTN589854 DDJ589836:DDJ589854 DNF589836:DNF589854 DXB589836:DXB589854 EGX589836:EGX589854 EQT589836:EQT589854 FAP589836:FAP589854 FKL589836:FKL589854 FUH589836:FUH589854 GED589836:GED589854 GNZ589836:GNZ589854 GXV589836:GXV589854 HHR589836:HHR589854 HRN589836:HRN589854 IBJ589836:IBJ589854 ILF589836:ILF589854 IVB589836:IVB589854 JEX589836:JEX589854 JOT589836:JOT589854 JYP589836:JYP589854 KIL589836:KIL589854 KSH589836:KSH589854 LCD589836:LCD589854 LLZ589836:LLZ589854 LVV589836:LVV589854 MFR589836:MFR589854 MPN589836:MPN589854 MZJ589836:MZJ589854 NJF589836:NJF589854 NTB589836:NTB589854 OCX589836:OCX589854 OMT589836:OMT589854 OWP589836:OWP589854 PGL589836:PGL589854 PQH589836:PQH589854 QAD589836:QAD589854 QJZ589836:QJZ589854 QTV589836:QTV589854 RDR589836:RDR589854 RNN589836:RNN589854 RXJ589836:RXJ589854 SHF589836:SHF589854 SRB589836:SRB589854 TAX589836:TAX589854 TKT589836:TKT589854 TUP589836:TUP589854 UEL589836:UEL589854 UOH589836:UOH589854 UYD589836:UYD589854 VHZ589836:VHZ589854 VRV589836:VRV589854 WBR589836:WBR589854 WLN589836:WLN589854 WVJ589836:WVJ589854 B655372:B655390 IX655372:IX655390 ST655372:ST655390 ACP655372:ACP655390 AML655372:AML655390 AWH655372:AWH655390 BGD655372:BGD655390 BPZ655372:BPZ655390 BZV655372:BZV655390 CJR655372:CJR655390 CTN655372:CTN655390 DDJ655372:DDJ655390 DNF655372:DNF655390 DXB655372:DXB655390 EGX655372:EGX655390 EQT655372:EQT655390 FAP655372:FAP655390 FKL655372:FKL655390 FUH655372:FUH655390 GED655372:GED655390 GNZ655372:GNZ655390 GXV655372:GXV655390 HHR655372:HHR655390 HRN655372:HRN655390 IBJ655372:IBJ655390 ILF655372:ILF655390 IVB655372:IVB655390 JEX655372:JEX655390 JOT655372:JOT655390 JYP655372:JYP655390 KIL655372:KIL655390 KSH655372:KSH655390 LCD655372:LCD655390 LLZ655372:LLZ655390 LVV655372:LVV655390 MFR655372:MFR655390 MPN655372:MPN655390 MZJ655372:MZJ655390 NJF655372:NJF655390 NTB655372:NTB655390 OCX655372:OCX655390 OMT655372:OMT655390 OWP655372:OWP655390 PGL655372:PGL655390 PQH655372:PQH655390 QAD655372:QAD655390 QJZ655372:QJZ655390 QTV655372:QTV655390 RDR655372:RDR655390 RNN655372:RNN655390 RXJ655372:RXJ655390 SHF655372:SHF655390 SRB655372:SRB655390 TAX655372:TAX655390 TKT655372:TKT655390 TUP655372:TUP655390 UEL655372:UEL655390 UOH655372:UOH655390 UYD655372:UYD655390 VHZ655372:VHZ655390 VRV655372:VRV655390 WBR655372:WBR655390 WLN655372:WLN655390 WVJ655372:WVJ655390 B720908:B720926 IX720908:IX720926 ST720908:ST720926 ACP720908:ACP720926 AML720908:AML720926 AWH720908:AWH720926 BGD720908:BGD720926 BPZ720908:BPZ720926 BZV720908:BZV720926 CJR720908:CJR720926 CTN720908:CTN720926 DDJ720908:DDJ720926 DNF720908:DNF720926 DXB720908:DXB720926 EGX720908:EGX720926 EQT720908:EQT720926 FAP720908:FAP720926 FKL720908:FKL720926 FUH720908:FUH720926 GED720908:GED720926 GNZ720908:GNZ720926 GXV720908:GXV720926 HHR720908:HHR720926 HRN720908:HRN720926 IBJ720908:IBJ720926 ILF720908:ILF720926 IVB720908:IVB720926 JEX720908:JEX720926 JOT720908:JOT720926 JYP720908:JYP720926 KIL720908:KIL720926 KSH720908:KSH720926 LCD720908:LCD720926 LLZ720908:LLZ720926 LVV720908:LVV720926 MFR720908:MFR720926 MPN720908:MPN720926 MZJ720908:MZJ720926 NJF720908:NJF720926 NTB720908:NTB720926 OCX720908:OCX720926 OMT720908:OMT720926 OWP720908:OWP720926 PGL720908:PGL720926 PQH720908:PQH720926 QAD720908:QAD720926 QJZ720908:QJZ720926 QTV720908:QTV720926 RDR720908:RDR720926 RNN720908:RNN720926 RXJ720908:RXJ720926 SHF720908:SHF720926 SRB720908:SRB720926 TAX720908:TAX720926 TKT720908:TKT720926 TUP720908:TUP720926 UEL720908:UEL720926 UOH720908:UOH720926 UYD720908:UYD720926 VHZ720908:VHZ720926 VRV720908:VRV720926 WBR720908:WBR720926 WLN720908:WLN720926 WVJ720908:WVJ720926 B786444:B786462 IX786444:IX786462 ST786444:ST786462 ACP786444:ACP786462 AML786444:AML786462 AWH786444:AWH786462 BGD786444:BGD786462 BPZ786444:BPZ786462 BZV786444:BZV786462 CJR786444:CJR786462 CTN786444:CTN786462 DDJ786444:DDJ786462 DNF786444:DNF786462 DXB786444:DXB786462 EGX786444:EGX786462 EQT786444:EQT786462 FAP786444:FAP786462 FKL786444:FKL786462 FUH786444:FUH786462 GED786444:GED786462 GNZ786444:GNZ786462 GXV786444:GXV786462 HHR786444:HHR786462 HRN786444:HRN786462 IBJ786444:IBJ786462 ILF786444:ILF786462 IVB786444:IVB786462 JEX786444:JEX786462 JOT786444:JOT786462 JYP786444:JYP786462 KIL786444:KIL786462 KSH786444:KSH786462 LCD786444:LCD786462 LLZ786444:LLZ786462 LVV786444:LVV786462 MFR786444:MFR786462 MPN786444:MPN786462 MZJ786444:MZJ786462 NJF786444:NJF786462 NTB786444:NTB786462 OCX786444:OCX786462 OMT786444:OMT786462 OWP786444:OWP786462 PGL786444:PGL786462 PQH786444:PQH786462 QAD786444:QAD786462 QJZ786444:QJZ786462 QTV786444:QTV786462 RDR786444:RDR786462 RNN786444:RNN786462 RXJ786444:RXJ786462 SHF786444:SHF786462 SRB786444:SRB786462 TAX786444:TAX786462 TKT786444:TKT786462 TUP786444:TUP786462 UEL786444:UEL786462 UOH786444:UOH786462 UYD786444:UYD786462 VHZ786444:VHZ786462 VRV786444:VRV786462 WBR786444:WBR786462 WLN786444:WLN786462 WVJ786444:WVJ786462 B851980:B851998 IX851980:IX851998 ST851980:ST851998 ACP851980:ACP851998 AML851980:AML851998 AWH851980:AWH851998 BGD851980:BGD851998 BPZ851980:BPZ851998 BZV851980:BZV851998 CJR851980:CJR851998 CTN851980:CTN851998 DDJ851980:DDJ851998 DNF851980:DNF851998 DXB851980:DXB851998 EGX851980:EGX851998 EQT851980:EQT851998 FAP851980:FAP851998 FKL851980:FKL851998 FUH851980:FUH851998 GED851980:GED851998 GNZ851980:GNZ851998 GXV851980:GXV851998 HHR851980:HHR851998 HRN851980:HRN851998 IBJ851980:IBJ851998 ILF851980:ILF851998 IVB851980:IVB851998 JEX851980:JEX851998 JOT851980:JOT851998 JYP851980:JYP851998 KIL851980:KIL851998 KSH851980:KSH851998 LCD851980:LCD851998 LLZ851980:LLZ851998 LVV851980:LVV851998 MFR851980:MFR851998 MPN851980:MPN851998 MZJ851980:MZJ851998 NJF851980:NJF851998 NTB851980:NTB851998 OCX851980:OCX851998 OMT851980:OMT851998 OWP851980:OWP851998 PGL851980:PGL851998 PQH851980:PQH851998 QAD851980:QAD851998 QJZ851980:QJZ851998 QTV851980:QTV851998 RDR851980:RDR851998 RNN851980:RNN851998 RXJ851980:RXJ851998 SHF851980:SHF851998 SRB851980:SRB851998 TAX851980:TAX851998 TKT851980:TKT851998 TUP851980:TUP851998 UEL851980:UEL851998 UOH851980:UOH851998 UYD851980:UYD851998 VHZ851980:VHZ851998 VRV851980:VRV851998 WBR851980:WBR851998 WLN851980:WLN851998 WVJ851980:WVJ851998 B917516:B917534 IX917516:IX917534 ST917516:ST917534 ACP917516:ACP917534 AML917516:AML917534 AWH917516:AWH917534 BGD917516:BGD917534 BPZ917516:BPZ917534 BZV917516:BZV917534 CJR917516:CJR917534 CTN917516:CTN917534 DDJ917516:DDJ917534 DNF917516:DNF917534 DXB917516:DXB917534 EGX917516:EGX917534 EQT917516:EQT917534 FAP917516:FAP917534 FKL917516:FKL917534 FUH917516:FUH917534 GED917516:GED917534 GNZ917516:GNZ917534 GXV917516:GXV917534 HHR917516:HHR917534 HRN917516:HRN917534 IBJ917516:IBJ917534 ILF917516:ILF917534 IVB917516:IVB917534 JEX917516:JEX917534 JOT917516:JOT917534 JYP917516:JYP917534 KIL917516:KIL917534 KSH917516:KSH917534 LCD917516:LCD917534 LLZ917516:LLZ917534 LVV917516:LVV917534 MFR917516:MFR917534 MPN917516:MPN917534 MZJ917516:MZJ917534 NJF917516:NJF917534 NTB917516:NTB917534 OCX917516:OCX917534 OMT917516:OMT917534 OWP917516:OWP917534 PGL917516:PGL917534 PQH917516:PQH917534 QAD917516:QAD917534 QJZ917516:QJZ917534 QTV917516:QTV917534 RDR917516:RDR917534 RNN917516:RNN917534 RXJ917516:RXJ917534 SHF917516:SHF917534 SRB917516:SRB917534 TAX917516:TAX917534 TKT917516:TKT917534 TUP917516:TUP917534 UEL917516:UEL917534 UOH917516:UOH917534 UYD917516:UYD917534 VHZ917516:VHZ917534 VRV917516:VRV917534 WBR917516:WBR917534 WLN917516:WLN917534 WVJ917516:WVJ917534 B983052:B983070 IX983052:IX983070 ST983052:ST983070 ACP983052:ACP983070 AML983052:AML983070 AWH983052:AWH983070 BGD983052:BGD983070 BPZ983052:BPZ983070 BZV983052:BZV983070 CJR983052:CJR983070 CTN983052:CTN983070 DDJ983052:DDJ983070 DNF983052:DNF983070 DXB983052:DXB983070 EGX983052:EGX983070 EQT983052:EQT983070 FAP983052:FAP983070 FKL983052:FKL983070 FUH983052:FUH983070 GED983052:GED983070 GNZ983052:GNZ983070 GXV983052:GXV983070 HHR983052:HHR983070 HRN983052:HRN983070 IBJ983052:IBJ983070 ILF983052:ILF983070 IVB983052:IVB983070 JEX983052:JEX983070 JOT983052:JOT983070 JYP983052:JYP983070 KIL983052:KIL983070 KSH983052:KSH983070 LCD983052:LCD983070 LLZ983052:LLZ983070 LVV983052:LVV983070 MFR983052:MFR983070 MPN983052:MPN983070 MZJ983052:MZJ983070 NJF983052:NJF983070 NTB983052:NTB983070 OCX983052:OCX983070 OMT983052:OMT983070 OWP983052:OWP983070 PGL983052:PGL983070 PQH983052:PQH983070 QAD983052:QAD983070 QJZ983052:QJZ983070 QTV983052:QTV983070 RDR983052:RDR983070 RNN983052:RNN983070 RXJ983052:RXJ983070 SHF983052:SHF983070 SRB983052:SRB983070 TAX983052:TAX983070 TKT983052:TKT983070 TUP983052:TUP983070 UEL983052:UEL983070 UOH983052:UOH983070 UYD983052:UYD983070 VHZ983052:VHZ983070 VRV983052:VRV983070 WBR983052:WBR983070 WLN983052:WLN983070 WVJ983052:WVJ983070 B162:B180 IX162:IX180 ST162:ST180 ACP162:ACP180 AML162:AML180 AWH162:AWH180 BGD162:BGD180 BPZ162:BPZ180 BZV162:BZV180 CJR162:CJR180 CTN162:CTN180 DDJ162:DDJ180 DNF162:DNF180 DXB162:DXB180 EGX162:EGX180 EQT162:EQT180 FAP162:FAP180 FKL162:FKL180 FUH162:FUH180 GED162:GED180 GNZ162:GNZ180 GXV162:GXV180 HHR162:HHR180 HRN162:HRN180 IBJ162:IBJ180 ILF162:ILF180 IVB162:IVB180 JEX162:JEX180 JOT162:JOT180 JYP162:JYP180 KIL162:KIL180 KSH162:KSH180 LCD162:LCD180 LLZ162:LLZ180 LVV162:LVV180 MFR162:MFR180 MPN162:MPN180 MZJ162:MZJ180 NJF162:NJF180 NTB162:NTB180 OCX162:OCX180 OMT162:OMT180 OWP162:OWP180 PGL162:PGL180 PQH162:PQH180 QAD162:QAD180 QJZ162:QJZ180 QTV162:QTV180 RDR162:RDR180 RNN162:RNN180 RXJ162:RXJ180 SHF162:SHF180 SRB162:SRB180 TAX162:TAX180 TKT162:TKT180 TUP162:TUP180 UEL162:UEL180 UOH162:UOH180 UYD162:UYD180 VHZ162:VHZ180 VRV162:VRV180 WBR162:WBR180 WLN162:WLN180 WVJ162:WVJ180 B65698:B65716 IX65698:IX65716 ST65698:ST65716 ACP65698:ACP65716 AML65698:AML65716 AWH65698:AWH65716 BGD65698:BGD65716 BPZ65698:BPZ65716 BZV65698:BZV65716 CJR65698:CJR65716 CTN65698:CTN65716 DDJ65698:DDJ65716 DNF65698:DNF65716 DXB65698:DXB65716 EGX65698:EGX65716 EQT65698:EQT65716 FAP65698:FAP65716 FKL65698:FKL65716 FUH65698:FUH65716 GED65698:GED65716 GNZ65698:GNZ65716 GXV65698:GXV65716 HHR65698:HHR65716 HRN65698:HRN65716 IBJ65698:IBJ65716 ILF65698:ILF65716 IVB65698:IVB65716 JEX65698:JEX65716 JOT65698:JOT65716 JYP65698:JYP65716 KIL65698:KIL65716 KSH65698:KSH65716 LCD65698:LCD65716 LLZ65698:LLZ65716 LVV65698:LVV65716 MFR65698:MFR65716 MPN65698:MPN65716 MZJ65698:MZJ65716 NJF65698:NJF65716 NTB65698:NTB65716 OCX65698:OCX65716 OMT65698:OMT65716 OWP65698:OWP65716 PGL65698:PGL65716 PQH65698:PQH65716 QAD65698:QAD65716 QJZ65698:QJZ65716 QTV65698:QTV65716 RDR65698:RDR65716 RNN65698:RNN65716 RXJ65698:RXJ65716 SHF65698:SHF65716 SRB65698:SRB65716 TAX65698:TAX65716 TKT65698:TKT65716 TUP65698:TUP65716 UEL65698:UEL65716 UOH65698:UOH65716 UYD65698:UYD65716 VHZ65698:VHZ65716 VRV65698:VRV65716 WBR65698:WBR65716 WLN65698:WLN65716 WVJ65698:WVJ65716 B131234:B131252 IX131234:IX131252 ST131234:ST131252 ACP131234:ACP131252 AML131234:AML131252 AWH131234:AWH131252 BGD131234:BGD131252 BPZ131234:BPZ131252 BZV131234:BZV131252 CJR131234:CJR131252 CTN131234:CTN131252 DDJ131234:DDJ131252 DNF131234:DNF131252 DXB131234:DXB131252 EGX131234:EGX131252 EQT131234:EQT131252 FAP131234:FAP131252 FKL131234:FKL131252 FUH131234:FUH131252 GED131234:GED131252 GNZ131234:GNZ131252 GXV131234:GXV131252 HHR131234:HHR131252 HRN131234:HRN131252 IBJ131234:IBJ131252 ILF131234:ILF131252 IVB131234:IVB131252 JEX131234:JEX131252 JOT131234:JOT131252 JYP131234:JYP131252 KIL131234:KIL131252 KSH131234:KSH131252 LCD131234:LCD131252 LLZ131234:LLZ131252 LVV131234:LVV131252 MFR131234:MFR131252 MPN131234:MPN131252 MZJ131234:MZJ131252 NJF131234:NJF131252 NTB131234:NTB131252 OCX131234:OCX131252 OMT131234:OMT131252 OWP131234:OWP131252 PGL131234:PGL131252 PQH131234:PQH131252 QAD131234:QAD131252 QJZ131234:QJZ131252 QTV131234:QTV131252 RDR131234:RDR131252 RNN131234:RNN131252 RXJ131234:RXJ131252 SHF131234:SHF131252 SRB131234:SRB131252 TAX131234:TAX131252 TKT131234:TKT131252 TUP131234:TUP131252 UEL131234:UEL131252 UOH131234:UOH131252 UYD131234:UYD131252 VHZ131234:VHZ131252 VRV131234:VRV131252 WBR131234:WBR131252 WLN131234:WLN131252 WVJ131234:WVJ131252 B196770:B196788 IX196770:IX196788 ST196770:ST196788 ACP196770:ACP196788 AML196770:AML196788 AWH196770:AWH196788 BGD196770:BGD196788 BPZ196770:BPZ196788 BZV196770:BZV196788 CJR196770:CJR196788 CTN196770:CTN196788 DDJ196770:DDJ196788 DNF196770:DNF196788 DXB196770:DXB196788 EGX196770:EGX196788 EQT196770:EQT196788 FAP196770:FAP196788 FKL196770:FKL196788 FUH196770:FUH196788 GED196770:GED196788 GNZ196770:GNZ196788 GXV196770:GXV196788 HHR196770:HHR196788 HRN196770:HRN196788 IBJ196770:IBJ196788 ILF196770:ILF196788 IVB196770:IVB196788 JEX196770:JEX196788 JOT196770:JOT196788 JYP196770:JYP196788 KIL196770:KIL196788 KSH196770:KSH196788 LCD196770:LCD196788 LLZ196770:LLZ196788 LVV196770:LVV196788 MFR196770:MFR196788 MPN196770:MPN196788 MZJ196770:MZJ196788 NJF196770:NJF196788 NTB196770:NTB196788 OCX196770:OCX196788 OMT196770:OMT196788 OWP196770:OWP196788 PGL196770:PGL196788 PQH196770:PQH196788 QAD196770:QAD196788 QJZ196770:QJZ196788 QTV196770:QTV196788 RDR196770:RDR196788 RNN196770:RNN196788 RXJ196770:RXJ196788 SHF196770:SHF196788 SRB196770:SRB196788 TAX196770:TAX196788 TKT196770:TKT196788 TUP196770:TUP196788 UEL196770:UEL196788 UOH196770:UOH196788 UYD196770:UYD196788 VHZ196770:VHZ196788 VRV196770:VRV196788 WBR196770:WBR196788 WLN196770:WLN196788 WVJ196770:WVJ196788 B262306:B262324 IX262306:IX262324 ST262306:ST262324 ACP262306:ACP262324 AML262306:AML262324 AWH262306:AWH262324 BGD262306:BGD262324 BPZ262306:BPZ262324 BZV262306:BZV262324 CJR262306:CJR262324 CTN262306:CTN262324 DDJ262306:DDJ262324 DNF262306:DNF262324 DXB262306:DXB262324 EGX262306:EGX262324 EQT262306:EQT262324 FAP262306:FAP262324 FKL262306:FKL262324 FUH262306:FUH262324 GED262306:GED262324 GNZ262306:GNZ262324 GXV262306:GXV262324 HHR262306:HHR262324 HRN262306:HRN262324 IBJ262306:IBJ262324 ILF262306:ILF262324 IVB262306:IVB262324 JEX262306:JEX262324 JOT262306:JOT262324 JYP262306:JYP262324 KIL262306:KIL262324 KSH262306:KSH262324 LCD262306:LCD262324 LLZ262306:LLZ262324 LVV262306:LVV262324 MFR262306:MFR262324 MPN262306:MPN262324 MZJ262306:MZJ262324 NJF262306:NJF262324 NTB262306:NTB262324 OCX262306:OCX262324 OMT262306:OMT262324 OWP262306:OWP262324 PGL262306:PGL262324 PQH262306:PQH262324 QAD262306:QAD262324 QJZ262306:QJZ262324 QTV262306:QTV262324 RDR262306:RDR262324 RNN262306:RNN262324 RXJ262306:RXJ262324 SHF262306:SHF262324 SRB262306:SRB262324 TAX262306:TAX262324 TKT262306:TKT262324 TUP262306:TUP262324 UEL262306:UEL262324 UOH262306:UOH262324 UYD262306:UYD262324 VHZ262306:VHZ262324 VRV262306:VRV262324 WBR262306:WBR262324 WLN262306:WLN262324 WVJ262306:WVJ262324 B327842:B327860 IX327842:IX327860 ST327842:ST327860 ACP327842:ACP327860 AML327842:AML327860 AWH327842:AWH327860 BGD327842:BGD327860 BPZ327842:BPZ327860 BZV327842:BZV327860 CJR327842:CJR327860 CTN327842:CTN327860 DDJ327842:DDJ327860 DNF327842:DNF327860 DXB327842:DXB327860 EGX327842:EGX327860 EQT327842:EQT327860 FAP327842:FAP327860 FKL327842:FKL327860 FUH327842:FUH327860 GED327842:GED327860 GNZ327842:GNZ327860 GXV327842:GXV327860 HHR327842:HHR327860 HRN327842:HRN327860 IBJ327842:IBJ327860 ILF327842:ILF327860 IVB327842:IVB327860 JEX327842:JEX327860 JOT327842:JOT327860 JYP327842:JYP327860 KIL327842:KIL327860 KSH327842:KSH327860 LCD327842:LCD327860 LLZ327842:LLZ327860 LVV327842:LVV327860 MFR327842:MFR327860 MPN327842:MPN327860 MZJ327842:MZJ327860 NJF327842:NJF327860 NTB327842:NTB327860 OCX327842:OCX327860 OMT327842:OMT327860 OWP327842:OWP327860 PGL327842:PGL327860 PQH327842:PQH327860 QAD327842:QAD327860 QJZ327842:QJZ327860 QTV327842:QTV327860 RDR327842:RDR327860 RNN327842:RNN327860 RXJ327842:RXJ327860 SHF327842:SHF327860 SRB327842:SRB327860 TAX327842:TAX327860 TKT327842:TKT327860 TUP327842:TUP327860 UEL327842:UEL327860 UOH327842:UOH327860 UYD327842:UYD327860 VHZ327842:VHZ327860 VRV327842:VRV327860 WBR327842:WBR327860 WLN327842:WLN327860 WVJ327842:WVJ327860 B393378:B393396 IX393378:IX393396 ST393378:ST393396 ACP393378:ACP393396 AML393378:AML393396 AWH393378:AWH393396 BGD393378:BGD393396 BPZ393378:BPZ393396 BZV393378:BZV393396 CJR393378:CJR393396 CTN393378:CTN393396 DDJ393378:DDJ393396 DNF393378:DNF393396 DXB393378:DXB393396 EGX393378:EGX393396 EQT393378:EQT393396 FAP393378:FAP393396 FKL393378:FKL393396 FUH393378:FUH393396 GED393378:GED393396 GNZ393378:GNZ393396 GXV393378:GXV393396 HHR393378:HHR393396 HRN393378:HRN393396 IBJ393378:IBJ393396 ILF393378:ILF393396 IVB393378:IVB393396 JEX393378:JEX393396 JOT393378:JOT393396 JYP393378:JYP393396 KIL393378:KIL393396 KSH393378:KSH393396 LCD393378:LCD393396 LLZ393378:LLZ393396 LVV393378:LVV393396 MFR393378:MFR393396 MPN393378:MPN393396 MZJ393378:MZJ393396 NJF393378:NJF393396 NTB393378:NTB393396 OCX393378:OCX393396 OMT393378:OMT393396 OWP393378:OWP393396 PGL393378:PGL393396 PQH393378:PQH393396 QAD393378:QAD393396 QJZ393378:QJZ393396 QTV393378:QTV393396 RDR393378:RDR393396 RNN393378:RNN393396 RXJ393378:RXJ393396 SHF393378:SHF393396 SRB393378:SRB393396 TAX393378:TAX393396 TKT393378:TKT393396 TUP393378:TUP393396 UEL393378:UEL393396 UOH393378:UOH393396 UYD393378:UYD393396 VHZ393378:VHZ393396 VRV393378:VRV393396 WBR393378:WBR393396 WLN393378:WLN393396 WVJ393378:WVJ393396 B458914:B458932 IX458914:IX458932 ST458914:ST458932 ACP458914:ACP458932 AML458914:AML458932 AWH458914:AWH458932 BGD458914:BGD458932 BPZ458914:BPZ458932 BZV458914:BZV458932 CJR458914:CJR458932 CTN458914:CTN458932 DDJ458914:DDJ458932 DNF458914:DNF458932 DXB458914:DXB458932 EGX458914:EGX458932 EQT458914:EQT458932 FAP458914:FAP458932 FKL458914:FKL458932 FUH458914:FUH458932 GED458914:GED458932 GNZ458914:GNZ458932 GXV458914:GXV458932 HHR458914:HHR458932 HRN458914:HRN458932 IBJ458914:IBJ458932 ILF458914:ILF458932 IVB458914:IVB458932 JEX458914:JEX458932 JOT458914:JOT458932 JYP458914:JYP458932 KIL458914:KIL458932 KSH458914:KSH458932 LCD458914:LCD458932 LLZ458914:LLZ458932 LVV458914:LVV458932 MFR458914:MFR458932 MPN458914:MPN458932 MZJ458914:MZJ458932 NJF458914:NJF458932 NTB458914:NTB458932 OCX458914:OCX458932 OMT458914:OMT458932 OWP458914:OWP458932 PGL458914:PGL458932 PQH458914:PQH458932 QAD458914:QAD458932 QJZ458914:QJZ458932 QTV458914:QTV458932 RDR458914:RDR458932 RNN458914:RNN458932 RXJ458914:RXJ458932 SHF458914:SHF458932 SRB458914:SRB458932 TAX458914:TAX458932 TKT458914:TKT458932 TUP458914:TUP458932 UEL458914:UEL458932 UOH458914:UOH458932 UYD458914:UYD458932 VHZ458914:VHZ458932 VRV458914:VRV458932 WBR458914:WBR458932 WLN458914:WLN458932 WVJ458914:WVJ458932 B524450:B524468 IX524450:IX524468 ST524450:ST524468 ACP524450:ACP524468 AML524450:AML524468 AWH524450:AWH524468 BGD524450:BGD524468 BPZ524450:BPZ524468 BZV524450:BZV524468 CJR524450:CJR524468 CTN524450:CTN524468 DDJ524450:DDJ524468 DNF524450:DNF524468 DXB524450:DXB524468 EGX524450:EGX524468 EQT524450:EQT524468 FAP524450:FAP524468 FKL524450:FKL524468 FUH524450:FUH524468 GED524450:GED524468 GNZ524450:GNZ524468 GXV524450:GXV524468 HHR524450:HHR524468 HRN524450:HRN524468 IBJ524450:IBJ524468 ILF524450:ILF524468 IVB524450:IVB524468 JEX524450:JEX524468 JOT524450:JOT524468 JYP524450:JYP524468 KIL524450:KIL524468 KSH524450:KSH524468 LCD524450:LCD524468 LLZ524450:LLZ524468 LVV524450:LVV524468 MFR524450:MFR524468 MPN524450:MPN524468 MZJ524450:MZJ524468 NJF524450:NJF524468 NTB524450:NTB524468 OCX524450:OCX524468 OMT524450:OMT524468 OWP524450:OWP524468 PGL524450:PGL524468 PQH524450:PQH524468 QAD524450:QAD524468 QJZ524450:QJZ524468 QTV524450:QTV524468 RDR524450:RDR524468 RNN524450:RNN524468 RXJ524450:RXJ524468 SHF524450:SHF524468 SRB524450:SRB524468 TAX524450:TAX524468 TKT524450:TKT524468 TUP524450:TUP524468 UEL524450:UEL524468 UOH524450:UOH524468 UYD524450:UYD524468 VHZ524450:VHZ524468 VRV524450:VRV524468 WBR524450:WBR524468 WLN524450:WLN524468 WVJ524450:WVJ524468 B589986:B590004 IX589986:IX590004 ST589986:ST590004 ACP589986:ACP590004 AML589986:AML590004 AWH589986:AWH590004 BGD589986:BGD590004 BPZ589986:BPZ590004 BZV589986:BZV590004 CJR589986:CJR590004 CTN589986:CTN590004 DDJ589986:DDJ590004 DNF589986:DNF590004 DXB589986:DXB590004 EGX589986:EGX590004 EQT589986:EQT590004 FAP589986:FAP590004 FKL589986:FKL590004 FUH589986:FUH590004 GED589986:GED590004 GNZ589986:GNZ590004 GXV589986:GXV590004 HHR589986:HHR590004 HRN589986:HRN590004 IBJ589986:IBJ590004 ILF589986:ILF590004 IVB589986:IVB590004 JEX589986:JEX590004 JOT589986:JOT590004 JYP589986:JYP590004 KIL589986:KIL590004 KSH589986:KSH590004 LCD589986:LCD590004 LLZ589986:LLZ590004 LVV589986:LVV590004 MFR589986:MFR590004 MPN589986:MPN590004 MZJ589986:MZJ590004 NJF589986:NJF590004 NTB589986:NTB590004 OCX589986:OCX590004 OMT589986:OMT590004 OWP589986:OWP590004 PGL589986:PGL590004 PQH589986:PQH590004 QAD589986:QAD590004 QJZ589986:QJZ590004 QTV589986:QTV590004 RDR589986:RDR590004 RNN589986:RNN590004 RXJ589986:RXJ590004 SHF589986:SHF590004 SRB589986:SRB590004 TAX589986:TAX590004 TKT589986:TKT590004 TUP589986:TUP590004 UEL589986:UEL590004 UOH589986:UOH590004 UYD589986:UYD590004 VHZ589986:VHZ590004 VRV589986:VRV590004 WBR589986:WBR590004 WLN589986:WLN590004 WVJ589986:WVJ590004 B655522:B655540 IX655522:IX655540 ST655522:ST655540 ACP655522:ACP655540 AML655522:AML655540 AWH655522:AWH655540 BGD655522:BGD655540 BPZ655522:BPZ655540 BZV655522:BZV655540 CJR655522:CJR655540 CTN655522:CTN655540 DDJ655522:DDJ655540 DNF655522:DNF655540 DXB655522:DXB655540 EGX655522:EGX655540 EQT655522:EQT655540 FAP655522:FAP655540 FKL655522:FKL655540 FUH655522:FUH655540 GED655522:GED655540 GNZ655522:GNZ655540 GXV655522:GXV655540 HHR655522:HHR655540 HRN655522:HRN655540 IBJ655522:IBJ655540 ILF655522:ILF655540 IVB655522:IVB655540 JEX655522:JEX655540 JOT655522:JOT655540 JYP655522:JYP655540 KIL655522:KIL655540 KSH655522:KSH655540 LCD655522:LCD655540 LLZ655522:LLZ655540 LVV655522:LVV655540 MFR655522:MFR655540 MPN655522:MPN655540 MZJ655522:MZJ655540 NJF655522:NJF655540 NTB655522:NTB655540 OCX655522:OCX655540 OMT655522:OMT655540 OWP655522:OWP655540 PGL655522:PGL655540 PQH655522:PQH655540 QAD655522:QAD655540 QJZ655522:QJZ655540 QTV655522:QTV655540 RDR655522:RDR655540 RNN655522:RNN655540 RXJ655522:RXJ655540 SHF655522:SHF655540 SRB655522:SRB655540 TAX655522:TAX655540 TKT655522:TKT655540 TUP655522:TUP655540 UEL655522:UEL655540 UOH655522:UOH655540 UYD655522:UYD655540 VHZ655522:VHZ655540 VRV655522:VRV655540 WBR655522:WBR655540 WLN655522:WLN655540 WVJ655522:WVJ655540 B721058:B721076 IX721058:IX721076 ST721058:ST721076 ACP721058:ACP721076 AML721058:AML721076 AWH721058:AWH721076 BGD721058:BGD721076 BPZ721058:BPZ721076 BZV721058:BZV721076 CJR721058:CJR721076 CTN721058:CTN721076 DDJ721058:DDJ721076 DNF721058:DNF721076 DXB721058:DXB721076 EGX721058:EGX721076 EQT721058:EQT721076 FAP721058:FAP721076 FKL721058:FKL721076 FUH721058:FUH721076 GED721058:GED721076 GNZ721058:GNZ721076 GXV721058:GXV721076 HHR721058:HHR721076 HRN721058:HRN721076 IBJ721058:IBJ721076 ILF721058:ILF721076 IVB721058:IVB721076 JEX721058:JEX721076 JOT721058:JOT721076 JYP721058:JYP721076 KIL721058:KIL721076 KSH721058:KSH721076 LCD721058:LCD721076 LLZ721058:LLZ721076 LVV721058:LVV721076 MFR721058:MFR721076 MPN721058:MPN721076 MZJ721058:MZJ721076 NJF721058:NJF721076 NTB721058:NTB721076 OCX721058:OCX721076 OMT721058:OMT721076 OWP721058:OWP721076 PGL721058:PGL721076 PQH721058:PQH721076 QAD721058:QAD721076 QJZ721058:QJZ721076 QTV721058:QTV721076 RDR721058:RDR721076 RNN721058:RNN721076 RXJ721058:RXJ721076 SHF721058:SHF721076 SRB721058:SRB721076 TAX721058:TAX721076 TKT721058:TKT721076 TUP721058:TUP721076 UEL721058:UEL721076 UOH721058:UOH721076 UYD721058:UYD721076 VHZ721058:VHZ721076 VRV721058:VRV721076 WBR721058:WBR721076 WLN721058:WLN721076 WVJ721058:WVJ721076 B786594:B786612 IX786594:IX786612 ST786594:ST786612 ACP786594:ACP786612 AML786594:AML786612 AWH786594:AWH786612 BGD786594:BGD786612 BPZ786594:BPZ786612 BZV786594:BZV786612 CJR786594:CJR786612 CTN786594:CTN786612 DDJ786594:DDJ786612 DNF786594:DNF786612 DXB786594:DXB786612 EGX786594:EGX786612 EQT786594:EQT786612 FAP786594:FAP786612 FKL786594:FKL786612 FUH786594:FUH786612 GED786594:GED786612 GNZ786594:GNZ786612 GXV786594:GXV786612 HHR786594:HHR786612 HRN786594:HRN786612 IBJ786594:IBJ786612 ILF786594:ILF786612 IVB786594:IVB786612 JEX786594:JEX786612 JOT786594:JOT786612 JYP786594:JYP786612 KIL786594:KIL786612 KSH786594:KSH786612 LCD786594:LCD786612 LLZ786594:LLZ786612 LVV786594:LVV786612 MFR786594:MFR786612 MPN786594:MPN786612 MZJ786594:MZJ786612 NJF786594:NJF786612 NTB786594:NTB786612 OCX786594:OCX786612 OMT786594:OMT786612 OWP786594:OWP786612 PGL786594:PGL786612 PQH786594:PQH786612 QAD786594:QAD786612 QJZ786594:QJZ786612 QTV786594:QTV786612 RDR786594:RDR786612 RNN786594:RNN786612 RXJ786594:RXJ786612 SHF786594:SHF786612 SRB786594:SRB786612 TAX786594:TAX786612 TKT786594:TKT786612 TUP786594:TUP786612 UEL786594:UEL786612 UOH786594:UOH786612 UYD786594:UYD786612 VHZ786594:VHZ786612 VRV786594:VRV786612 WBR786594:WBR786612 WLN786594:WLN786612 WVJ786594:WVJ786612 B852130:B852148 IX852130:IX852148 ST852130:ST852148 ACP852130:ACP852148 AML852130:AML852148 AWH852130:AWH852148 BGD852130:BGD852148 BPZ852130:BPZ852148 BZV852130:BZV852148 CJR852130:CJR852148 CTN852130:CTN852148 DDJ852130:DDJ852148 DNF852130:DNF852148 DXB852130:DXB852148 EGX852130:EGX852148 EQT852130:EQT852148 FAP852130:FAP852148 FKL852130:FKL852148 FUH852130:FUH852148 GED852130:GED852148 GNZ852130:GNZ852148 GXV852130:GXV852148 HHR852130:HHR852148 HRN852130:HRN852148 IBJ852130:IBJ852148 ILF852130:ILF852148 IVB852130:IVB852148 JEX852130:JEX852148 JOT852130:JOT852148 JYP852130:JYP852148 KIL852130:KIL852148 KSH852130:KSH852148 LCD852130:LCD852148 LLZ852130:LLZ852148 LVV852130:LVV852148 MFR852130:MFR852148 MPN852130:MPN852148 MZJ852130:MZJ852148 NJF852130:NJF852148 NTB852130:NTB852148 OCX852130:OCX852148 OMT852130:OMT852148 OWP852130:OWP852148 PGL852130:PGL852148 PQH852130:PQH852148 QAD852130:QAD852148 QJZ852130:QJZ852148 QTV852130:QTV852148 RDR852130:RDR852148 RNN852130:RNN852148 RXJ852130:RXJ852148 SHF852130:SHF852148 SRB852130:SRB852148 TAX852130:TAX852148 TKT852130:TKT852148 TUP852130:TUP852148 UEL852130:UEL852148 UOH852130:UOH852148 UYD852130:UYD852148 VHZ852130:VHZ852148 VRV852130:VRV852148 WBR852130:WBR852148 WLN852130:WLN852148 WVJ852130:WVJ852148 B917666:B917684 IX917666:IX917684 ST917666:ST917684 ACP917666:ACP917684 AML917666:AML917684 AWH917666:AWH917684 BGD917666:BGD917684 BPZ917666:BPZ917684 BZV917666:BZV917684 CJR917666:CJR917684 CTN917666:CTN917684 DDJ917666:DDJ917684 DNF917666:DNF917684 DXB917666:DXB917684 EGX917666:EGX917684 EQT917666:EQT917684 FAP917666:FAP917684 FKL917666:FKL917684 FUH917666:FUH917684 GED917666:GED917684 GNZ917666:GNZ917684 GXV917666:GXV917684 HHR917666:HHR917684 HRN917666:HRN917684 IBJ917666:IBJ917684 ILF917666:ILF917684 IVB917666:IVB917684 JEX917666:JEX917684 JOT917666:JOT917684 JYP917666:JYP917684 KIL917666:KIL917684 KSH917666:KSH917684 LCD917666:LCD917684 LLZ917666:LLZ917684 LVV917666:LVV917684 MFR917666:MFR917684 MPN917666:MPN917684 MZJ917666:MZJ917684 NJF917666:NJF917684 NTB917666:NTB917684 OCX917666:OCX917684 OMT917666:OMT917684 OWP917666:OWP917684 PGL917666:PGL917684 PQH917666:PQH917684 QAD917666:QAD917684 QJZ917666:QJZ917684 QTV917666:QTV917684 RDR917666:RDR917684 RNN917666:RNN917684 RXJ917666:RXJ917684 SHF917666:SHF917684 SRB917666:SRB917684 TAX917666:TAX917684 TKT917666:TKT917684 TUP917666:TUP917684 UEL917666:UEL917684 UOH917666:UOH917684 UYD917666:UYD917684 VHZ917666:VHZ917684 VRV917666:VRV917684 WBR917666:WBR917684 WLN917666:WLN917684 WVJ917666:WVJ917684 B983202:B983220 IX983202:IX983220 ST983202:ST983220 ACP983202:ACP983220 AML983202:AML983220 AWH983202:AWH983220 BGD983202:BGD983220 BPZ983202:BPZ983220 BZV983202:BZV983220 CJR983202:CJR983220 CTN983202:CTN983220 DDJ983202:DDJ983220 DNF983202:DNF983220 DXB983202:DXB983220 EGX983202:EGX983220 EQT983202:EQT983220 FAP983202:FAP983220 FKL983202:FKL983220 FUH983202:FUH983220 GED983202:GED983220 GNZ983202:GNZ983220 GXV983202:GXV983220 HHR983202:HHR983220 HRN983202:HRN983220 IBJ983202:IBJ983220 ILF983202:ILF983220 IVB983202:IVB983220 JEX983202:JEX983220 JOT983202:JOT983220 JYP983202:JYP983220 KIL983202:KIL983220 KSH983202:KSH983220 LCD983202:LCD983220 LLZ983202:LLZ983220 LVV983202:LVV983220 MFR983202:MFR983220 MPN983202:MPN983220 MZJ983202:MZJ983220 NJF983202:NJF983220 NTB983202:NTB983220 OCX983202:OCX983220 OMT983202:OMT983220 OWP983202:OWP983220 PGL983202:PGL983220 PQH983202:PQH983220 QAD983202:QAD983220 QJZ983202:QJZ983220 QTV983202:QTV983220 RDR983202:RDR983220 RNN983202:RNN983220 RXJ983202:RXJ983220 SHF983202:SHF983220 SRB983202:SRB983220 TAX983202:TAX983220 TKT983202:TKT983220 TUP983202:TUP983220 UEL983202:UEL983220 UOH983202:UOH983220 UYD983202:UYD983220 VHZ983202:VHZ983220 VRV983202:VRV983220 WBR983202:WBR983220 WLN983202:WLN983220 WVJ983202:WVJ983220">
      <formula1>GASES</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Q195"/>
  <sheetViews>
    <sheetView workbookViewId="0">
      <selection activeCell="L25" sqref="L25"/>
    </sheetView>
  </sheetViews>
  <sheetFormatPr defaultRowHeight="12.75" x14ac:dyDescent="0.2"/>
  <cols>
    <col min="1" max="2" width="9.140625" style="441"/>
    <col min="3" max="3" width="15.85546875" style="441" bestFit="1" customWidth="1"/>
    <col min="4" max="6" width="9.140625" style="441"/>
    <col min="7" max="7" width="9.140625" style="442"/>
    <col min="8" max="258" width="9.140625" style="441"/>
    <col min="259" max="259" width="15.85546875" style="441" bestFit="1" customWidth="1"/>
    <col min="260" max="514" width="9.140625" style="441"/>
    <col min="515" max="515" width="15.85546875" style="441" bestFit="1" customWidth="1"/>
    <col min="516" max="770" width="9.140625" style="441"/>
    <col min="771" max="771" width="15.85546875" style="441" bestFit="1" customWidth="1"/>
    <col min="772" max="1026" width="9.140625" style="441"/>
    <col min="1027" max="1027" width="15.85546875" style="441" bestFit="1" customWidth="1"/>
    <col min="1028" max="1282" width="9.140625" style="441"/>
    <col min="1283" max="1283" width="15.85546875" style="441" bestFit="1" customWidth="1"/>
    <col min="1284" max="1538" width="9.140625" style="441"/>
    <col min="1539" max="1539" width="15.85546875" style="441" bestFit="1" customWidth="1"/>
    <col min="1540" max="1794" width="9.140625" style="441"/>
    <col min="1795" max="1795" width="15.85546875" style="441" bestFit="1" customWidth="1"/>
    <col min="1796" max="2050" width="9.140625" style="441"/>
    <col min="2051" max="2051" width="15.85546875" style="441" bestFit="1" customWidth="1"/>
    <col min="2052" max="2306" width="9.140625" style="441"/>
    <col min="2307" max="2307" width="15.85546875" style="441" bestFit="1" customWidth="1"/>
    <col min="2308" max="2562" width="9.140625" style="441"/>
    <col min="2563" max="2563" width="15.85546875" style="441" bestFit="1" customWidth="1"/>
    <col min="2564" max="2818" width="9.140625" style="441"/>
    <col min="2819" max="2819" width="15.85546875" style="441" bestFit="1" customWidth="1"/>
    <col min="2820" max="3074" width="9.140625" style="441"/>
    <col min="3075" max="3075" width="15.85546875" style="441" bestFit="1" customWidth="1"/>
    <col min="3076" max="3330" width="9.140625" style="441"/>
    <col min="3331" max="3331" width="15.85546875" style="441" bestFit="1" customWidth="1"/>
    <col min="3332" max="3586" width="9.140625" style="441"/>
    <col min="3587" max="3587" width="15.85546875" style="441" bestFit="1" customWidth="1"/>
    <col min="3588" max="3842" width="9.140625" style="441"/>
    <col min="3843" max="3843" width="15.85546875" style="441" bestFit="1" customWidth="1"/>
    <col min="3844" max="4098" width="9.140625" style="441"/>
    <col min="4099" max="4099" width="15.85546875" style="441" bestFit="1" customWidth="1"/>
    <col min="4100" max="4354" width="9.140625" style="441"/>
    <col min="4355" max="4355" width="15.85546875" style="441" bestFit="1" customWidth="1"/>
    <col min="4356" max="4610" width="9.140625" style="441"/>
    <col min="4611" max="4611" width="15.85546875" style="441" bestFit="1" customWidth="1"/>
    <col min="4612" max="4866" width="9.140625" style="441"/>
    <col min="4867" max="4867" width="15.85546875" style="441" bestFit="1" customWidth="1"/>
    <col min="4868" max="5122" width="9.140625" style="441"/>
    <col min="5123" max="5123" width="15.85546875" style="441" bestFit="1" customWidth="1"/>
    <col min="5124" max="5378" width="9.140625" style="441"/>
    <col min="5379" max="5379" width="15.85546875" style="441" bestFit="1" customWidth="1"/>
    <col min="5380" max="5634" width="9.140625" style="441"/>
    <col min="5635" max="5635" width="15.85546875" style="441" bestFit="1" customWidth="1"/>
    <col min="5636" max="5890" width="9.140625" style="441"/>
    <col min="5891" max="5891" width="15.85546875" style="441" bestFit="1" customWidth="1"/>
    <col min="5892" max="6146" width="9.140625" style="441"/>
    <col min="6147" max="6147" width="15.85546875" style="441" bestFit="1" customWidth="1"/>
    <col min="6148" max="6402" width="9.140625" style="441"/>
    <col min="6403" max="6403" width="15.85546875" style="441" bestFit="1" customWidth="1"/>
    <col min="6404" max="6658" width="9.140625" style="441"/>
    <col min="6659" max="6659" width="15.85546875" style="441" bestFit="1" customWidth="1"/>
    <col min="6660" max="6914" width="9.140625" style="441"/>
    <col min="6915" max="6915" width="15.85546875" style="441" bestFit="1" customWidth="1"/>
    <col min="6916" max="7170" width="9.140625" style="441"/>
    <col min="7171" max="7171" width="15.85546875" style="441" bestFit="1" customWidth="1"/>
    <col min="7172" max="7426" width="9.140625" style="441"/>
    <col min="7427" max="7427" width="15.85546875" style="441" bestFit="1" customWidth="1"/>
    <col min="7428" max="7682" width="9.140625" style="441"/>
    <col min="7683" max="7683" width="15.85546875" style="441" bestFit="1" customWidth="1"/>
    <col min="7684" max="7938" width="9.140625" style="441"/>
    <col min="7939" max="7939" width="15.85546875" style="441" bestFit="1" customWidth="1"/>
    <col min="7940" max="8194" width="9.140625" style="441"/>
    <col min="8195" max="8195" width="15.85546875" style="441" bestFit="1" customWidth="1"/>
    <col min="8196" max="8450" width="9.140625" style="441"/>
    <col min="8451" max="8451" width="15.85546875" style="441" bestFit="1" customWidth="1"/>
    <col min="8452" max="8706" width="9.140625" style="441"/>
    <col min="8707" max="8707" width="15.85546875" style="441" bestFit="1" customWidth="1"/>
    <col min="8708" max="8962" width="9.140625" style="441"/>
    <col min="8963" max="8963" width="15.85546875" style="441" bestFit="1" customWidth="1"/>
    <col min="8964" max="9218" width="9.140625" style="441"/>
    <col min="9219" max="9219" width="15.85546875" style="441" bestFit="1" customWidth="1"/>
    <col min="9220" max="9474" width="9.140625" style="441"/>
    <col min="9475" max="9475" width="15.85546875" style="441" bestFit="1" customWidth="1"/>
    <col min="9476" max="9730" width="9.140625" style="441"/>
    <col min="9731" max="9731" width="15.85546875" style="441" bestFit="1" customWidth="1"/>
    <col min="9732" max="9986" width="9.140625" style="441"/>
    <col min="9987" max="9987" width="15.85546875" style="441" bestFit="1" customWidth="1"/>
    <col min="9988" max="10242" width="9.140625" style="441"/>
    <col min="10243" max="10243" width="15.85546875" style="441" bestFit="1" customWidth="1"/>
    <col min="10244" max="10498" width="9.140625" style="441"/>
    <col min="10499" max="10499" width="15.85546875" style="441" bestFit="1" customWidth="1"/>
    <col min="10500" max="10754" width="9.140625" style="441"/>
    <col min="10755" max="10755" width="15.85546875" style="441" bestFit="1" customWidth="1"/>
    <col min="10756" max="11010" width="9.140625" style="441"/>
    <col min="11011" max="11011" width="15.85546875" style="441" bestFit="1" customWidth="1"/>
    <col min="11012" max="11266" width="9.140625" style="441"/>
    <col min="11267" max="11267" width="15.85546875" style="441" bestFit="1" customWidth="1"/>
    <col min="11268" max="11522" width="9.140625" style="441"/>
    <col min="11523" max="11523" width="15.85546875" style="441" bestFit="1" customWidth="1"/>
    <col min="11524" max="11778" width="9.140625" style="441"/>
    <col min="11779" max="11779" width="15.85546875" style="441" bestFit="1" customWidth="1"/>
    <col min="11780" max="12034" width="9.140625" style="441"/>
    <col min="12035" max="12035" width="15.85546875" style="441" bestFit="1" customWidth="1"/>
    <col min="12036" max="12290" width="9.140625" style="441"/>
    <col min="12291" max="12291" width="15.85546875" style="441" bestFit="1" customWidth="1"/>
    <col min="12292" max="12546" width="9.140625" style="441"/>
    <col min="12547" max="12547" width="15.85546875" style="441" bestFit="1" customWidth="1"/>
    <col min="12548" max="12802" width="9.140625" style="441"/>
    <col min="12803" max="12803" width="15.85546875" style="441" bestFit="1" customWidth="1"/>
    <col min="12804" max="13058" width="9.140625" style="441"/>
    <col min="13059" max="13059" width="15.85546875" style="441" bestFit="1" customWidth="1"/>
    <col min="13060" max="13314" width="9.140625" style="441"/>
    <col min="13315" max="13315" width="15.85546875" style="441" bestFit="1" customWidth="1"/>
    <col min="13316" max="13570" width="9.140625" style="441"/>
    <col min="13571" max="13571" width="15.85546875" style="441" bestFit="1" customWidth="1"/>
    <col min="13572" max="13826" width="9.140625" style="441"/>
    <col min="13827" max="13827" width="15.85546875" style="441" bestFit="1" customWidth="1"/>
    <col min="13828" max="14082" width="9.140625" style="441"/>
    <col min="14083" max="14083" width="15.85546875" style="441" bestFit="1" customWidth="1"/>
    <col min="14084" max="14338" width="9.140625" style="441"/>
    <col min="14339" max="14339" width="15.85546875" style="441" bestFit="1" customWidth="1"/>
    <col min="14340" max="14594" width="9.140625" style="441"/>
    <col min="14595" max="14595" width="15.85546875" style="441" bestFit="1" customWidth="1"/>
    <col min="14596" max="14850" width="9.140625" style="441"/>
    <col min="14851" max="14851" width="15.85546875" style="441" bestFit="1" customWidth="1"/>
    <col min="14852" max="15106" width="9.140625" style="441"/>
    <col min="15107" max="15107" width="15.85546875" style="441" bestFit="1" customWidth="1"/>
    <col min="15108" max="15362" width="9.140625" style="441"/>
    <col min="15363" max="15363" width="15.85546875" style="441" bestFit="1" customWidth="1"/>
    <col min="15364" max="15618" width="9.140625" style="441"/>
    <col min="15619" max="15619" width="15.85546875" style="441" bestFit="1" customWidth="1"/>
    <col min="15620" max="15874" width="9.140625" style="441"/>
    <col min="15875" max="15875" width="15.85546875" style="441" bestFit="1" customWidth="1"/>
    <col min="15876" max="16130" width="9.140625" style="441"/>
    <col min="16131" max="16131" width="15.85546875" style="441" bestFit="1" customWidth="1"/>
    <col min="16132" max="16384" width="9.140625" style="441"/>
  </cols>
  <sheetData>
    <row r="1" spans="1:17" ht="13.5" thickBot="1" x14ac:dyDescent="0.25">
      <c r="A1" s="440" t="s">
        <v>285</v>
      </c>
      <c r="C1" s="440" t="s">
        <v>286</v>
      </c>
      <c r="D1" s="440" t="s">
        <v>287</v>
      </c>
      <c r="E1" s="440" t="s">
        <v>288</v>
      </c>
      <c r="G1" s="442" t="s">
        <v>299</v>
      </c>
      <c r="I1" s="441" t="s">
        <v>601</v>
      </c>
      <c r="M1" s="441">
        <v>1</v>
      </c>
      <c r="N1" s="441" t="s">
        <v>876</v>
      </c>
      <c r="O1" s="441" t="s">
        <v>618</v>
      </c>
      <c r="Q1" s="441" t="s">
        <v>879</v>
      </c>
    </row>
    <row r="2" spans="1:17" x14ac:dyDescent="0.2">
      <c r="A2" s="440" t="s">
        <v>289</v>
      </c>
      <c r="C2" s="440" t="s">
        <v>283</v>
      </c>
      <c r="D2" s="440" t="s">
        <v>290</v>
      </c>
      <c r="E2" s="440" t="s">
        <v>291</v>
      </c>
      <c r="G2" s="443" t="s">
        <v>300</v>
      </c>
      <c r="I2" s="441" t="s">
        <v>602</v>
      </c>
      <c r="M2" s="441">
        <v>2</v>
      </c>
      <c r="N2" s="441" t="s">
        <v>877</v>
      </c>
      <c r="O2" s="441">
        <v>2</v>
      </c>
      <c r="Q2" s="441">
        <v>1</v>
      </c>
    </row>
    <row r="3" spans="1:17" x14ac:dyDescent="0.2">
      <c r="A3" s="440" t="s">
        <v>292</v>
      </c>
      <c r="C3" s="440" t="s">
        <v>293</v>
      </c>
      <c r="D3" s="440" t="s">
        <v>143</v>
      </c>
      <c r="E3" s="440" t="s">
        <v>294</v>
      </c>
      <c r="G3" s="444" t="s">
        <v>301</v>
      </c>
      <c r="I3" s="441" t="s">
        <v>603</v>
      </c>
      <c r="N3" s="441" t="s">
        <v>619</v>
      </c>
      <c r="O3" s="441">
        <v>4</v>
      </c>
      <c r="Q3" s="441">
        <v>2</v>
      </c>
    </row>
    <row r="4" spans="1:17" x14ac:dyDescent="0.2">
      <c r="D4" s="440" t="s">
        <v>295</v>
      </c>
      <c r="E4" s="441" t="s">
        <v>546</v>
      </c>
      <c r="G4" s="444" t="s">
        <v>302</v>
      </c>
      <c r="Q4" s="441">
        <v>3</v>
      </c>
    </row>
    <row r="5" spans="1:17" x14ac:dyDescent="0.2">
      <c r="D5" s="440" t="s">
        <v>296</v>
      </c>
      <c r="G5" s="444" t="s">
        <v>303</v>
      </c>
    </row>
    <row r="6" spans="1:17" x14ac:dyDescent="0.2">
      <c r="G6" s="444" t="s">
        <v>304</v>
      </c>
    </row>
    <row r="7" spans="1:17" x14ac:dyDescent="0.2">
      <c r="G7" s="444" t="s">
        <v>305</v>
      </c>
    </row>
    <row r="8" spans="1:17" x14ac:dyDescent="0.2">
      <c r="G8" s="444" t="s">
        <v>306</v>
      </c>
    </row>
    <row r="9" spans="1:17" ht="16.5" x14ac:dyDescent="0.2">
      <c r="G9" s="444" t="s">
        <v>307</v>
      </c>
    </row>
    <row r="10" spans="1:17" x14ac:dyDescent="0.2">
      <c r="G10" s="444" t="s">
        <v>308</v>
      </c>
    </row>
    <row r="11" spans="1:17" x14ac:dyDescent="0.2">
      <c r="G11" s="444" t="s">
        <v>309</v>
      </c>
    </row>
    <row r="12" spans="1:17" x14ac:dyDescent="0.2">
      <c r="G12" s="444" t="s">
        <v>310</v>
      </c>
    </row>
    <row r="13" spans="1:17" x14ac:dyDescent="0.2">
      <c r="G13" s="444" t="s">
        <v>311</v>
      </c>
    </row>
    <row r="14" spans="1:17" x14ac:dyDescent="0.2">
      <c r="G14" s="444" t="s">
        <v>312</v>
      </c>
    </row>
    <row r="15" spans="1:17" x14ac:dyDescent="0.2">
      <c r="G15" s="444" t="s">
        <v>313</v>
      </c>
    </row>
    <row r="16" spans="1:17" x14ac:dyDescent="0.2">
      <c r="G16" s="444" t="s">
        <v>314</v>
      </c>
    </row>
    <row r="17" spans="7:7" x14ac:dyDescent="0.2">
      <c r="G17" s="444" t="s">
        <v>315</v>
      </c>
    </row>
    <row r="18" spans="7:7" x14ac:dyDescent="0.2">
      <c r="G18" s="444" t="s">
        <v>316</v>
      </c>
    </row>
    <row r="19" spans="7:7" x14ac:dyDescent="0.2">
      <c r="G19" s="445" t="s">
        <v>317</v>
      </c>
    </row>
    <row r="20" spans="7:7" x14ac:dyDescent="0.2">
      <c r="G20" s="444" t="s">
        <v>318</v>
      </c>
    </row>
    <row r="21" spans="7:7" ht="16.5" x14ac:dyDescent="0.2">
      <c r="G21" s="444" t="s">
        <v>319</v>
      </c>
    </row>
    <row r="22" spans="7:7" x14ac:dyDescent="0.2">
      <c r="G22" s="444" t="s">
        <v>320</v>
      </c>
    </row>
    <row r="23" spans="7:7" x14ac:dyDescent="0.2">
      <c r="G23" s="444" t="s">
        <v>321</v>
      </c>
    </row>
    <row r="24" spans="7:7" x14ac:dyDescent="0.2">
      <c r="G24" s="445" t="s">
        <v>322</v>
      </c>
    </row>
    <row r="25" spans="7:7" x14ac:dyDescent="0.2">
      <c r="G25" s="444" t="s">
        <v>323</v>
      </c>
    </row>
    <row r="26" spans="7:7" x14ac:dyDescent="0.2">
      <c r="G26" s="444" t="s">
        <v>324</v>
      </c>
    </row>
    <row r="27" spans="7:7" x14ac:dyDescent="0.2">
      <c r="G27" s="444" t="s">
        <v>325</v>
      </c>
    </row>
    <row r="28" spans="7:7" x14ac:dyDescent="0.2">
      <c r="G28" s="444" t="s">
        <v>326</v>
      </c>
    </row>
    <row r="29" spans="7:7" x14ac:dyDescent="0.2">
      <c r="G29" s="446" t="s">
        <v>327</v>
      </c>
    </row>
    <row r="30" spans="7:7" x14ac:dyDescent="0.2">
      <c r="G30" s="444" t="s">
        <v>328</v>
      </c>
    </row>
    <row r="31" spans="7:7" x14ac:dyDescent="0.2">
      <c r="G31" s="444" t="s">
        <v>329</v>
      </c>
    </row>
    <row r="32" spans="7:7" x14ac:dyDescent="0.2">
      <c r="G32" s="444" t="s">
        <v>330</v>
      </c>
    </row>
    <row r="33" spans="7:7" x14ac:dyDescent="0.2">
      <c r="G33" s="444" t="s">
        <v>331</v>
      </c>
    </row>
    <row r="34" spans="7:7" ht="16.5" x14ac:dyDescent="0.2">
      <c r="G34" s="444" t="s">
        <v>332</v>
      </c>
    </row>
    <row r="35" spans="7:7" ht="16.5" x14ac:dyDescent="0.2">
      <c r="G35" s="444" t="s">
        <v>333</v>
      </c>
    </row>
    <row r="36" spans="7:7" x14ac:dyDescent="0.2">
      <c r="G36" s="445" t="s">
        <v>334</v>
      </c>
    </row>
    <row r="37" spans="7:7" x14ac:dyDescent="0.2">
      <c r="G37" s="444" t="s">
        <v>335</v>
      </c>
    </row>
    <row r="38" spans="7:7" x14ac:dyDescent="0.2">
      <c r="G38" s="444" t="s">
        <v>336</v>
      </c>
    </row>
    <row r="39" spans="7:7" x14ac:dyDescent="0.2">
      <c r="G39" s="444" t="s">
        <v>337</v>
      </c>
    </row>
    <row r="40" spans="7:7" x14ac:dyDescent="0.2">
      <c r="G40" s="444" t="s">
        <v>338</v>
      </c>
    </row>
    <row r="41" spans="7:7" x14ac:dyDescent="0.2">
      <c r="G41" s="444" t="s">
        <v>339</v>
      </c>
    </row>
    <row r="42" spans="7:7" x14ac:dyDescent="0.2">
      <c r="G42" s="444" t="s">
        <v>340</v>
      </c>
    </row>
    <row r="43" spans="7:7" x14ac:dyDescent="0.2">
      <c r="G43" s="444" t="s">
        <v>341</v>
      </c>
    </row>
    <row r="44" spans="7:7" x14ac:dyDescent="0.2">
      <c r="G44" s="444" t="s">
        <v>342</v>
      </c>
    </row>
    <row r="45" spans="7:7" x14ac:dyDescent="0.2">
      <c r="G45" s="444" t="s">
        <v>343</v>
      </c>
    </row>
    <row r="46" spans="7:7" x14ac:dyDescent="0.2">
      <c r="G46" s="444" t="s">
        <v>344</v>
      </c>
    </row>
    <row r="47" spans="7:7" x14ac:dyDescent="0.2">
      <c r="G47" s="444" t="s">
        <v>345</v>
      </c>
    </row>
    <row r="48" spans="7:7" x14ac:dyDescent="0.2">
      <c r="G48" s="444" t="s">
        <v>346</v>
      </c>
    </row>
    <row r="49" spans="7:7" ht="16.5" x14ac:dyDescent="0.2">
      <c r="G49" s="444" t="s">
        <v>347</v>
      </c>
    </row>
    <row r="50" spans="7:7" x14ac:dyDescent="0.2">
      <c r="G50" s="444" t="s">
        <v>348</v>
      </c>
    </row>
    <row r="51" spans="7:7" ht="16.5" x14ac:dyDescent="0.2">
      <c r="G51" s="444" t="s">
        <v>349</v>
      </c>
    </row>
    <row r="52" spans="7:7" x14ac:dyDescent="0.2">
      <c r="G52" s="444" t="s">
        <v>350</v>
      </c>
    </row>
    <row r="53" spans="7:7" ht="16.5" x14ac:dyDescent="0.2">
      <c r="G53" s="444" t="s">
        <v>351</v>
      </c>
    </row>
    <row r="54" spans="7:7" x14ac:dyDescent="0.2">
      <c r="G54" s="444" t="s">
        <v>352</v>
      </c>
    </row>
    <row r="55" spans="7:7" x14ac:dyDescent="0.2">
      <c r="G55" s="445" t="s">
        <v>353</v>
      </c>
    </row>
    <row r="56" spans="7:7" x14ac:dyDescent="0.2">
      <c r="G56" s="444" t="s">
        <v>354</v>
      </c>
    </row>
    <row r="57" spans="7:7" x14ac:dyDescent="0.2">
      <c r="G57" s="444" t="s">
        <v>355</v>
      </c>
    </row>
    <row r="58" spans="7:7" x14ac:dyDescent="0.2">
      <c r="G58" s="444" t="s">
        <v>356</v>
      </c>
    </row>
    <row r="59" spans="7:7" ht="16.5" x14ac:dyDescent="0.2">
      <c r="G59" s="444" t="s">
        <v>357</v>
      </c>
    </row>
    <row r="60" spans="7:7" x14ac:dyDescent="0.2">
      <c r="G60" s="444" t="s">
        <v>358</v>
      </c>
    </row>
    <row r="61" spans="7:7" x14ac:dyDescent="0.2">
      <c r="G61" s="444" t="s">
        <v>359</v>
      </c>
    </row>
    <row r="62" spans="7:7" x14ac:dyDescent="0.2">
      <c r="G62" s="445" t="s">
        <v>360</v>
      </c>
    </row>
    <row r="63" spans="7:7" x14ac:dyDescent="0.2">
      <c r="G63" s="444" t="s">
        <v>361</v>
      </c>
    </row>
    <row r="64" spans="7:7" x14ac:dyDescent="0.2">
      <c r="G64" s="444" t="s">
        <v>362</v>
      </c>
    </row>
    <row r="65" spans="7:7" x14ac:dyDescent="0.2">
      <c r="G65" s="444" t="s">
        <v>363</v>
      </c>
    </row>
    <row r="66" spans="7:7" x14ac:dyDescent="0.2">
      <c r="G66" s="445" t="s">
        <v>364</v>
      </c>
    </row>
    <row r="67" spans="7:7" x14ac:dyDescent="0.2">
      <c r="G67" s="444" t="s">
        <v>365</v>
      </c>
    </row>
    <row r="68" spans="7:7" x14ac:dyDescent="0.2">
      <c r="G68" s="444" t="s">
        <v>366</v>
      </c>
    </row>
    <row r="69" spans="7:7" ht="16.5" x14ac:dyDescent="0.2">
      <c r="G69" s="444" t="s">
        <v>367</v>
      </c>
    </row>
    <row r="70" spans="7:7" ht="16.5" x14ac:dyDescent="0.2">
      <c r="G70" s="444" t="s">
        <v>368</v>
      </c>
    </row>
    <row r="71" spans="7:7" x14ac:dyDescent="0.2">
      <c r="G71" s="444" t="s">
        <v>369</v>
      </c>
    </row>
    <row r="72" spans="7:7" ht="16.5" x14ac:dyDescent="0.2">
      <c r="G72" s="444" t="s">
        <v>370</v>
      </c>
    </row>
    <row r="73" spans="7:7" x14ac:dyDescent="0.2">
      <c r="G73" s="444" t="s">
        <v>371</v>
      </c>
    </row>
    <row r="74" spans="7:7" x14ac:dyDescent="0.2">
      <c r="G74" s="444" t="s">
        <v>372</v>
      </c>
    </row>
    <row r="75" spans="7:7" x14ac:dyDescent="0.2">
      <c r="G75" s="445" t="s">
        <v>373</v>
      </c>
    </row>
    <row r="76" spans="7:7" x14ac:dyDescent="0.2">
      <c r="G76" s="444" t="s">
        <v>374</v>
      </c>
    </row>
    <row r="77" spans="7:7" x14ac:dyDescent="0.2">
      <c r="G77" s="444" t="s">
        <v>375</v>
      </c>
    </row>
    <row r="78" spans="7:7" x14ac:dyDescent="0.2">
      <c r="G78" s="444" t="s">
        <v>376</v>
      </c>
    </row>
    <row r="79" spans="7:7" x14ac:dyDescent="0.2">
      <c r="G79" s="444" t="s">
        <v>377</v>
      </c>
    </row>
    <row r="80" spans="7:7" x14ac:dyDescent="0.2">
      <c r="G80" s="444" t="s">
        <v>378</v>
      </c>
    </row>
    <row r="81" spans="7:7" x14ac:dyDescent="0.2">
      <c r="G81" s="444" t="s">
        <v>379</v>
      </c>
    </row>
    <row r="82" spans="7:7" x14ac:dyDescent="0.2">
      <c r="G82" s="445" t="s">
        <v>380</v>
      </c>
    </row>
    <row r="83" spans="7:7" x14ac:dyDescent="0.2">
      <c r="G83" s="444" t="s">
        <v>381</v>
      </c>
    </row>
    <row r="84" spans="7:7" x14ac:dyDescent="0.2">
      <c r="G84" s="445" t="s">
        <v>382</v>
      </c>
    </row>
    <row r="85" spans="7:7" x14ac:dyDescent="0.2">
      <c r="G85" s="444" t="s">
        <v>383</v>
      </c>
    </row>
    <row r="86" spans="7:7" x14ac:dyDescent="0.2">
      <c r="G86" s="444" t="s">
        <v>384</v>
      </c>
    </row>
    <row r="87" spans="7:7" x14ac:dyDescent="0.2">
      <c r="G87" s="444" t="s">
        <v>385</v>
      </c>
    </row>
    <row r="88" spans="7:7" x14ac:dyDescent="0.2">
      <c r="G88" s="444" t="s">
        <v>386</v>
      </c>
    </row>
    <row r="89" spans="7:7" x14ac:dyDescent="0.2">
      <c r="G89" s="444" t="s">
        <v>387</v>
      </c>
    </row>
    <row r="90" spans="7:7" x14ac:dyDescent="0.2">
      <c r="G90" s="444" t="s">
        <v>388</v>
      </c>
    </row>
    <row r="91" spans="7:7" x14ac:dyDescent="0.2">
      <c r="G91" s="444" t="s">
        <v>389</v>
      </c>
    </row>
    <row r="92" spans="7:7" x14ac:dyDescent="0.2">
      <c r="G92" s="444" t="s">
        <v>390</v>
      </c>
    </row>
    <row r="93" spans="7:7" x14ac:dyDescent="0.2">
      <c r="G93" s="444" t="s">
        <v>391</v>
      </c>
    </row>
    <row r="94" spans="7:7" x14ac:dyDescent="0.2">
      <c r="G94" s="444" t="s">
        <v>392</v>
      </c>
    </row>
    <row r="95" spans="7:7" x14ac:dyDescent="0.2">
      <c r="G95" s="444" t="s">
        <v>393</v>
      </c>
    </row>
    <row r="96" spans="7:7" x14ac:dyDescent="0.2">
      <c r="G96" s="444" t="s">
        <v>394</v>
      </c>
    </row>
    <row r="97" spans="7:7" x14ac:dyDescent="0.2">
      <c r="G97" s="444" t="s">
        <v>395</v>
      </c>
    </row>
    <row r="98" spans="7:7" x14ac:dyDescent="0.2">
      <c r="G98" s="444" t="s">
        <v>396</v>
      </c>
    </row>
    <row r="99" spans="7:7" x14ac:dyDescent="0.2">
      <c r="G99" s="444" t="s">
        <v>397</v>
      </c>
    </row>
    <row r="100" spans="7:7" x14ac:dyDescent="0.2">
      <c r="G100" s="444" t="s">
        <v>398</v>
      </c>
    </row>
    <row r="101" spans="7:7" x14ac:dyDescent="0.2">
      <c r="G101" s="444" t="s">
        <v>399</v>
      </c>
    </row>
    <row r="102" spans="7:7" x14ac:dyDescent="0.2">
      <c r="G102" s="444" t="s">
        <v>400</v>
      </c>
    </row>
    <row r="103" spans="7:7" x14ac:dyDescent="0.2">
      <c r="G103" s="444" t="s">
        <v>401</v>
      </c>
    </row>
    <row r="104" spans="7:7" x14ac:dyDescent="0.2">
      <c r="G104" s="444" t="s">
        <v>402</v>
      </c>
    </row>
    <row r="105" spans="7:7" x14ac:dyDescent="0.2">
      <c r="G105" s="444" t="s">
        <v>403</v>
      </c>
    </row>
    <row r="106" spans="7:7" x14ac:dyDescent="0.2">
      <c r="G106" s="444" t="s">
        <v>404</v>
      </c>
    </row>
    <row r="107" spans="7:7" x14ac:dyDescent="0.2">
      <c r="G107" s="444" t="s">
        <v>405</v>
      </c>
    </row>
    <row r="108" spans="7:7" x14ac:dyDescent="0.2">
      <c r="G108" s="445" t="s">
        <v>406</v>
      </c>
    </row>
    <row r="109" spans="7:7" x14ac:dyDescent="0.2">
      <c r="G109" s="444" t="s">
        <v>407</v>
      </c>
    </row>
    <row r="110" spans="7:7" x14ac:dyDescent="0.2">
      <c r="G110" s="444" t="s">
        <v>408</v>
      </c>
    </row>
    <row r="111" spans="7:7" x14ac:dyDescent="0.2">
      <c r="G111" s="445" t="s">
        <v>409</v>
      </c>
    </row>
    <row r="112" spans="7:7" x14ac:dyDescent="0.2">
      <c r="G112" s="445" t="s">
        <v>410</v>
      </c>
    </row>
    <row r="113" spans="7:7" x14ac:dyDescent="0.2">
      <c r="G113" s="445" t="s">
        <v>411</v>
      </c>
    </row>
    <row r="114" spans="7:7" x14ac:dyDescent="0.2">
      <c r="G114" s="445" t="s">
        <v>412</v>
      </c>
    </row>
    <row r="115" spans="7:7" x14ac:dyDescent="0.2">
      <c r="G115" s="444" t="s">
        <v>413</v>
      </c>
    </row>
    <row r="116" spans="7:7" ht="16.5" x14ac:dyDescent="0.2">
      <c r="G116" s="444" t="s">
        <v>414</v>
      </c>
    </row>
    <row r="117" spans="7:7" x14ac:dyDescent="0.2">
      <c r="G117" s="444" t="s">
        <v>415</v>
      </c>
    </row>
    <row r="118" spans="7:7" x14ac:dyDescent="0.2">
      <c r="G118" s="444" t="s">
        <v>416</v>
      </c>
    </row>
    <row r="119" spans="7:7" ht="16.5" x14ac:dyDescent="0.2">
      <c r="G119" s="444" t="s">
        <v>417</v>
      </c>
    </row>
    <row r="120" spans="7:7" x14ac:dyDescent="0.2">
      <c r="G120" s="444" t="s">
        <v>418</v>
      </c>
    </row>
    <row r="121" spans="7:7" x14ac:dyDescent="0.2">
      <c r="G121" s="444" t="s">
        <v>419</v>
      </c>
    </row>
    <row r="122" spans="7:7" ht="13.5" thickBot="1" x14ac:dyDescent="0.25">
      <c r="G122" s="447" t="s">
        <v>420</v>
      </c>
    </row>
    <row r="123" spans="7:7" x14ac:dyDescent="0.2">
      <c r="G123" s="448" t="s">
        <v>421</v>
      </c>
    </row>
    <row r="124" spans="7:7" x14ac:dyDescent="0.2">
      <c r="G124" s="449" t="s">
        <v>422</v>
      </c>
    </row>
    <row r="125" spans="7:7" x14ac:dyDescent="0.2">
      <c r="G125" s="449" t="s">
        <v>423</v>
      </c>
    </row>
    <row r="126" spans="7:7" x14ac:dyDescent="0.2">
      <c r="G126" s="449" t="s">
        <v>424</v>
      </c>
    </row>
    <row r="127" spans="7:7" x14ac:dyDescent="0.2">
      <c r="G127" s="449" t="s">
        <v>425</v>
      </c>
    </row>
    <row r="128" spans="7:7" x14ac:dyDescent="0.2">
      <c r="G128" s="449" t="s">
        <v>426</v>
      </c>
    </row>
    <row r="129" spans="7:7" x14ac:dyDescent="0.2">
      <c r="G129" s="449" t="s">
        <v>427</v>
      </c>
    </row>
    <row r="130" spans="7:7" x14ac:dyDescent="0.2">
      <c r="G130" s="449" t="s">
        <v>428</v>
      </c>
    </row>
    <row r="131" spans="7:7" x14ac:dyDescent="0.2">
      <c r="G131" s="449" t="s">
        <v>429</v>
      </c>
    </row>
    <row r="132" spans="7:7" x14ac:dyDescent="0.2">
      <c r="G132" s="449" t="s">
        <v>430</v>
      </c>
    </row>
    <row r="133" spans="7:7" x14ac:dyDescent="0.2">
      <c r="G133" s="449" t="s">
        <v>431</v>
      </c>
    </row>
    <row r="134" spans="7:7" x14ac:dyDescent="0.2">
      <c r="G134" s="449" t="s">
        <v>432</v>
      </c>
    </row>
    <row r="135" spans="7:7" x14ac:dyDescent="0.2">
      <c r="G135" s="449" t="s">
        <v>433</v>
      </c>
    </row>
    <row r="136" spans="7:7" x14ac:dyDescent="0.2">
      <c r="G136" s="449" t="s">
        <v>434</v>
      </c>
    </row>
    <row r="137" spans="7:7" x14ac:dyDescent="0.2">
      <c r="G137" s="449" t="s">
        <v>435</v>
      </c>
    </row>
    <row r="138" spans="7:7" x14ac:dyDescent="0.2">
      <c r="G138" s="449" t="s">
        <v>436</v>
      </c>
    </row>
    <row r="139" spans="7:7" x14ac:dyDescent="0.2">
      <c r="G139" s="450" t="s">
        <v>437</v>
      </c>
    </row>
    <row r="140" spans="7:7" x14ac:dyDescent="0.2">
      <c r="G140" s="449" t="s">
        <v>438</v>
      </c>
    </row>
    <row r="141" spans="7:7" x14ac:dyDescent="0.2">
      <c r="G141" s="449" t="s">
        <v>439</v>
      </c>
    </row>
    <row r="142" spans="7:7" x14ac:dyDescent="0.2">
      <c r="G142" s="449" t="s">
        <v>440</v>
      </c>
    </row>
    <row r="143" spans="7:7" x14ac:dyDescent="0.2">
      <c r="G143" s="449" t="s">
        <v>441</v>
      </c>
    </row>
    <row r="144" spans="7:7" x14ac:dyDescent="0.2">
      <c r="G144" s="449" t="s">
        <v>442</v>
      </c>
    </row>
    <row r="145" spans="7:7" x14ac:dyDescent="0.2">
      <c r="G145" s="449" t="s">
        <v>443</v>
      </c>
    </row>
    <row r="146" spans="7:7" x14ac:dyDescent="0.2">
      <c r="G146" s="449" t="s">
        <v>444</v>
      </c>
    </row>
    <row r="147" spans="7:7" x14ac:dyDescent="0.2">
      <c r="G147" s="449" t="s">
        <v>445</v>
      </c>
    </row>
    <row r="148" spans="7:7" x14ac:dyDescent="0.2">
      <c r="G148" s="449" t="s">
        <v>446</v>
      </c>
    </row>
    <row r="149" spans="7:7" x14ac:dyDescent="0.2">
      <c r="G149" s="449" t="s">
        <v>447</v>
      </c>
    </row>
    <row r="150" spans="7:7" x14ac:dyDescent="0.2">
      <c r="G150" s="449" t="s">
        <v>448</v>
      </c>
    </row>
    <row r="151" spans="7:7" x14ac:dyDescent="0.2">
      <c r="G151" s="449" t="s">
        <v>449</v>
      </c>
    </row>
    <row r="152" spans="7:7" x14ac:dyDescent="0.2">
      <c r="G152" s="449" t="s">
        <v>450</v>
      </c>
    </row>
    <row r="153" spans="7:7" x14ac:dyDescent="0.2">
      <c r="G153" s="449" t="s">
        <v>451</v>
      </c>
    </row>
    <row r="154" spans="7:7" x14ac:dyDescent="0.2">
      <c r="G154" s="449" t="s">
        <v>452</v>
      </c>
    </row>
    <row r="155" spans="7:7" x14ac:dyDescent="0.2">
      <c r="G155" s="449" t="s">
        <v>453</v>
      </c>
    </row>
    <row r="156" spans="7:7" x14ac:dyDescent="0.2">
      <c r="G156" s="449" t="s">
        <v>454</v>
      </c>
    </row>
    <row r="157" spans="7:7" x14ac:dyDescent="0.2">
      <c r="G157" s="449" t="s">
        <v>455</v>
      </c>
    </row>
    <row r="158" spans="7:7" x14ac:dyDescent="0.2">
      <c r="G158" s="449" t="s">
        <v>456</v>
      </c>
    </row>
    <row r="159" spans="7:7" x14ac:dyDescent="0.2">
      <c r="G159" s="449" t="s">
        <v>457</v>
      </c>
    </row>
    <row r="160" spans="7:7" x14ac:dyDescent="0.2">
      <c r="G160" s="449" t="s">
        <v>458</v>
      </c>
    </row>
    <row r="161" spans="7:7" x14ac:dyDescent="0.2">
      <c r="G161" s="449" t="s">
        <v>459</v>
      </c>
    </row>
    <row r="162" spans="7:7" x14ac:dyDescent="0.2">
      <c r="G162" s="449" t="s">
        <v>460</v>
      </c>
    </row>
    <row r="163" spans="7:7" x14ac:dyDescent="0.2">
      <c r="G163" s="449" t="s">
        <v>461</v>
      </c>
    </row>
    <row r="164" spans="7:7" x14ac:dyDescent="0.2">
      <c r="G164" s="449" t="s">
        <v>462</v>
      </c>
    </row>
    <row r="165" spans="7:7" x14ac:dyDescent="0.2">
      <c r="G165" s="449" t="s">
        <v>463</v>
      </c>
    </row>
    <row r="166" spans="7:7" x14ac:dyDescent="0.2">
      <c r="G166" s="449" t="s">
        <v>464</v>
      </c>
    </row>
    <row r="167" spans="7:7" x14ac:dyDescent="0.2">
      <c r="G167" s="449" t="s">
        <v>465</v>
      </c>
    </row>
    <row r="168" spans="7:7" x14ac:dyDescent="0.2">
      <c r="G168" s="449" t="s">
        <v>466</v>
      </c>
    </row>
    <row r="169" spans="7:7" x14ac:dyDescent="0.2">
      <c r="G169" s="449" t="s">
        <v>467</v>
      </c>
    </row>
    <row r="170" spans="7:7" x14ac:dyDescent="0.2">
      <c r="G170" s="449" t="s">
        <v>468</v>
      </c>
    </row>
    <row r="171" spans="7:7" x14ac:dyDescent="0.2">
      <c r="G171" s="449" t="s">
        <v>469</v>
      </c>
    </row>
    <row r="172" spans="7:7" x14ac:dyDescent="0.2">
      <c r="G172" s="449" t="s">
        <v>470</v>
      </c>
    </row>
    <row r="173" spans="7:7" x14ac:dyDescent="0.2">
      <c r="G173" s="449" t="s">
        <v>471</v>
      </c>
    </row>
    <row r="174" spans="7:7" x14ac:dyDescent="0.2">
      <c r="G174" s="449" t="s">
        <v>472</v>
      </c>
    </row>
    <row r="175" spans="7:7" x14ac:dyDescent="0.2">
      <c r="G175" s="449" t="s">
        <v>473</v>
      </c>
    </row>
    <row r="176" spans="7:7" x14ac:dyDescent="0.2">
      <c r="G176" s="444" t="s">
        <v>474</v>
      </c>
    </row>
    <row r="177" spans="7:7" x14ac:dyDescent="0.2">
      <c r="G177" s="444" t="s">
        <v>475</v>
      </c>
    </row>
    <row r="178" spans="7:7" x14ac:dyDescent="0.2">
      <c r="G178" s="444" t="s">
        <v>476</v>
      </c>
    </row>
    <row r="179" spans="7:7" x14ac:dyDescent="0.2">
      <c r="G179" s="444" t="s">
        <v>477</v>
      </c>
    </row>
    <row r="180" spans="7:7" x14ac:dyDescent="0.2">
      <c r="G180" s="444" t="s">
        <v>478</v>
      </c>
    </row>
    <row r="181" spans="7:7" x14ac:dyDescent="0.2">
      <c r="G181" s="450" t="s">
        <v>479</v>
      </c>
    </row>
    <row r="182" spans="7:7" x14ac:dyDescent="0.2">
      <c r="G182" s="450" t="s">
        <v>480</v>
      </c>
    </row>
    <row r="183" spans="7:7" x14ac:dyDescent="0.2">
      <c r="G183" s="450" t="s">
        <v>481</v>
      </c>
    </row>
    <row r="184" spans="7:7" x14ac:dyDescent="0.2">
      <c r="G184" s="450" t="s">
        <v>482</v>
      </c>
    </row>
    <row r="185" spans="7:7" x14ac:dyDescent="0.2">
      <c r="G185" s="449" t="s">
        <v>483</v>
      </c>
    </row>
    <row r="186" spans="7:7" x14ac:dyDescent="0.2">
      <c r="G186" s="449" t="s">
        <v>484</v>
      </c>
    </row>
    <row r="187" spans="7:7" x14ac:dyDescent="0.2">
      <c r="G187" s="449" t="s">
        <v>485</v>
      </c>
    </row>
    <row r="188" spans="7:7" x14ac:dyDescent="0.2">
      <c r="G188" s="449" t="s">
        <v>486</v>
      </c>
    </row>
    <row r="189" spans="7:7" x14ac:dyDescent="0.2">
      <c r="G189" s="449" t="s">
        <v>487</v>
      </c>
    </row>
    <row r="190" spans="7:7" x14ac:dyDescent="0.2">
      <c r="G190" s="449" t="s">
        <v>488</v>
      </c>
    </row>
    <row r="191" spans="7:7" x14ac:dyDescent="0.2">
      <c r="G191" s="449" t="s">
        <v>489</v>
      </c>
    </row>
    <row r="192" spans="7:7" x14ac:dyDescent="0.2">
      <c r="G192" s="449" t="s">
        <v>490</v>
      </c>
    </row>
    <row r="193" spans="7:7" x14ac:dyDescent="0.2">
      <c r="G193" s="449" t="s">
        <v>491</v>
      </c>
    </row>
    <row r="194" spans="7:7" x14ac:dyDescent="0.2">
      <c r="G194" s="444" t="s">
        <v>492</v>
      </c>
    </row>
    <row r="195" spans="7:7" ht="13.5" thickBot="1" x14ac:dyDescent="0.25">
      <c r="G195" s="447" t="s">
        <v>493</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2:S185"/>
  <sheetViews>
    <sheetView topLeftCell="A138" zoomScale="85" zoomScaleNormal="85" workbookViewId="0">
      <selection activeCell="O182" sqref="O182"/>
    </sheetView>
  </sheetViews>
  <sheetFormatPr defaultRowHeight="15" x14ac:dyDescent="0.25"/>
  <cols>
    <col min="1" max="2" width="9.140625" style="591"/>
    <col min="3" max="3" width="21.85546875" style="591" bestFit="1" customWidth="1"/>
    <col min="4" max="6" width="9.140625" style="591"/>
    <col min="7" max="7" width="13.140625" style="591" bestFit="1" customWidth="1"/>
    <col min="8" max="8" width="21.85546875" style="591" bestFit="1" customWidth="1"/>
    <col min="9" max="12" width="9.140625" style="591"/>
    <col min="13" max="13" width="12.28515625" style="591" bestFit="1" customWidth="1"/>
    <col min="14" max="14" width="21.85546875" style="591" bestFit="1" customWidth="1"/>
    <col min="15" max="16384" width="9.140625" style="591"/>
  </cols>
  <sheetData>
    <row r="2" spans="3:18" ht="18" x14ac:dyDescent="0.25">
      <c r="D2" s="591">
        <v>171696</v>
      </c>
      <c r="E2" s="591">
        <v>331844</v>
      </c>
      <c r="F2" s="591">
        <v>113050</v>
      </c>
      <c r="J2" s="592" t="s">
        <v>906</v>
      </c>
    </row>
    <row r="3" spans="3:18" x14ac:dyDescent="0.25">
      <c r="D3" s="593" t="s">
        <v>907</v>
      </c>
      <c r="J3" s="593" t="s">
        <v>908</v>
      </c>
      <c r="P3" s="593" t="s">
        <v>909</v>
      </c>
    </row>
    <row r="4" spans="3:18" x14ac:dyDescent="0.25">
      <c r="C4" s="594" t="s">
        <v>910</v>
      </c>
      <c r="D4" s="595" t="s">
        <v>911</v>
      </c>
      <c r="E4" s="596" t="s">
        <v>912</v>
      </c>
      <c r="F4" s="596" t="s">
        <v>913</v>
      </c>
      <c r="H4" s="594" t="s">
        <v>910</v>
      </c>
      <c r="I4" s="597" t="s">
        <v>911</v>
      </c>
      <c r="J4" s="597" t="s">
        <v>912</v>
      </c>
      <c r="K4" s="597" t="s">
        <v>913</v>
      </c>
      <c r="L4" s="597" t="s">
        <v>914</v>
      </c>
      <c r="N4" s="594" t="s">
        <v>910</v>
      </c>
      <c r="O4" s="594" t="s">
        <v>915</v>
      </c>
      <c r="P4" s="594" t="s">
        <v>912</v>
      </c>
      <c r="Q4" s="594" t="s">
        <v>913</v>
      </c>
      <c r="R4" s="594" t="s">
        <v>914</v>
      </c>
    </row>
    <row r="5" spans="3:18" x14ac:dyDescent="0.25">
      <c r="C5" s="594" t="s">
        <v>916</v>
      </c>
      <c r="D5" s="598"/>
      <c r="E5" s="598"/>
      <c r="F5" s="598"/>
      <c r="H5" s="594" t="s">
        <v>916</v>
      </c>
      <c r="I5" s="599"/>
      <c r="J5" s="599"/>
      <c r="K5" s="599"/>
      <c r="L5" s="599"/>
      <c r="N5" s="594" t="s">
        <v>916</v>
      </c>
      <c r="O5" s="599"/>
      <c r="P5" s="599"/>
      <c r="Q5" s="599"/>
      <c r="R5" s="599"/>
    </row>
    <row r="6" spans="3:18" x14ac:dyDescent="0.25">
      <c r="C6" s="594" t="s">
        <v>917</v>
      </c>
      <c r="D6" s="600">
        <v>6.8502000000000005E-4</v>
      </c>
      <c r="E6" s="600">
        <v>5.5283000000000003E-4</v>
      </c>
      <c r="F6" s="600">
        <v>8.2826999999999998E-5</v>
      </c>
      <c r="H6" s="594" t="s">
        <v>917</v>
      </c>
      <c r="I6" s="600">
        <v>5.5369000000000002E-4</v>
      </c>
      <c r="J6" s="600">
        <v>5.4429000000000001E-4</v>
      </c>
      <c r="K6" s="600">
        <v>8.5674999999999995E-5</v>
      </c>
      <c r="L6" s="599">
        <v>0</v>
      </c>
      <c r="N6" s="594" t="s">
        <v>917</v>
      </c>
      <c r="O6" s="600">
        <v>6.9039999999999998E-4</v>
      </c>
      <c r="P6" s="600">
        <v>7.7466999999999998E-4</v>
      </c>
      <c r="Q6" s="600">
        <v>8.6798000000000005E-5</v>
      </c>
      <c r="R6" s="599">
        <v>0</v>
      </c>
    </row>
    <row r="7" spans="3:18" x14ac:dyDescent="0.25">
      <c r="C7" s="594" t="s">
        <v>918</v>
      </c>
      <c r="D7" s="600">
        <v>1.1724000000000001E-3</v>
      </c>
      <c r="E7" s="600">
        <v>9.0030000000000004E-4</v>
      </c>
      <c r="F7" s="600">
        <v>6.3683999999999995E-5</v>
      </c>
      <c r="H7" s="594" t="s">
        <v>918</v>
      </c>
      <c r="I7" s="600">
        <v>7.5142999999999998E-4</v>
      </c>
      <c r="J7" s="600">
        <v>8.0135000000000004E-4</v>
      </c>
      <c r="K7" s="600">
        <v>2.6819000000000002E-4</v>
      </c>
      <c r="L7" s="600">
        <v>3.3944999999999998E-4</v>
      </c>
      <c r="N7" s="594" t="s">
        <v>918</v>
      </c>
      <c r="O7" s="600">
        <v>7.5255999999999999E-4</v>
      </c>
      <c r="P7" s="600">
        <v>8.2337000000000003E-4</v>
      </c>
      <c r="Q7" s="600">
        <v>2.7012E-4</v>
      </c>
      <c r="R7" s="600">
        <v>2.0922000000000001E-4</v>
      </c>
    </row>
    <row r="8" spans="3:18" x14ac:dyDescent="0.25">
      <c r="C8" s="594" t="s">
        <v>919</v>
      </c>
      <c r="D8" s="599">
        <v>2.2267999999999999</v>
      </c>
      <c r="E8" s="599">
        <v>2.0459999999999998</v>
      </c>
      <c r="F8" s="599">
        <v>0.12180000000000001</v>
      </c>
      <c r="H8" s="594" t="s">
        <v>919</v>
      </c>
      <c r="I8" s="599">
        <v>3.9398</v>
      </c>
      <c r="J8" s="599">
        <v>4.0663999999999998</v>
      </c>
      <c r="K8" s="599">
        <v>1.0632999999999999</v>
      </c>
      <c r="L8" s="599">
        <v>1.4413</v>
      </c>
      <c r="N8" s="594" t="s">
        <v>919</v>
      </c>
      <c r="O8" s="599">
        <v>2.6545999999999998</v>
      </c>
      <c r="P8" s="599">
        <v>2.7549000000000001</v>
      </c>
      <c r="Q8" s="599">
        <v>0.74270000000000003</v>
      </c>
      <c r="R8" s="599">
        <v>1.0989</v>
      </c>
    </row>
    <row r="9" spans="3:18" x14ac:dyDescent="0.25">
      <c r="C9" s="594" t="s">
        <v>920</v>
      </c>
      <c r="D9" s="599">
        <v>0.46789999999999998</v>
      </c>
      <c r="E9" s="599">
        <v>0.50480000000000003</v>
      </c>
      <c r="F9" s="599">
        <v>0.49909999999999999</v>
      </c>
      <c r="H9" s="594" t="s">
        <v>920</v>
      </c>
      <c r="I9" s="599">
        <v>0.69489999999999996</v>
      </c>
      <c r="J9" s="599">
        <v>0.67110000000000003</v>
      </c>
      <c r="K9" s="599">
        <v>0.64539999999999997</v>
      </c>
      <c r="L9" s="599">
        <v>0.7137</v>
      </c>
      <c r="N9" s="594" t="s">
        <v>920</v>
      </c>
      <c r="O9" s="599">
        <v>0.88449999999999995</v>
      </c>
      <c r="P9" s="599">
        <v>0.84370000000000001</v>
      </c>
      <c r="Q9" s="599">
        <v>0.87719999999999998</v>
      </c>
      <c r="R9" s="599">
        <v>0.96719999999999995</v>
      </c>
    </row>
    <row r="10" spans="3:18" x14ac:dyDescent="0.25">
      <c r="C10" s="594" t="s">
        <v>103</v>
      </c>
      <c r="D10" s="599">
        <v>84.376300000000001</v>
      </c>
      <c r="E10" s="599">
        <v>86.820599999999999</v>
      </c>
      <c r="F10" s="599">
        <v>89.751999999999995</v>
      </c>
      <c r="H10" s="594" t="s">
        <v>103</v>
      </c>
      <c r="I10" s="599">
        <v>83.587400000000002</v>
      </c>
      <c r="J10" s="599">
        <v>82.849100000000007</v>
      </c>
      <c r="K10" s="599">
        <v>85.438699999999997</v>
      </c>
      <c r="L10" s="599">
        <v>89.086299999999994</v>
      </c>
      <c r="N10" s="594" t="s">
        <v>103</v>
      </c>
      <c r="O10" s="599">
        <v>82.920699999999997</v>
      </c>
      <c r="P10" s="599">
        <v>81.676400000000001</v>
      </c>
      <c r="Q10" s="599">
        <v>85.435100000000006</v>
      </c>
      <c r="R10" s="599">
        <v>91.859700000000004</v>
      </c>
    </row>
    <row r="11" spans="3:18" x14ac:dyDescent="0.25">
      <c r="C11" s="594" t="s">
        <v>104</v>
      </c>
      <c r="D11" s="599">
        <v>9.1501999999999999</v>
      </c>
      <c r="E11" s="599">
        <v>7.2294</v>
      </c>
      <c r="F11" s="599">
        <v>7.8066000000000004</v>
      </c>
      <c r="H11" s="594" t="s">
        <v>104</v>
      </c>
      <c r="I11" s="599">
        <v>8.4370999999999992</v>
      </c>
      <c r="J11" s="599">
        <v>9.0124999999999993</v>
      </c>
      <c r="K11" s="599">
        <v>11.006</v>
      </c>
      <c r="L11" s="599">
        <v>8.6125000000000007</v>
      </c>
      <c r="N11" s="594" t="s">
        <v>104</v>
      </c>
      <c r="O11" s="599">
        <v>9.8589000000000002</v>
      </c>
      <c r="P11" s="599">
        <v>10.766299999999999</v>
      </c>
      <c r="Q11" s="599">
        <v>11.2333</v>
      </c>
      <c r="R11" s="599">
        <v>5.9184999999999999</v>
      </c>
    </row>
    <row r="12" spans="3:18" x14ac:dyDescent="0.25">
      <c r="C12" s="594" t="s">
        <v>105</v>
      </c>
      <c r="D12" s="599">
        <v>3.2475000000000001</v>
      </c>
      <c r="E12" s="599">
        <v>2.8450000000000002</v>
      </c>
      <c r="F12" s="599">
        <v>1.651</v>
      </c>
      <c r="H12" s="594" t="s">
        <v>105</v>
      </c>
      <c r="I12" s="599">
        <v>2.8538000000000001</v>
      </c>
      <c r="J12" s="599">
        <v>2.952</v>
      </c>
      <c r="K12" s="599">
        <v>1.7103999999999999</v>
      </c>
      <c r="L12" s="599">
        <v>0.1434</v>
      </c>
      <c r="N12" s="594" t="s">
        <v>105</v>
      </c>
      <c r="O12" s="599">
        <v>3.2029000000000001</v>
      </c>
      <c r="P12" s="599">
        <v>3.4883000000000002</v>
      </c>
      <c r="Q12" s="599">
        <v>1.5899000000000001</v>
      </c>
      <c r="R12" s="599">
        <v>0.15179999999999999</v>
      </c>
    </row>
    <row r="13" spans="3:18" x14ac:dyDescent="0.25">
      <c r="C13" s="594" t="s">
        <v>921</v>
      </c>
      <c r="D13" s="599">
        <v>0.21879999999999999</v>
      </c>
      <c r="E13" s="599">
        <v>0.22470000000000001</v>
      </c>
      <c r="F13" s="599">
        <v>7.2099999999999997E-2</v>
      </c>
      <c r="H13" s="594" t="s">
        <v>921</v>
      </c>
      <c r="I13" s="599">
        <v>0.17299999999999999</v>
      </c>
      <c r="J13" s="599">
        <v>0.1643</v>
      </c>
      <c r="K13" s="599">
        <v>5.11E-2</v>
      </c>
      <c r="L13" s="600">
        <v>1.2421999999999999E-3</v>
      </c>
      <c r="N13" s="594" t="s">
        <v>921</v>
      </c>
      <c r="O13" s="599">
        <v>0.14979999999999999</v>
      </c>
      <c r="P13" s="599">
        <v>0.15229999999999999</v>
      </c>
      <c r="Q13" s="599">
        <v>4.0500000000000001E-2</v>
      </c>
      <c r="R13" s="600">
        <v>1.7745E-3</v>
      </c>
    </row>
    <row r="14" spans="3:18" x14ac:dyDescent="0.25">
      <c r="C14" s="594" t="s">
        <v>494</v>
      </c>
      <c r="D14" s="599">
        <v>0.27400000000000002</v>
      </c>
      <c r="E14" s="599">
        <v>0.2888</v>
      </c>
      <c r="F14" s="599">
        <v>8.6599999999999996E-2</v>
      </c>
      <c r="H14" s="594" t="s">
        <v>494</v>
      </c>
      <c r="I14" s="599">
        <v>0.27060000000000001</v>
      </c>
      <c r="J14" s="599">
        <v>0.24990000000000001</v>
      </c>
      <c r="K14" s="599">
        <v>7.4800000000000005E-2</v>
      </c>
      <c r="L14" s="600">
        <v>1.1672E-3</v>
      </c>
      <c r="N14" s="594" t="s">
        <v>494</v>
      </c>
      <c r="O14" s="599">
        <v>0.2828</v>
      </c>
      <c r="P14" s="599">
        <v>0.27939999999999998</v>
      </c>
      <c r="Q14" s="599">
        <v>7.1499999999999994E-2</v>
      </c>
      <c r="R14" s="600">
        <v>1.9881E-3</v>
      </c>
    </row>
    <row r="15" spans="3:18" x14ac:dyDescent="0.25">
      <c r="C15" s="594" t="s">
        <v>922</v>
      </c>
      <c r="D15" s="599">
        <v>1.7999999999999999E-2</v>
      </c>
      <c r="E15" s="599">
        <v>1.9699999999999999E-2</v>
      </c>
      <c r="F15" s="600">
        <v>5.2722000000000003E-3</v>
      </c>
      <c r="H15" s="594" t="s">
        <v>922</v>
      </c>
      <c r="I15" s="599">
        <v>2.0199999999999999E-2</v>
      </c>
      <c r="J15" s="599">
        <v>1.6500000000000001E-2</v>
      </c>
      <c r="K15" s="600">
        <v>4.7869999999999996E-3</v>
      </c>
      <c r="L15" s="600">
        <v>1.7439999999999999E-5</v>
      </c>
      <c r="N15" s="594" t="s">
        <v>922</v>
      </c>
      <c r="O15" s="599">
        <v>2.1499999999999998E-2</v>
      </c>
      <c r="P15" s="599">
        <v>1.89E-2</v>
      </c>
      <c r="Q15" s="600">
        <v>4.5894999999999998E-3</v>
      </c>
      <c r="R15" s="600">
        <v>3.4372000000000002E-5</v>
      </c>
    </row>
    <row r="16" spans="3:18" x14ac:dyDescent="0.25">
      <c r="C16" s="594" t="s">
        <v>498</v>
      </c>
      <c r="D16" s="599">
        <v>1.7000000000000001E-2</v>
      </c>
      <c r="E16" s="599">
        <v>1.7999999999999999E-2</v>
      </c>
      <c r="F16" s="600">
        <v>4.9578000000000001E-3</v>
      </c>
      <c r="H16" s="594" t="s">
        <v>498</v>
      </c>
      <c r="I16" s="599">
        <v>2.07E-2</v>
      </c>
      <c r="J16" s="599">
        <v>1.61E-2</v>
      </c>
      <c r="K16" s="600">
        <v>4.9265999999999997E-3</v>
      </c>
      <c r="L16" s="600">
        <v>1.6566E-5</v>
      </c>
      <c r="N16" s="594" t="s">
        <v>498</v>
      </c>
      <c r="O16" s="599">
        <v>2.1700000000000001E-2</v>
      </c>
      <c r="P16" s="599">
        <v>1.7399999999999999E-2</v>
      </c>
      <c r="Q16" s="600">
        <v>4.6236999999999997E-3</v>
      </c>
      <c r="R16" s="600">
        <v>3.0412E-5</v>
      </c>
    </row>
    <row r="17" spans="3:18" x14ac:dyDescent="0.25">
      <c r="C17" s="594" t="s">
        <v>499</v>
      </c>
      <c r="D17" s="600">
        <v>1.4580000000000001E-3</v>
      </c>
      <c r="E17" s="600">
        <v>1.4571E-3</v>
      </c>
      <c r="F17" s="600">
        <v>3.7744999999999999E-4</v>
      </c>
      <c r="H17" s="594" t="s">
        <v>499</v>
      </c>
      <c r="I17" s="600">
        <v>1.1394E-3</v>
      </c>
      <c r="J17" s="600">
        <v>7.1407000000000003E-4</v>
      </c>
      <c r="K17" s="600">
        <v>2.3326E-4</v>
      </c>
      <c r="L17" s="600">
        <v>1.2744000000000001E-7</v>
      </c>
      <c r="N17" s="594" t="s">
        <v>499</v>
      </c>
      <c r="O17" s="600">
        <v>1.0480999999999999E-3</v>
      </c>
      <c r="P17" s="600">
        <v>7.4518000000000002E-4</v>
      </c>
      <c r="Q17" s="600">
        <v>1.8955E-4</v>
      </c>
      <c r="R17" s="600">
        <v>2.1505999999999999E-7</v>
      </c>
    </row>
    <row r="18" spans="3:18" x14ac:dyDescent="0.25">
      <c r="C18" s="594" t="s">
        <v>500</v>
      </c>
      <c r="D18" s="600">
        <v>1.8006000000000001E-4</v>
      </c>
      <c r="E18" s="600">
        <v>1.5056999999999999E-4</v>
      </c>
      <c r="F18" s="600">
        <v>4.3269000000000002E-5</v>
      </c>
      <c r="H18" s="594" t="s">
        <v>500</v>
      </c>
      <c r="I18" s="600">
        <v>8.2664999999999995E-5</v>
      </c>
      <c r="J18" s="600">
        <v>3.8711999999999998E-5</v>
      </c>
      <c r="K18" s="600">
        <v>1.6813999999999999E-5</v>
      </c>
      <c r="L18" s="600">
        <v>2.3480000000000002E-9</v>
      </c>
      <c r="N18" s="594" t="s">
        <v>500</v>
      </c>
      <c r="O18" s="600">
        <v>7.4320000000000007E-5</v>
      </c>
      <c r="P18" s="600">
        <v>4.1381999999999998E-5</v>
      </c>
      <c r="Q18" s="600">
        <v>1.3033999999999999E-5</v>
      </c>
      <c r="R18" s="600">
        <v>4.4087999999999999E-9</v>
      </c>
    </row>
    <row r="19" spans="3:18" x14ac:dyDescent="0.25">
      <c r="C19" s="594" t="s">
        <v>501</v>
      </c>
      <c r="D19" s="600">
        <v>3.0159E-5</v>
      </c>
      <c r="E19" s="600">
        <v>1.9796000000000002E-5</v>
      </c>
      <c r="F19" s="600">
        <v>6.5189000000000004E-6</v>
      </c>
      <c r="H19" s="594" t="s">
        <v>501</v>
      </c>
      <c r="I19" s="600">
        <v>3.0361999999999998E-6</v>
      </c>
      <c r="J19" s="600">
        <v>9.5007000000000004E-7</v>
      </c>
      <c r="K19" s="600">
        <v>6.1391999999999998E-7</v>
      </c>
      <c r="L19" s="600">
        <v>2.3207E-11</v>
      </c>
      <c r="N19" s="594" t="s">
        <v>501</v>
      </c>
      <c r="O19" s="600">
        <v>2.3551000000000001E-6</v>
      </c>
      <c r="P19" s="600">
        <v>9.5236000000000004E-7</v>
      </c>
      <c r="Q19" s="600">
        <v>4.2016000000000002E-7</v>
      </c>
      <c r="R19" s="600">
        <v>4.2604000000000002E-11</v>
      </c>
    </row>
    <row r="20" spans="3:18" x14ac:dyDescent="0.25">
      <c r="C20" s="594" t="s">
        <v>502</v>
      </c>
      <c r="D20" s="600">
        <v>2.847E-6</v>
      </c>
      <c r="E20" s="600">
        <v>1.3592E-6</v>
      </c>
      <c r="F20" s="600">
        <v>5.0823000000000005E-7</v>
      </c>
      <c r="H20" s="594" t="s">
        <v>502</v>
      </c>
      <c r="I20" s="600">
        <v>6.4038999999999995E-8</v>
      </c>
      <c r="J20" s="600">
        <v>1.1908999999999999E-8</v>
      </c>
      <c r="K20" s="600">
        <v>1.3138999999999999E-8</v>
      </c>
      <c r="L20" s="600">
        <v>9.1829000000000002E-14</v>
      </c>
      <c r="N20" s="594" t="s">
        <v>502</v>
      </c>
      <c r="O20" s="600">
        <v>7.0238999999999998E-8</v>
      </c>
      <c r="P20" s="600">
        <v>1.8238000000000001E-8</v>
      </c>
      <c r="Q20" s="600">
        <v>1.2797E-8</v>
      </c>
      <c r="R20" s="600">
        <v>2.5010999999999998E-13</v>
      </c>
    </row>
    <row r="21" spans="3:18" x14ac:dyDescent="0.25">
      <c r="C21" s="594" t="s">
        <v>503</v>
      </c>
      <c r="D21" s="600">
        <v>2.0265999999999999E-7</v>
      </c>
      <c r="E21" s="600">
        <v>5.9764000000000005E-8</v>
      </c>
      <c r="F21" s="600">
        <v>3.0679E-8</v>
      </c>
      <c r="H21" s="594" t="s">
        <v>503</v>
      </c>
      <c r="I21" s="600">
        <v>2.8375999999999998E-9</v>
      </c>
      <c r="J21" s="600">
        <v>3.2512999999999999E-10</v>
      </c>
      <c r="K21" s="600">
        <v>7.4131999999999998E-10</v>
      </c>
      <c r="L21" s="600">
        <v>1.4131E-15</v>
      </c>
      <c r="N21" s="594" t="s">
        <v>503</v>
      </c>
      <c r="O21" s="599">
        <v>0</v>
      </c>
      <c r="P21" s="599">
        <v>0</v>
      </c>
      <c r="Q21" s="599">
        <v>0</v>
      </c>
      <c r="R21" s="600">
        <v>6.3583000000000004E-17</v>
      </c>
    </row>
    <row r="22" spans="3:18" x14ac:dyDescent="0.25">
      <c r="C22" s="594" t="s">
        <v>923</v>
      </c>
      <c r="D22" s="600">
        <v>1.3257000000000001E-9</v>
      </c>
      <c r="E22" s="600">
        <v>1.8983999999999999E-10</v>
      </c>
      <c r="F22" s="600">
        <v>1.5267E-10</v>
      </c>
      <c r="H22" s="594" t="s">
        <v>923</v>
      </c>
      <c r="I22" s="599">
        <v>0</v>
      </c>
      <c r="J22" s="599">
        <v>0</v>
      </c>
      <c r="K22" s="599">
        <v>0</v>
      </c>
      <c r="L22" s="600">
        <v>3.5580999999999997E-20</v>
      </c>
      <c r="N22" s="594" t="s">
        <v>923</v>
      </c>
      <c r="O22" s="599">
        <v>0</v>
      </c>
      <c r="P22" s="599">
        <v>0</v>
      </c>
      <c r="Q22" s="599">
        <v>0</v>
      </c>
      <c r="R22" s="599">
        <v>0</v>
      </c>
    </row>
    <row r="23" spans="3:18" x14ac:dyDescent="0.25">
      <c r="E23" s="591">
        <f>D2+E2+F2</f>
        <v>616590</v>
      </c>
    </row>
    <row r="24" spans="3:18" hidden="1" x14ac:dyDescent="0.25">
      <c r="C24" s="594" t="s">
        <v>924</v>
      </c>
      <c r="D24" s="601">
        <v>171696</v>
      </c>
      <c r="E24" s="601">
        <v>331844</v>
      </c>
      <c r="F24" s="601">
        <v>113050</v>
      </c>
      <c r="H24" s="594" t="s">
        <v>924</v>
      </c>
      <c r="I24" s="601">
        <v>97169</v>
      </c>
      <c r="J24" s="601">
        <v>186904</v>
      </c>
      <c r="K24" s="601">
        <v>138235</v>
      </c>
      <c r="L24" s="601">
        <v>145038</v>
      </c>
      <c r="N24" s="594" t="s">
        <v>924</v>
      </c>
      <c r="O24" s="601">
        <v>92485</v>
      </c>
      <c r="P24" s="601">
        <v>182148</v>
      </c>
      <c r="Q24" s="601">
        <v>120075</v>
      </c>
      <c r="R24" s="601">
        <v>132877</v>
      </c>
    </row>
    <row r="25" spans="3:18" hidden="1" x14ac:dyDescent="0.25">
      <c r="C25" s="594" t="s">
        <v>925</v>
      </c>
      <c r="D25" s="599">
        <v>41.09</v>
      </c>
      <c r="E25" s="599">
        <v>38.47</v>
      </c>
      <c r="F25" s="599">
        <v>42.04</v>
      </c>
      <c r="H25" s="594" t="s">
        <v>925</v>
      </c>
      <c r="I25" s="599">
        <v>41.09</v>
      </c>
      <c r="J25" s="599">
        <v>38.47</v>
      </c>
      <c r="K25" s="599">
        <v>42.4</v>
      </c>
      <c r="L25" s="599">
        <v>40</v>
      </c>
      <c r="N25" s="594" t="s">
        <v>925</v>
      </c>
      <c r="O25" s="599">
        <v>41.09</v>
      </c>
      <c r="P25" s="599">
        <v>38.47</v>
      </c>
      <c r="Q25" s="599">
        <v>42.4</v>
      </c>
      <c r="R25" s="599">
        <v>40</v>
      </c>
    </row>
    <row r="26" spans="3:18" hidden="1" x14ac:dyDescent="0.25">
      <c r="C26" s="594" t="s">
        <v>926</v>
      </c>
      <c r="D26" s="599">
        <v>16</v>
      </c>
      <c r="E26" s="599">
        <v>12</v>
      </c>
      <c r="F26" s="599">
        <v>32</v>
      </c>
      <c r="H26" s="594" t="s">
        <v>926</v>
      </c>
      <c r="I26" s="599">
        <v>18</v>
      </c>
      <c r="J26" s="599">
        <v>17</v>
      </c>
      <c r="K26" s="599">
        <v>31</v>
      </c>
      <c r="L26" s="599">
        <v>41</v>
      </c>
      <c r="N26" s="594" t="s">
        <v>926</v>
      </c>
      <c r="O26" s="599">
        <v>18</v>
      </c>
      <c r="P26" s="599">
        <v>17</v>
      </c>
      <c r="Q26" s="599">
        <v>30</v>
      </c>
      <c r="R26" s="599">
        <v>41</v>
      </c>
    </row>
    <row r="27" spans="3:18" x14ac:dyDescent="0.25">
      <c r="C27" s="594" t="s">
        <v>927</v>
      </c>
      <c r="D27" s="777">
        <v>616590</v>
      </c>
      <c r="E27" s="778"/>
      <c r="F27" s="779"/>
      <c r="H27" s="594" t="s">
        <v>927</v>
      </c>
      <c r="I27" s="777">
        <v>567346</v>
      </c>
      <c r="J27" s="778"/>
      <c r="K27" s="778"/>
      <c r="L27" s="779"/>
      <c r="N27" s="594" t="s">
        <v>927</v>
      </c>
      <c r="O27" s="777">
        <v>527585</v>
      </c>
      <c r="P27" s="778"/>
      <c r="Q27" s="778"/>
      <c r="R27" s="779"/>
    </row>
    <row r="28" spans="3:18" x14ac:dyDescent="0.25">
      <c r="C28" s="594" t="s">
        <v>925</v>
      </c>
      <c r="D28" s="776">
        <v>38.47</v>
      </c>
      <c r="E28" s="776"/>
      <c r="F28" s="776"/>
      <c r="H28" s="594" t="s">
        <v>925</v>
      </c>
      <c r="I28" s="776">
        <v>38.47</v>
      </c>
      <c r="J28" s="776"/>
      <c r="K28" s="776"/>
      <c r="L28" s="776"/>
      <c r="N28" s="594" t="s">
        <v>925</v>
      </c>
      <c r="O28" s="776">
        <v>38.47</v>
      </c>
      <c r="P28" s="776"/>
      <c r="Q28" s="776"/>
      <c r="R28" s="776"/>
    </row>
    <row r="29" spans="3:18" x14ac:dyDescent="0.25">
      <c r="C29" s="594" t="s">
        <v>926</v>
      </c>
      <c r="D29" s="776">
        <v>16.190000000000001</v>
      </c>
      <c r="E29" s="776"/>
      <c r="F29" s="776"/>
      <c r="H29" s="594" t="s">
        <v>926</v>
      </c>
      <c r="I29" s="776">
        <v>26.03</v>
      </c>
      <c r="J29" s="776"/>
      <c r="K29" s="776"/>
      <c r="L29" s="776"/>
      <c r="N29" s="594" t="s">
        <v>926</v>
      </c>
      <c r="O29" s="776" t="s">
        <v>928</v>
      </c>
      <c r="P29" s="776"/>
      <c r="Q29" s="776"/>
      <c r="R29" s="776"/>
    </row>
    <row r="31" spans="3:18" ht="18" x14ac:dyDescent="0.25">
      <c r="J31" s="592" t="s">
        <v>929</v>
      </c>
    </row>
    <row r="32" spans="3:18" x14ac:dyDescent="0.25">
      <c r="D32" s="602" t="s">
        <v>907</v>
      </c>
      <c r="J32" s="602" t="s">
        <v>908</v>
      </c>
      <c r="O32" s="602" t="s">
        <v>909</v>
      </c>
    </row>
    <row r="33" spans="3:16" x14ac:dyDescent="0.25">
      <c r="C33" s="594" t="s">
        <v>930</v>
      </c>
      <c r="D33" s="594" t="s">
        <v>915</v>
      </c>
      <c r="E33" s="594" t="s">
        <v>912</v>
      </c>
      <c r="F33" s="594" t="s">
        <v>914</v>
      </c>
      <c r="H33" s="594" t="s">
        <v>930</v>
      </c>
      <c r="I33" s="594" t="s">
        <v>915</v>
      </c>
      <c r="J33" s="594" t="s">
        <v>912</v>
      </c>
      <c r="K33" s="594" t="s">
        <v>914</v>
      </c>
      <c r="N33" s="594" t="s">
        <v>931</v>
      </c>
      <c r="O33" s="594" t="s">
        <v>912</v>
      </c>
      <c r="P33" s="594" t="s">
        <v>914</v>
      </c>
    </row>
    <row r="34" spans="3:16" x14ac:dyDescent="0.25">
      <c r="C34" s="603" t="s">
        <v>916</v>
      </c>
      <c r="D34" s="599"/>
      <c r="E34" s="599"/>
      <c r="F34" s="599"/>
      <c r="H34" s="594" t="s">
        <v>916</v>
      </c>
      <c r="I34" s="599"/>
      <c r="J34" s="599"/>
      <c r="K34" s="599"/>
      <c r="N34" s="603" t="s">
        <v>916</v>
      </c>
      <c r="O34" s="599"/>
      <c r="P34" s="599"/>
    </row>
    <row r="35" spans="3:16" x14ac:dyDescent="0.25">
      <c r="C35" s="603" t="s">
        <v>917</v>
      </c>
      <c r="D35" s="600">
        <v>5.7846000000000004E-4</v>
      </c>
      <c r="E35" s="600">
        <v>5.5283000000000003E-4</v>
      </c>
      <c r="F35" s="599">
        <v>0</v>
      </c>
      <c r="H35" s="594" t="s">
        <v>917</v>
      </c>
      <c r="I35" s="600">
        <v>5.3881999999999997E-4</v>
      </c>
      <c r="J35" s="600">
        <v>5.4443000000000004E-4</v>
      </c>
      <c r="K35" s="599">
        <v>0</v>
      </c>
      <c r="N35" s="603" t="s">
        <v>917</v>
      </c>
      <c r="O35" s="600">
        <v>7.7521999999999997E-4</v>
      </c>
      <c r="P35" s="599">
        <v>0</v>
      </c>
    </row>
    <row r="36" spans="3:16" x14ac:dyDescent="0.25">
      <c r="C36" s="603" t="s">
        <v>918</v>
      </c>
      <c r="D36" s="600">
        <v>1.2412E-3</v>
      </c>
      <c r="E36" s="600">
        <v>9.0030000000000004E-4</v>
      </c>
      <c r="F36" s="600">
        <v>2.4912000000000001E-5</v>
      </c>
      <c r="H36" s="594" t="s">
        <v>918</v>
      </c>
      <c r="I36" s="600">
        <v>7.4030000000000005E-4</v>
      </c>
      <c r="J36" s="600">
        <v>7.9221000000000001E-4</v>
      </c>
      <c r="K36" s="600">
        <v>1.9304000000000001E-4</v>
      </c>
      <c r="N36" s="603" t="s">
        <v>918</v>
      </c>
      <c r="O36" s="600">
        <v>7.7521999999999997E-4</v>
      </c>
      <c r="P36" s="600">
        <v>2.263E-4</v>
      </c>
    </row>
    <row r="37" spans="3:16" x14ac:dyDescent="0.25">
      <c r="C37" s="603" t="s">
        <v>919</v>
      </c>
      <c r="D37" s="599">
        <v>2.2818000000000001</v>
      </c>
      <c r="E37" s="599">
        <v>2.0459999999999998</v>
      </c>
      <c r="F37" s="599">
        <v>6.5600000000000006E-2</v>
      </c>
      <c r="H37" s="594" t="s">
        <v>919</v>
      </c>
      <c r="I37" s="599">
        <v>3.9214000000000002</v>
      </c>
      <c r="J37" s="599">
        <v>4.0518999999999998</v>
      </c>
      <c r="K37" s="599">
        <v>1.1475</v>
      </c>
      <c r="N37" s="603" t="s">
        <v>919</v>
      </c>
      <c r="O37" s="599">
        <v>2.7263000000000002</v>
      </c>
      <c r="P37" s="599">
        <v>0.81420000000000003</v>
      </c>
    </row>
    <row r="38" spans="3:16" x14ac:dyDescent="0.25">
      <c r="C38" s="603" t="s">
        <v>920</v>
      </c>
      <c r="D38" s="599">
        <v>0.45929999999999999</v>
      </c>
      <c r="E38" s="599">
        <v>0.50480000000000003</v>
      </c>
      <c r="F38" s="599">
        <v>0.54990000000000006</v>
      </c>
      <c r="H38" s="594" t="s">
        <v>920</v>
      </c>
      <c r="I38" s="599">
        <v>0.69769999999999999</v>
      </c>
      <c r="J38" s="599">
        <v>0.67349999999999999</v>
      </c>
      <c r="K38" s="599">
        <v>0.70720000000000005</v>
      </c>
      <c r="N38" s="603" t="s">
        <v>920</v>
      </c>
      <c r="O38" s="599">
        <v>0.85389999999999999</v>
      </c>
      <c r="P38" s="599">
        <v>0.92100000000000004</v>
      </c>
    </row>
    <row r="39" spans="3:16" x14ac:dyDescent="0.25">
      <c r="C39" s="603" t="s">
        <v>103</v>
      </c>
      <c r="D39" s="599">
        <v>84.034800000000004</v>
      </c>
      <c r="E39" s="599">
        <v>86.820499999999996</v>
      </c>
      <c r="F39" s="599">
        <v>95.698099999999997</v>
      </c>
      <c r="H39" s="594" t="s">
        <v>103</v>
      </c>
      <c r="I39" s="599">
        <v>83.774900000000002</v>
      </c>
      <c r="J39" s="599">
        <v>82.989000000000004</v>
      </c>
      <c r="K39" s="599">
        <v>90.176900000000003</v>
      </c>
      <c r="N39" s="603" t="s">
        <v>103</v>
      </c>
      <c r="O39" s="599">
        <v>82.083100000000002</v>
      </c>
      <c r="P39" s="599">
        <v>90.262100000000004</v>
      </c>
    </row>
    <row r="40" spans="3:16" x14ac:dyDescent="0.25">
      <c r="C40" s="603" t="s">
        <v>104</v>
      </c>
      <c r="D40" s="599">
        <v>9.6503999999999994</v>
      </c>
      <c r="E40" s="599">
        <v>7.2294</v>
      </c>
      <c r="F40" s="599">
        <v>3.6274000000000002</v>
      </c>
      <c r="H40" s="594" t="s">
        <v>104</v>
      </c>
      <c r="I40" s="599">
        <v>8.3386999999999993</v>
      </c>
      <c r="J40" s="599">
        <v>8.9329000000000001</v>
      </c>
      <c r="K40" s="599">
        <v>7.8404999999999996</v>
      </c>
      <c r="N40" s="603" t="s">
        <v>104</v>
      </c>
      <c r="O40" s="599">
        <v>10.4793</v>
      </c>
      <c r="P40" s="599">
        <v>7.8426999999999998</v>
      </c>
    </row>
    <row r="41" spans="3:16" x14ac:dyDescent="0.25">
      <c r="C41" s="603" t="s">
        <v>105</v>
      </c>
      <c r="D41" s="599">
        <v>3.1211000000000002</v>
      </c>
      <c r="E41" s="599">
        <v>2.8450000000000002</v>
      </c>
      <c r="F41" s="599">
        <v>5.8000000000000003E-2</v>
      </c>
      <c r="H41" s="594" t="s">
        <v>105</v>
      </c>
      <c r="I41" s="599">
        <v>2.7873999999999999</v>
      </c>
      <c r="J41" s="599">
        <v>2.9003999999999999</v>
      </c>
      <c r="K41" s="599">
        <v>0.12570000000000001</v>
      </c>
      <c r="N41" s="603" t="s">
        <v>105</v>
      </c>
      <c r="O41" s="599">
        <v>3.3696000000000002</v>
      </c>
      <c r="P41" s="599">
        <v>0.15640000000000001</v>
      </c>
    </row>
    <row r="42" spans="3:16" x14ac:dyDescent="0.25">
      <c r="C42" s="603" t="s">
        <v>921</v>
      </c>
      <c r="D42" s="599">
        <v>0.18909999999999999</v>
      </c>
      <c r="E42" s="599">
        <v>0.22470000000000001</v>
      </c>
      <c r="F42" s="600">
        <v>5.8009999999999995E-4</v>
      </c>
      <c r="H42" s="594" t="s">
        <v>921</v>
      </c>
      <c r="I42" s="599">
        <v>0.16930000000000001</v>
      </c>
      <c r="J42" s="599">
        <v>0.1636</v>
      </c>
      <c r="K42" s="600">
        <v>1.0368E-3</v>
      </c>
      <c r="N42" s="603" t="s">
        <v>921</v>
      </c>
      <c r="O42" s="599">
        <v>0.15359999999999999</v>
      </c>
      <c r="P42" s="600">
        <v>1.5797999999999999E-3</v>
      </c>
    </row>
    <row r="43" spans="3:16" x14ac:dyDescent="0.25">
      <c r="C43" s="603" t="s">
        <v>494</v>
      </c>
      <c r="D43" s="599">
        <v>0.2324</v>
      </c>
      <c r="E43" s="599">
        <v>0.2888</v>
      </c>
      <c r="F43" s="600">
        <v>4.0009000000000003E-4</v>
      </c>
      <c r="H43" s="594" t="s">
        <v>494</v>
      </c>
      <c r="I43" s="599">
        <v>0.2661</v>
      </c>
      <c r="J43" s="599">
        <v>0.25130000000000002</v>
      </c>
      <c r="K43" s="600">
        <v>9.6739999999999999E-4</v>
      </c>
      <c r="N43" s="603" t="s">
        <v>494</v>
      </c>
      <c r="O43" s="599">
        <v>0.28860000000000002</v>
      </c>
      <c r="P43" s="600">
        <v>1.7688999999999999E-3</v>
      </c>
    </row>
    <row r="44" spans="3:16" x14ac:dyDescent="0.25">
      <c r="C44" s="603" t="s">
        <v>922</v>
      </c>
      <c r="D44" s="599">
        <v>1.44E-2</v>
      </c>
      <c r="E44" s="599">
        <v>1.9699999999999999E-2</v>
      </c>
      <c r="F44" s="600">
        <v>5.2441999999999997E-6</v>
      </c>
      <c r="H44" s="594" t="s">
        <v>922</v>
      </c>
      <c r="I44" s="599">
        <v>2.0500000000000001E-2</v>
      </c>
      <c r="J44" s="599">
        <v>1.7500000000000002E-2</v>
      </c>
      <c r="K44" s="600">
        <v>1.4627000000000001E-5</v>
      </c>
      <c r="N44" s="603" t="s">
        <v>922</v>
      </c>
      <c r="O44" s="599">
        <v>2.1899999999999999E-2</v>
      </c>
      <c r="P44" s="600">
        <v>3.2843999999999999E-5</v>
      </c>
    </row>
    <row r="45" spans="3:16" x14ac:dyDescent="0.25">
      <c r="C45" s="603" t="s">
        <v>498</v>
      </c>
      <c r="D45" s="599">
        <v>1.3599999999999999E-2</v>
      </c>
      <c r="E45" s="599">
        <v>1.7999999999999999E-2</v>
      </c>
      <c r="F45" s="600">
        <v>5.3778000000000004E-6</v>
      </c>
      <c r="H45" s="594" t="s">
        <v>498</v>
      </c>
      <c r="I45" s="599">
        <v>2.12E-2</v>
      </c>
      <c r="J45" s="599">
        <v>1.7600000000000001E-2</v>
      </c>
      <c r="K45" s="600">
        <v>1.4355999999999999E-5</v>
      </c>
      <c r="N45" s="603" t="s">
        <v>498</v>
      </c>
      <c r="O45" s="599">
        <v>2.0899999999999998E-2</v>
      </c>
      <c r="P45" s="600">
        <v>2.9683E-5</v>
      </c>
    </row>
    <row r="46" spans="3:16" x14ac:dyDescent="0.25">
      <c r="C46" s="603" t="s">
        <v>499</v>
      </c>
      <c r="D46" s="600">
        <v>1.1176000000000001E-3</v>
      </c>
      <c r="E46" s="600">
        <v>1.4571E-3</v>
      </c>
      <c r="F46" s="600">
        <v>9.0065000000000006E-8</v>
      </c>
      <c r="H46" s="594" t="s">
        <v>499</v>
      </c>
      <c r="I46" s="600">
        <v>1.3634000000000001E-3</v>
      </c>
      <c r="J46" s="600">
        <v>9.2599000000000002E-4</v>
      </c>
      <c r="K46" s="600">
        <v>1.2807000000000001E-7</v>
      </c>
      <c r="N46" s="603" t="s">
        <v>499</v>
      </c>
      <c r="O46" s="600">
        <v>1.1329999999999999E-3</v>
      </c>
      <c r="P46" s="600">
        <v>2.3794E-7</v>
      </c>
    </row>
    <row r="47" spans="3:16" x14ac:dyDescent="0.25">
      <c r="C47" s="603" t="s">
        <v>500</v>
      </c>
      <c r="D47" s="600">
        <v>1.3647E-4</v>
      </c>
      <c r="E47" s="600">
        <v>1.5056999999999999E-4</v>
      </c>
      <c r="F47" s="600">
        <v>1.8287999999999999E-9</v>
      </c>
      <c r="H47" s="594" t="s">
        <v>500</v>
      </c>
      <c r="I47" s="600">
        <v>1.2333999999999999E-4</v>
      </c>
      <c r="J47" s="600">
        <v>6.4868000000000003E-5</v>
      </c>
      <c r="K47" s="600">
        <v>2.7411E-9</v>
      </c>
      <c r="N47" s="603" t="s">
        <v>500</v>
      </c>
      <c r="O47" s="600">
        <v>7.6687999999999995E-5</v>
      </c>
      <c r="P47" s="600">
        <v>4.8611999999999997E-9</v>
      </c>
    </row>
    <row r="48" spans="3:16" x14ac:dyDescent="0.25">
      <c r="C48" s="603" t="s">
        <v>501</v>
      </c>
      <c r="D48" s="600">
        <v>2.3006E-5</v>
      </c>
      <c r="E48" s="600">
        <v>1.9796000000000002E-5</v>
      </c>
      <c r="F48" s="600">
        <v>6.6872000000000002E-11</v>
      </c>
      <c r="H48" s="594" t="s">
        <v>501</v>
      </c>
      <c r="I48" s="600">
        <v>6.3666000000000002E-6</v>
      </c>
      <c r="J48" s="600">
        <v>2.2069999999999998E-6</v>
      </c>
      <c r="K48" s="600">
        <v>3.5457E-11</v>
      </c>
      <c r="N48" s="603" t="s">
        <v>501</v>
      </c>
      <c r="O48" s="600">
        <v>2.1492000000000001E-6</v>
      </c>
      <c r="P48" s="600">
        <v>4.1175999999999998E-11</v>
      </c>
    </row>
    <row r="49" spans="3:16" x14ac:dyDescent="0.25">
      <c r="C49" s="603" t="s">
        <v>502</v>
      </c>
      <c r="D49" s="600">
        <v>2.1374999999999999E-6</v>
      </c>
      <c r="E49" s="600">
        <v>1.3592E-6</v>
      </c>
      <c r="F49" s="600">
        <v>9.7123000000000009E-13</v>
      </c>
      <c r="H49" s="594" t="s">
        <v>502</v>
      </c>
      <c r="I49" s="600">
        <v>1.9348999999999999E-7</v>
      </c>
      <c r="J49" s="600">
        <v>3.7521999999999997E-8</v>
      </c>
      <c r="K49" s="600">
        <v>1.8542000000000001E-13</v>
      </c>
      <c r="N49" s="603" t="s">
        <v>502</v>
      </c>
      <c r="O49" s="600">
        <v>5.0832000000000001E-8</v>
      </c>
      <c r="P49" s="600">
        <v>1.7774000000000001E-13</v>
      </c>
    </row>
    <row r="50" spans="3:16" x14ac:dyDescent="0.25">
      <c r="C50" s="603" t="s">
        <v>503</v>
      </c>
      <c r="D50" s="600">
        <v>1.5285E-7</v>
      </c>
      <c r="E50" s="600">
        <v>5.9764000000000005E-8</v>
      </c>
      <c r="F50" s="600">
        <v>9.9635999999999996E-15</v>
      </c>
      <c r="H50" s="594" t="s">
        <v>503</v>
      </c>
      <c r="I50" s="600">
        <v>1.187E-8</v>
      </c>
      <c r="J50" s="600">
        <v>1.2675E-9</v>
      </c>
      <c r="K50" s="600">
        <v>3.3281999999999999E-15</v>
      </c>
      <c r="N50" s="603" t="s">
        <v>503</v>
      </c>
      <c r="O50" s="599">
        <v>0</v>
      </c>
      <c r="P50" s="600">
        <v>2.6241000000000001E-17</v>
      </c>
    </row>
    <row r="51" spans="3:16" x14ac:dyDescent="0.25">
      <c r="C51" s="603" t="s">
        <v>923</v>
      </c>
      <c r="D51" s="600">
        <v>9.7401999999999991E-10</v>
      </c>
      <c r="E51" s="600">
        <v>1.8983999999999999E-10</v>
      </c>
      <c r="F51" s="600">
        <v>2.8561999999999999E-18</v>
      </c>
      <c r="H51" s="594" t="s">
        <v>923</v>
      </c>
      <c r="I51" s="599">
        <v>0</v>
      </c>
      <c r="J51" s="599">
        <v>0</v>
      </c>
      <c r="K51" s="600">
        <v>1.9988000000000001E-20</v>
      </c>
      <c r="N51" s="603" t="s">
        <v>923</v>
      </c>
      <c r="O51" s="599">
        <v>0</v>
      </c>
      <c r="P51" s="599">
        <v>0</v>
      </c>
    </row>
    <row r="52" spans="3:16" x14ac:dyDescent="0.25">
      <c r="C52" s="603" t="s">
        <v>932</v>
      </c>
      <c r="D52" s="599">
        <v>0</v>
      </c>
      <c r="E52" s="599">
        <v>0</v>
      </c>
      <c r="F52" s="600">
        <v>1.1626999999999999E-20</v>
      </c>
      <c r="H52" s="594" t="s">
        <v>932</v>
      </c>
      <c r="I52" s="599">
        <v>0</v>
      </c>
      <c r="J52" s="599">
        <v>0</v>
      </c>
      <c r="K52" s="599">
        <v>0</v>
      </c>
      <c r="N52" s="603" t="s">
        <v>932</v>
      </c>
      <c r="O52" s="599">
        <v>0</v>
      </c>
      <c r="P52" s="599">
        <v>0</v>
      </c>
    </row>
    <row r="54" spans="3:16" hidden="1" x14ac:dyDescent="0.25">
      <c r="C54" s="594" t="s">
        <v>924</v>
      </c>
      <c r="D54" s="601">
        <v>122959</v>
      </c>
      <c r="E54" s="601">
        <v>331844</v>
      </c>
      <c r="F54" s="601">
        <v>136539</v>
      </c>
      <c r="H54" s="594" t="s">
        <v>924</v>
      </c>
      <c r="I54" s="601">
        <v>82647</v>
      </c>
      <c r="J54" s="601">
        <v>171458</v>
      </c>
      <c r="K54" s="601">
        <v>165314</v>
      </c>
      <c r="N54" s="594" t="s">
        <v>924</v>
      </c>
      <c r="O54" s="601">
        <v>165046</v>
      </c>
      <c r="P54" s="601">
        <v>104375</v>
      </c>
    </row>
    <row r="55" spans="3:16" hidden="1" x14ac:dyDescent="0.25">
      <c r="C55" s="594" t="s">
        <v>925</v>
      </c>
      <c r="D55" s="599">
        <v>41.09</v>
      </c>
      <c r="E55" s="599">
        <v>38.47</v>
      </c>
      <c r="F55" s="599">
        <v>40</v>
      </c>
      <c r="H55" s="594" t="s">
        <v>925</v>
      </c>
      <c r="I55" s="599">
        <v>41.09</v>
      </c>
      <c r="J55" s="599">
        <v>38.47</v>
      </c>
      <c r="K55" s="599">
        <v>40</v>
      </c>
      <c r="N55" s="594" t="s">
        <v>925</v>
      </c>
      <c r="O55" s="599">
        <v>38.47</v>
      </c>
      <c r="P55" s="599">
        <v>40</v>
      </c>
    </row>
    <row r="56" spans="3:16" hidden="1" x14ac:dyDescent="0.25">
      <c r="C56" s="594" t="s">
        <v>926</v>
      </c>
      <c r="D56" s="599">
        <v>20</v>
      </c>
      <c r="E56" s="599">
        <v>12</v>
      </c>
      <c r="F56" s="599">
        <v>41</v>
      </c>
      <c r="H56" s="594" t="s">
        <v>926</v>
      </c>
      <c r="I56" s="599">
        <v>22</v>
      </c>
      <c r="J56" s="599">
        <v>20</v>
      </c>
      <c r="K56" s="599">
        <v>41</v>
      </c>
      <c r="N56" s="594" t="s">
        <v>926</v>
      </c>
      <c r="O56" s="599">
        <v>23</v>
      </c>
      <c r="P56" s="599">
        <v>41</v>
      </c>
    </row>
    <row r="57" spans="3:16" x14ac:dyDescent="0.25">
      <c r="C57" s="594" t="s">
        <v>927</v>
      </c>
      <c r="D57" s="777">
        <v>591342</v>
      </c>
      <c r="E57" s="778"/>
      <c r="F57" s="779"/>
      <c r="H57" s="594" t="s">
        <v>927</v>
      </c>
      <c r="I57" s="777">
        <v>419419</v>
      </c>
      <c r="J57" s="778"/>
      <c r="K57" s="779"/>
      <c r="N57" s="594" t="s">
        <v>927</v>
      </c>
      <c r="O57" s="777">
        <v>269421</v>
      </c>
      <c r="P57" s="779"/>
    </row>
    <row r="58" spans="3:16" x14ac:dyDescent="0.25">
      <c r="C58" s="594" t="s">
        <v>925</v>
      </c>
      <c r="D58" s="776">
        <v>38.47</v>
      </c>
      <c r="E58" s="776"/>
      <c r="F58" s="776"/>
      <c r="H58" s="594" t="s">
        <v>925</v>
      </c>
      <c r="I58" s="776">
        <v>38.47</v>
      </c>
      <c r="J58" s="776"/>
      <c r="K58" s="776"/>
      <c r="N58" s="594" t="s">
        <v>925</v>
      </c>
      <c r="O58" s="776">
        <v>38.47</v>
      </c>
      <c r="P58" s="776"/>
    </row>
    <row r="59" spans="3:16" x14ac:dyDescent="0.25">
      <c r="C59" s="594" t="s">
        <v>926</v>
      </c>
      <c r="D59" s="776">
        <v>20.059999999999999</v>
      </c>
      <c r="E59" s="776"/>
      <c r="F59" s="776"/>
      <c r="H59" s="594" t="s">
        <v>926</v>
      </c>
      <c r="I59" s="776">
        <v>28.35</v>
      </c>
      <c r="J59" s="776"/>
      <c r="K59" s="776"/>
      <c r="N59" s="594" t="s">
        <v>926</v>
      </c>
      <c r="O59" s="776">
        <v>29.82</v>
      </c>
      <c r="P59" s="776"/>
    </row>
    <row r="68" spans="1:19" x14ac:dyDescent="0.25">
      <c r="C68" s="594" t="s">
        <v>910</v>
      </c>
      <c r="D68" s="595" t="s">
        <v>911</v>
      </c>
      <c r="E68" s="596" t="s">
        <v>912</v>
      </c>
      <c r="F68" s="596" t="s">
        <v>913</v>
      </c>
      <c r="H68" s="594" t="s">
        <v>910</v>
      </c>
      <c r="I68" s="595" t="s">
        <v>911</v>
      </c>
      <c r="J68" s="596" t="s">
        <v>912</v>
      </c>
      <c r="K68" s="596" t="s">
        <v>913</v>
      </c>
      <c r="L68" s="597" t="s">
        <v>914</v>
      </c>
      <c r="N68" s="594" t="s">
        <v>910</v>
      </c>
      <c r="O68" s="595" t="s">
        <v>911</v>
      </c>
      <c r="P68" s="596" t="s">
        <v>912</v>
      </c>
      <c r="Q68" s="596" t="s">
        <v>913</v>
      </c>
      <c r="R68" s="594" t="s">
        <v>914</v>
      </c>
    </row>
    <row r="69" spans="1:19" x14ac:dyDescent="0.25">
      <c r="C69" s="594" t="s">
        <v>916</v>
      </c>
      <c r="D69" s="598"/>
      <c r="E69" s="598"/>
      <c r="F69" s="598"/>
      <c r="H69" s="594" t="s">
        <v>916</v>
      </c>
      <c r="I69" s="598"/>
      <c r="J69" s="598"/>
      <c r="K69" s="598"/>
      <c r="L69" s="599"/>
      <c r="N69" s="594" t="s">
        <v>916</v>
      </c>
      <c r="O69" s="598"/>
      <c r="P69" s="598"/>
      <c r="Q69" s="598"/>
      <c r="R69" s="599"/>
    </row>
    <row r="70" spans="1:19" x14ac:dyDescent="0.25">
      <c r="A70" s="404" t="s">
        <v>419</v>
      </c>
      <c r="B70" s="591">
        <f>MolarMass(A70)</f>
        <v>18.015267999999999</v>
      </c>
      <c r="C70" s="594" t="s">
        <v>917</v>
      </c>
      <c r="D70" s="600">
        <f>D6*$D$88*B70/$D$91</f>
        <v>3.4364314039163311E-3</v>
      </c>
      <c r="E70" s="600">
        <f>E6*$E$88*B70/$D$91</f>
        <v>5.3600621136041179E-3</v>
      </c>
      <c r="F70" s="600">
        <f>F6*$F$88*B70/$D$91</f>
        <v>2.7358151385523571E-4</v>
      </c>
      <c r="G70" s="604">
        <f t="shared" ref="G70:G86" si="0">(D70+E70+F70)/B70</f>
        <v>5.0346600624401956E-4</v>
      </c>
      <c r="H70" s="594" t="s">
        <v>917</v>
      </c>
      <c r="I70" s="600">
        <f>I6*$I$88*B70/$I$91</f>
        <v>1.7083904818878031E-3</v>
      </c>
      <c r="J70" s="600">
        <f>J6*$J$88*B70/$I$91</f>
        <v>3.2302912511704444E-3</v>
      </c>
      <c r="K70" s="600">
        <f>K6*$K$88*B70/$I$91</f>
        <v>3.7606668330152407E-4</v>
      </c>
      <c r="L70" s="600">
        <f>L6*$L$88*B70/$I$91</f>
        <v>0</v>
      </c>
      <c r="M70" s="604">
        <f>(I70+J70+K70+L70)/B70</f>
        <v>2.950135638481632E-4</v>
      </c>
      <c r="N70" s="594" t="s">
        <v>917</v>
      </c>
      <c r="O70" s="600">
        <f>O6*$O$88*B70/$O$91</f>
        <v>2.1803206666235618E-3</v>
      </c>
      <c r="P70" s="600">
        <f>P6*$P$88*B70/$O$91</f>
        <v>4.8182511363625393E-3</v>
      </c>
      <c r="Q70" s="600">
        <f>Q6*$Q$88*B70/$O$91</f>
        <v>3.5588575208936909E-4</v>
      </c>
      <c r="R70" s="600">
        <f>R6*$R$88*B70/$O$91</f>
        <v>0</v>
      </c>
      <c r="S70" s="604">
        <f>(O70+P70+Q70+R70)/B70</f>
        <v>4.0823470153624532E-4</v>
      </c>
    </row>
    <row r="71" spans="1:19" x14ac:dyDescent="0.25">
      <c r="A71" s="404" t="s">
        <v>333</v>
      </c>
      <c r="B71" s="591">
        <f t="shared" ref="B71:B86" si="1">MolarMass(A71)</f>
        <v>34.080880000000001</v>
      </c>
      <c r="C71" s="594" t="s">
        <v>918</v>
      </c>
      <c r="D71" s="600">
        <f t="shared" ref="D71:D86" si="2">D7*$D$88*B71/$D$91</f>
        <v>1.112628833691035E-2</v>
      </c>
      <c r="E71" s="600">
        <f t="shared" ref="E71:E86" si="3">E7*$E$88*B71/$D$91</f>
        <v>1.6513363578894918E-2</v>
      </c>
      <c r="F71" s="600">
        <f t="shared" ref="F71:F86" si="4">F7*$F$88*B71/$D$91</f>
        <v>3.9793782648933E-4</v>
      </c>
      <c r="G71" s="604">
        <f t="shared" si="0"/>
        <v>8.2267798666861287E-4</v>
      </c>
      <c r="H71" s="594" t="s">
        <v>918</v>
      </c>
      <c r="I71" s="600">
        <f t="shared" ref="I71:I86" si="5">I7*$I$88*B71/$I$91</f>
        <v>4.3861054219666122E-3</v>
      </c>
      <c r="J71" s="600">
        <f t="shared" ref="J71:J86" si="6">J7*$J$88*B71/$I$91</f>
        <v>8.9971226336132658E-3</v>
      </c>
      <c r="K71" s="600">
        <f t="shared" ref="K71:K86" si="7">K7*$K$88*B71/$I$91</f>
        <v>2.227016321834105E-3</v>
      </c>
      <c r="L71" s="600">
        <f t="shared" ref="L71:L86" si="8">L7*$L$88*B71/$I$91</f>
        <v>2.9574704792123467E-3</v>
      </c>
      <c r="M71" s="604">
        <f t="shared" ref="M71:M86" si="9">(I71+J71+K71+L71)/B71</f>
        <v>5.4481324592047875E-4</v>
      </c>
      <c r="N71" s="594" t="s">
        <v>918</v>
      </c>
      <c r="O71" s="600">
        <f t="shared" ref="O71:O86" si="10">O7*$O$88*B71/$O$91</f>
        <v>4.4960464830846375E-3</v>
      </c>
      <c r="P71" s="600">
        <f t="shared" ref="P71:P86" si="11">P7*$P$88*B71/$O$91</f>
        <v>9.6880820188513864E-3</v>
      </c>
      <c r="Q71" s="600">
        <f t="shared" ref="Q71:Q86" si="12">Q7*$Q$88*B71/$O$91</f>
        <v>2.0952106697876547E-3</v>
      </c>
      <c r="R71" s="600">
        <f t="shared" ref="R71:R86" si="13">R7*$R$88*B71/$O$91</f>
        <v>1.7958554327701264E-3</v>
      </c>
      <c r="S71" s="604">
        <f t="shared" ref="S71:S86" si="14">(O71+P71+Q71+R71)/B71</f>
        <v>5.3036173374906425E-4</v>
      </c>
    </row>
    <row r="72" spans="1:19" x14ac:dyDescent="0.25">
      <c r="A72" s="404" t="s">
        <v>306</v>
      </c>
      <c r="B72" s="591">
        <f t="shared" si="1"/>
        <v>44.009799999999998</v>
      </c>
      <c r="C72" s="594" t="s">
        <v>919</v>
      </c>
      <c r="D72" s="600">
        <f t="shared" si="2"/>
        <v>27.289420170936015</v>
      </c>
      <c r="E72" s="600">
        <f t="shared" si="3"/>
        <v>48.461016224193052</v>
      </c>
      <c r="F72" s="600">
        <f t="shared" si="4"/>
        <v>0.98281272969396183</v>
      </c>
      <c r="G72" s="604">
        <f t="shared" si="0"/>
        <v>1.7435491441638689</v>
      </c>
      <c r="H72" s="594" t="s">
        <v>919</v>
      </c>
      <c r="I72" s="600">
        <f t="shared" si="5"/>
        <v>29.696365977334391</v>
      </c>
      <c r="J72" s="600">
        <f t="shared" si="6"/>
        <v>58.956282383890745</v>
      </c>
      <c r="K72" s="600">
        <f t="shared" si="7"/>
        <v>11.40184751051369</v>
      </c>
      <c r="L72" s="600">
        <f t="shared" si="8"/>
        <v>16.215770407546927</v>
      </c>
      <c r="M72" s="604">
        <f t="shared" si="9"/>
        <v>2.6419176246946305</v>
      </c>
      <c r="N72" s="594" t="s">
        <v>919</v>
      </c>
      <c r="O72" s="600">
        <f t="shared" si="10"/>
        <v>20.479877116813025</v>
      </c>
      <c r="P72" s="600">
        <f t="shared" si="11"/>
        <v>41.858841218281341</v>
      </c>
      <c r="Q72" s="600">
        <f t="shared" si="12"/>
        <v>7.4391441589213105</v>
      </c>
      <c r="R72" s="600">
        <f t="shared" si="13"/>
        <v>12.180495152147879</v>
      </c>
      <c r="S72" s="604">
        <f t="shared" si="14"/>
        <v>1.862275167034696</v>
      </c>
    </row>
    <row r="73" spans="1:19" x14ac:dyDescent="0.25">
      <c r="A73" s="404" t="s">
        <v>356</v>
      </c>
      <c r="B73" s="591">
        <f t="shared" si="1"/>
        <v>28.013480000000001</v>
      </c>
      <c r="C73" s="594" t="s">
        <v>920</v>
      </c>
      <c r="D73" s="600">
        <f t="shared" si="2"/>
        <v>3.6499238910900793</v>
      </c>
      <c r="E73" s="600">
        <f t="shared" si="3"/>
        <v>7.6106877078677506</v>
      </c>
      <c r="F73" s="600">
        <f t="shared" si="4"/>
        <v>2.5634728514529916</v>
      </c>
      <c r="G73" s="604">
        <f t="shared" si="0"/>
        <v>0.49347972656059946</v>
      </c>
      <c r="H73" s="594" t="s">
        <v>920</v>
      </c>
      <c r="I73" s="600">
        <f t="shared" si="5"/>
        <v>3.3340269840795353</v>
      </c>
      <c r="J73" s="600">
        <f t="shared" si="6"/>
        <v>6.1933396847407272</v>
      </c>
      <c r="K73" s="600">
        <f t="shared" si="7"/>
        <v>4.4052041882627533</v>
      </c>
      <c r="L73" s="600">
        <f t="shared" si="8"/>
        <v>5.1111257335130382</v>
      </c>
      <c r="M73" s="604">
        <f t="shared" si="9"/>
        <v>0.67980474366612254</v>
      </c>
      <c r="N73" s="594" t="s">
        <v>920</v>
      </c>
      <c r="O73" s="600">
        <f t="shared" si="10"/>
        <v>4.3435393618167684</v>
      </c>
      <c r="P73" s="600">
        <f t="shared" si="11"/>
        <v>8.1599421436304063</v>
      </c>
      <c r="Q73" s="600">
        <f t="shared" si="12"/>
        <v>5.5927556044413693</v>
      </c>
      <c r="R73" s="600">
        <f t="shared" si="13"/>
        <v>6.8240268286469705</v>
      </c>
      <c r="S73" s="604">
        <f t="shared" si="14"/>
        <v>0.88958115659088111</v>
      </c>
    </row>
    <row r="74" spans="1:19" x14ac:dyDescent="0.25">
      <c r="A74" s="404" t="s">
        <v>344</v>
      </c>
      <c r="B74" s="591">
        <f t="shared" si="1"/>
        <v>16.0428</v>
      </c>
      <c r="C74" s="594" t="s">
        <v>103</v>
      </c>
      <c r="D74" s="600">
        <f t="shared" si="2"/>
        <v>376.93316143623065</v>
      </c>
      <c r="E74" s="600">
        <f t="shared" si="3"/>
        <v>749.61875686660164</v>
      </c>
      <c r="F74" s="600">
        <f t="shared" si="4"/>
        <v>263.99663673118278</v>
      </c>
      <c r="G74" s="604">
        <f t="shared" si="0"/>
        <v>86.677422584213161</v>
      </c>
      <c r="H74" s="594" t="s">
        <v>103</v>
      </c>
      <c r="I74" s="600">
        <f t="shared" si="5"/>
        <v>229.66812347989</v>
      </c>
      <c r="J74" s="600">
        <f t="shared" si="6"/>
        <v>437.86331732096102</v>
      </c>
      <c r="K74" s="600">
        <f t="shared" si="7"/>
        <v>333.96797296909574</v>
      </c>
      <c r="L74" s="600">
        <f t="shared" si="8"/>
        <v>365.36327908923005</v>
      </c>
      <c r="M74" s="604">
        <f t="shared" si="9"/>
        <v>85.201005613681957</v>
      </c>
      <c r="N74" s="594" t="s">
        <v>103</v>
      </c>
      <c r="O74" s="600">
        <f t="shared" si="10"/>
        <v>233.1964799003205</v>
      </c>
      <c r="P74" s="600">
        <f t="shared" si="11"/>
        <v>452.38554995238326</v>
      </c>
      <c r="Q74" s="600">
        <f t="shared" si="12"/>
        <v>311.94401478486122</v>
      </c>
      <c r="R74" s="600">
        <f t="shared" si="13"/>
        <v>371.16119730560064</v>
      </c>
      <c r="S74" s="604">
        <f t="shared" si="14"/>
        <v>85.314735703441144</v>
      </c>
    </row>
    <row r="75" spans="1:19" x14ac:dyDescent="0.25">
      <c r="A75" s="404" t="s">
        <v>323</v>
      </c>
      <c r="B75" s="591">
        <f t="shared" si="1"/>
        <v>30.069040000000001</v>
      </c>
      <c r="C75" s="594" t="s">
        <v>104</v>
      </c>
      <c r="D75" s="600">
        <f t="shared" si="2"/>
        <v>76.615007796289873</v>
      </c>
      <c r="E75" s="600">
        <f t="shared" si="3"/>
        <v>116.99284718736754</v>
      </c>
      <c r="F75" s="600">
        <f t="shared" si="4"/>
        <v>43.038346704317618</v>
      </c>
      <c r="G75" s="604">
        <f t="shared" si="0"/>
        <v>7.8700950109473089</v>
      </c>
      <c r="H75" s="594" t="s">
        <v>104</v>
      </c>
      <c r="I75" s="600">
        <f t="shared" si="5"/>
        <v>43.450271589657625</v>
      </c>
      <c r="J75" s="600">
        <f t="shared" si="6"/>
        <v>89.276147126430772</v>
      </c>
      <c r="K75" s="600">
        <f t="shared" si="7"/>
        <v>80.634164603022498</v>
      </c>
      <c r="L75" s="600">
        <f t="shared" si="8"/>
        <v>66.203751961000876</v>
      </c>
      <c r="M75" s="604">
        <f t="shared" si="9"/>
        <v>9.2974147255819197</v>
      </c>
      <c r="N75" s="594" t="s">
        <v>104</v>
      </c>
      <c r="O75" s="600">
        <f t="shared" si="10"/>
        <v>51.966909014288049</v>
      </c>
      <c r="P75" s="600">
        <f t="shared" si="11"/>
        <v>111.76813585537136</v>
      </c>
      <c r="Q75" s="600">
        <f t="shared" si="12"/>
        <v>76.875344702497983</v>
      </c>
      <c r="R75" s="600">
        <f t="shared" si="13"/>
        <v>44.821727373771964</v>
      </c>
      <c r="S75" s="604">
        <f t="shared" si="14"/>
        <v>9.4925583572315357</v>
      </c>
    </row>
    <row r="76" spans="1:19" x14ac:dyDescent="0.25">
      <c r="A76" s="404" t="s">
        <v>369</v>
      </c>
      <c r="B76" s="591">
        <f t="shared" si="1"/>
        <v>44.095619999999997</v>
      </c>
      <c r="C76" s="594" t="s">
        <v>105</v>
      </c>
      <c r="D76" s="600">
        <f t="shared" si="2"/>
        <v>39.875699416972701</v>
      </c>
      <c r="E76" s="600">
        <f t="shared" si="3"/>
        <v>67.517323337601326</v>
      </c>
      <c r="F76" s="600">
        <f t="shared" si="4"/>
        <v>13.348012856989246</v>
      </c>
      <c r="G76" s="604">
        <f t="shared" si="0"/>
        <v>2.7381639176762516</v>
      </c>
      <c r="H76" s="594" t="s">
        <v>105</v>
      </c>
      <c r="I76" s="600">
        <f t="shared" si="5"/>
        <v>21.552553059530101</v>
      </c>
      <c r="J76" s="600">
        <f t="shared" si="6"/>
        <v>42.882727980697773</v>
      </c>
      <c r="K76" s="600">
        <f t="shared" si="7"/>
        <v>18.376515311131616</v>
      </c>
      <c r="L76" s="600">
        <f t="shared" si="8"/>
        <v>1.6165100529703282</v>
      </c>
      <c r="M76" s="604">
        <f t="shared" si="9"/>
        <v>1.9146642320559235</v>
      </c>
      <c r="N76" s="594" t="s">
        <v>105</v>
      </c>
      <c r="O76" s="600">
        <f t="shared" si="10"/>
        <v>24.758121747482456</v>
      </c>
      <c r="P76" s="600">
        <f t="shared" si="11"/>
        <v>53.105713585405972</v>
      </c>
      <c r="Q76" s="600">
        <f t="shared" si="12"/>
        <v>15.956051101770994</v>
      </c>
      <c r="R76" s="600">
        <f t="shared" si="13"/>
        <v>1.6858720082427134</v>
      </c>
      <c r="S76" s="604">
        <f t="shared" si="14"/>
        <v>2.1658785712254902</v>
      </c>
    </row>
    <row r="77" spans="1:19" x14ac:dyDescent="0.25">
      <c r="A77" s="404" t="s">
        <v>335</v>
      </c>
      <c r="B77" s="591">
        <f t="shared" si="1"/>
        <v>58.122199999999999</v>
      </c>
      <c r="C77" s="594" t="s">
        <v>921</v>
      </c>
      <c r="D77" s="600">
        <f t="shared" si="2"/>
        <v>3.5412212591228531</v>
      </c>
      <c r="E77" s="600">
        <f t="shared" si="3"/>
        <v>7.0288230425063007</v>
      </c>
      <c r="F77" s="600">
        <f t="shared" si="4"/>
        <v>0.76833638331954779</v>
      </c>
      <c r="G77" s="604">
        <f t="shared" si="0"/>
        <v>0.1950783123307222</v>
      </c>
      <c r="H77" s="594" t="s">
        <v>921</v>
      </c>
      <c r="I77" s="600">
        <f t="shared" si="5"/>
        <v>1.7221377377498033</v>
      </c>
      <c r="J77" s="600">
        <f t="shared" si="6"/>
        <v>3.1459383430637389</v>
      </c>
      <c r="K77" s="600">
        <f t="shared" si="7"/>
        <v>0.72365732797745996</v>
      </c>
      <c r="L77" s="600">
        <f t="shared" si="8"/>
        <v>1.8457266146020099E-2</v>
      </c>
      <c r="M77" s="604">
        <f t="shared" si="9"/>
        <v>9.6524059222414541E-2</v>
      </c>
      <c r="N77" s="594" t="s">
        <v>921</v>
      </c>
      <c r="O77" s="600">
        <f t="shared" si="10"/>
        <v>1.526274749503113</v>
      </c>
      <c r="P77" s="600">
        <f t="shared" si="11"/>
        <v>3.0561447170728502</v>
      </c>
      <c r="Q77" s="600">
        <f t="shared" si="12"/>
        <v>0.53574388616526247</v>
      </c>
      <c r="R77" s="600">
        <f t="shared" si="13"/>
        <v>2.5976188261418159E-2</v>
      </c>
      <c r="S77" s="604">
        <f t="shared" si="14"/>
        <v>8.850558893164133E-2</v>
      </c>
    </row>
    <row r="78" spans="1:19" x14ac:dyDescent="0.25">
      <c r="A78" s="404" t="s">
        <v>304</v>
      </c>
      <c r="B78" s="591">
        <f t="shared" si="1"/>
        <v>58.122199999999999</v>
      </c>
      <c r="C78" s="594" t="s">
        <v>494</v>
      </c>
      <c r="D78" s="600">
        <f t="shared" si="2"/>
        <v>4.4346189442397712</v>
      </c>
      <c r="E78" s="600">
        <f t="shared" si="3"/>
        <v>9.0339301053663537</v>
      </c>
      <c r="F78" s="600">
        <f t="shared" si="4"/>
        <v>0.92285618301626671</v>
      </c>
      <c r="G78" s="604">
        <f t="shared" si="0"/>
        <v>0.24760599620493359</v>
      </c>
      <c r="H78" s="594" t="s">
        <v>494</v>
      </c>
      <c r="I78" s="600">
        <f t="shared" si="5"/>
        <v>2.6937021493358198</v>
      </c>
      <c r="J78" s="600">
        <f t="shared" si="6"/>
        <v>4.7849664755424728</v>
      </c>
      <c r="K78" s="600">
        <f t="shared" si="7"/>
        <v>1.0592870476069278</v>
      </c>
      <c r="L78" s="600">
        <f t="shared" si="8"/>
        <v>1.7342876385151071E-2</v>
      </c>
      <c r="M78" s="604">
        <f t="shared" si="9"/>
        <v>0.14719502270854115</v>
      </c>
      <c r="N78" s="594" t="s">
        <v>494</v>
      </c>
      <c r="O78" s="600">
        <f t="shared" si="10"/>
        <v>2.881378499061952</v>
      </c>
      <c r="P78" s="600">
        <f t="shared" si="11"/>
        <v>5.6066108598171667</v>
      </c>
      <c r="Q78" s="600">
        <f t="shared" si="12"/>
        <v>0.94581945335348794</v>
      </c>
      <c r="R78" s="600">
        <f t="shared" si="13"/>
        <v>2.9102992326021666E-2</v>
      </c>
      <c r="S78" s="604">
        <f t="shared" si="14"/>
        <v>0.16281062665485185</v>
      </c>
    </row>
    <row r="79" spans="1:19" x14ac:dyDescent="0.25">
      <c r="A79" s="404" t="s">
        <v>338</v>
      </c>
      <c r="B79" s="591">
        <f t="shared" si="1"/>
        <v>72.148780000000002</v>
      </c>
      <c r="C79" s="594" t="s">
        <v>922</v>
      </c>
      <c r="D79" s="600">
        <f t="shared" si="2"/>
        <v>0.3616306212488688</v>
      </c>
      <c r="E79" s="600">
        <f t="shared" si="3"/>
        <v>0.764949404111815</v>
      </c>
      <c r="F79" s="600">
        <f t="shared" si="4"/>
        <v>6.9742090050769243E-2</v>
      </c>
      <c r="G79" s="604">
        <f t="shared" si="0"/>
        <v>1.658132147780535E-2</v>
      </c>
      <c r="H79" s="594" t="s">
        <v>922</v>
      </c>
      <c r="I79" s="600">
        <f t="shared" si="5"/>
        <v>0.24960891772774288</v>
      </c>
      <c r="J79" s="600">
        <f t="shared" si="6"/>
        <v>0.39217827749288797</v>
      </c>
      <c r="K79" s="600">
        <f t="shared" si="7"/>
        <v>8.4151611838273452E-2</v>
      </c>
      <c r="L79" s="600">
        <f t="shared" si="8"/>
        <v>3.2166905081463794E-4</v>
      </c>
      <c r="M79" s="604">
        <f t="shared" si="9"/>
        <v>1.0066150475582802E-2</v>
      </c>
      <c r="N79" s="594" t="s">
        <v>922</v>
      </c>
      <c r="O79" s="600">
        <f t="shared" si="10"/>
        <v>0.27192323178909555</v>
      </c>
      <c r="P79" s="600">
        <f t="shared" si="11"/>
        <v>0.47078515881121719</v>
      </c>
      <c r="Q79" s="600">
        <f t="shared" si="12"/>
        <v>7.5362365512923524E-2</v>
      </c>
      <c r="R79" s="600">
        <f t="shared" si="13"/>
        <v>6.2458445323832618E-4</v>
      </c>
      <c r="S79" s="604">
        <f t="shared" si="14"/>
        <v>1.1347320641686172E-2</v>
      </c>
    </row>
    <row r="80" spans="1:19" x14ac:dyDescent="0.25">
      <c r="A80" s="404" t="s">
        <v>366</v>
      </c>
      <c r="B80" s="591">
        <f t="shared" si="1"/>
        <v>72.148780000000002</v>
      </c>
      <c r="C80" s="594" t="s">
        <v>498</v>
      </c>
      <c r="D80" s="600">
        <f t="shared" si="2"/>
        <v>0.34154003117948722</v>
      </c>
      <c r="E80" s="600">
        <f t="shared" si="3"/>
        <v>0.69893854182805415</v>
      </c>
      <c r="F80" s="600">
        <f t="shared" si="4"/>
        <v>6.5583121667179486E-2</v>
      </c>
      <c r="G80" s="604">
        <f t="shared" si="0"/>
        <v>1.5330289641414876E-2</v>
      </c>
      <c r="H80" s="594" t="s">
        <v>498</v>
      </c>
      <c r="I80" s="600">
        <f t="shared" si="5"/>
        <v>0.25578735628536026</v>
      </c>
      <c r="J80" s="600">
        <f t="shared" si="6"/>
        <v>0.38267092531124214</v>
      </c>
      <c r="K80" s="600">
        <f t="shared" si="7"/>
        <v>8.6605667616970555E-2</v>
      </c>
      <c r="L80" s="600">
        <f t="shared" si="8"/>
        <v>3.0554870962128973E-4</v>
      </c>
      <c r="M80" s="604">
        <f t="shared" si="9"/>
        <v>1.0053801296753656E-2</v>
      </c>
      <c r="N80" s="594" t="s">
        <v>498</v>
      </c>
      <c r="O80" s="600">
        <f t="shared" si="10"/>
        <v>0.27445275022434301</v>
      </c>
      <c r="P80" s="600">
        <f t="shared" si="11"/>
        <v>0.43342125731826342</v>
      </c>
      <c r="Q80" s="600">
        <f t="shared" si="12"/>
        <v>7.5923950195468881E-2</v>
      </c>
      <c r="R80" s="600">
        <f t="shared" si="13"/>
        <v>5.5262604421866569E-4</v>
      </c>
      <c r="S80" s="604">
        <f t="shared" si="14"/>
        <v>1.0871293787397292E-2</v>
      </c>
    </row>
    <row r="81" spans="1:19" x14ac:dyDescent="0.25">
      <c r="A81" s="404" t="s">
        <v>331</v>
      </c>
      <c r="B81" s="591">
        <f t="shared" si="1"/>
        <v>86.175359999999998</v>
      </c>
      <c r="C81" s="594" t="s">
        <v>499</v>
      </c>
      <c r="D81" s="600">
        <f t="shared" si="2"/>
        <v>3.4986808741945992E-2</v>
      </c>
      <c r="E81" s="600">
        <f t="shared" si="3"/>
        <v>6.7578719324561318E-2</v>
      </c>
      <c r="F81" s="600">
        <f t="shared" si="4"/>
        <v>5.9637114985607934E-3</v>
      </c>
      <c r="G81" s="604">
        <f t="shared" si="0"/>
        <v>1.2593998976629527E-3</v>
      </c>
      <c r="H81" s="594" t="s">
        <v>499</v>
      </c>
      <c r="I81" s="600">
        <f t="shared" si="5"/>
        <v>1.6816633429202102E-2</v>
      </c>
      <c r="J81" s="600">
        <f t="shared" si="6"/>
        <v>2.0271901747730914E-2</v>
      </c>
      <c r="K81" s="600">
        <f t="shared" si="7"/>
        <v>4.8977137311413069E-3</v>
      </c>
      <c r="L81" s="600">
        <f t="shared" si="8"/>
        <v>2.8075188077599545E-6</v>
      </c>
      <c r="M81" s="604">
        <f t="shared" si="9"/>
        <v>4.8725130277241756E-4</v>
      </c>
      <c r="N81" s="594" t="s">
        <v>499</v>
      </c>
      <c r="O81" s="600">
        <f t="shared" si="10"/>
        <v>1.5833053848304555E-2</v>
      </c>
      <c r="P81" s="600">
        <f t="shared" si="11"/>
        <v>2.2170539644036105E-2</v>
      </c>
      <c r="Q81" s="600">
        <f t="shared" si="12"/>
        <v>3.7176375920877202E-3</v>
      </c>
      <c r="R81" s="600">
        <f t="shared" si="13"/>
        <v>4.667669769238024E-6</v>
      </c>
      <c r="S81" s="604">
        <f t="shared" si="14"/>
        <v>4.8419755663565105E-4</v>
      </c>
    </row>
    <row r="82" spans="1:19" x14ac:dyDescent="0.25">
      <c r="A82" s="404" t="s">
        <v>330</v>
      </c>
      <c r="B82" s="591">
        <f t="shared" si="1"/>
        <v>100.202</v>
      </c>
      <c r="C82" s="594" t="s">
        <v>500</v>
      </c>
      <c r="D82" s="600">
        <f t="shared" si="2"/>
        <v>5.0240891411075751E-3</v>
      </c>
      <c r="E82" s="600">
        <f t="shared" si="3"/>
        <v>8.1199308936540648E-3</v>
      </c>
      <c r="F82" s="600">
        <f t="shared" si="4"/>
        <v>7.9492716425971874E-4</v>
      </c>
      <c r="G82" s="604">
        <f t="shared" si="0"/>
        <v>1.3910847287500609E-4</v>
      </c>
      <c r="H82" s="594" t="s">
        <v>500</v>
      </c>
      <c r="I82" s="600">
        <f t="shared" si="5"/>
        <v>1.4186582764799081E-3</v>
      </c>
      <c r="J82" s="600">
        <f t="shared" si="6"/>
        <v>1.2778874288086916E-3</v>
      </c>
      <c r="K82" s="600">
        <f t="shared" si="7"/>
        <v>4.1050405612197844E-4</v>
      </c>
      <c r="L82" s="600">
        <f t="shared" si="8"/>
        <v>6.0146212969242758E-8</v>
      </c>
      <c r="M82" s="604">
        <f t="shared" si="9"/>
        <v>3.1008461983029758E-5</v>
      </c>
      <c r="N82" s="594" t="s">
        <v>500</v>
      </c>
      <c r="O82" s="600">
        <f t="shared" si="10"/>
        <v>1.3054521337991034E-3</v>
      </c>
      <c r="P82" s="600">
        <f t="shared" si="11"/>
        <v>1.4315938826999857E-3</v>
      </c>
      <c r="Q82" s="600">
        <f t="shared" si="12"/>
        <v>2.972447977578968E-4</v>
      </c>
      <c r="R82" s="600">
        <f t="shared" si="13"/>
        <v>1.1126387035218059E-7</v>
      </c>
      <c r="S82" s="604">
        <f t="shared" si="14"/>
        <v>3.0282849425434009E-5</v>
      </c>
    </row>
    <row r="83" spans="1:19" x14ac:dyDescent="0.25">
      <c r="A83" s="404" t="s">
        <v>361</v>
      </c>
      <c r="B83" s="591">
        <f t="shared" si="1"/>
        <v>114.229</v>
      </c>
      <c r="C83" s="594" t="s">
        <v>501</v>
      </c>
      <c r="D83" s="600">
        <f t="shared" si="2"/>
        <v>9.5930567287671868E-4</v>
      </c>
      <c r="E83" s="600">
        <f t="shared" si="3"/>
        <v>1.2170020581451142E-3</v>
      </c>
      <c r="F83" s="600">
        <f t="shared" si="4"/>
        <v>1.3652896048704164E-4</v>
      </c>
      <c r="G83" s="604">
        <f t="shared" si="0"/>
        <v>2.0247368807473366E-5</v>
      </c>
      <c r="H83" s="594" t="s">
        <v>501</v>
      </c>
      <c r="I83" s="600">
        <f t="shared" si="5"/>
        <v>5.9400005717456714E-5</v>
      </c>
      <c r="J83" s="600">
        <f t="shared" si="6"/>
        <v>3.5752184126073193E-5</v>
      </c>
      <c r="K83" s="600">
        <f t="shared" si="7"/>
        <v>1.7086699288872751E-5</v>
      </c>
      <c r="L83" s="600">
        <f t="shared" si="8"/>
        <v>6.7768704301486924E-10</v>
      </c>
      <c r="M83" s="604">
        <f t="shared" si="9"/>
        <v>9.8258381688928091E-7</v>
      </c>
      <c r="N83" s="594" t="s">
        <v>501</v>
      </c>
      <c r="O83" s="600">
        <f t="shared" si="10"/>
        <v>4.7159000151599274E-5</v>
      </c>
      <c r="P83" s="600">
        <f t="shared" si="11"/>
        <v>3.7558608063885676E-5</v>
      </c>
      <c r="Q83" s="600">
        <f t="shared" si="12"/>
        <v>1.0923233945332031E-5</v>
      </c>
      <c r="R83" s="600">
        <f t="shared" si="13"/>
        <v>1.225699829815351E-9</v>
      </c>
      <c r="S83" s="604">
        <f t="shared" si="14"/>
        <v>8.3728359576505785E-7</v>
      </c>
    </row>
    <row r="84" spans="1:19" x14ac:dyDescent="0.25">
      <c r="A84" s="404" t="s">
        <v>359</v>
      </c>
      <c r="B84" s="591">
        <f t="shared" si="1"/>
        <v>128.2551</v>
      </c>
      <c r="C84" s="594" t="s">
        <v>502</v>
      </c>
      <c r="D84" s="600">
        <f t="shared" si="2"/>
        <v>1.0167772286026565E-4</v>
      </c>
      <c r="E84" s="600">
        <f t="shared" si="3"/>
        <v>9.3820015896560902E-5</v>
      </c>
      <c r="F84" s="600">
        <f t="shared" si="4"/>
        <v>1.1951131651377172E-5</v>
      </c>
      <c r="G84" s="604">
        <f t="shared" si="0"/>
        <v>1.6174707314422874E-6</v>
      </c>
      <c r="H84" s="594" t="s">
        <v>502</v>
      </c>
      <c r="I84" s="600">
        <f t="shared" si="5"/>
        <v>1.406691687848798E-6</v>
      </c>
      <c r="J84" s="600">
        <f t="shared" si="6"/>
        <v>5.0317671742579238E-7</v>
      </c>
      <c r="K84" s="600">
        <f t="shared" si="7"/>
        <v>4.1058868399802145E-7</v>
      </c>
      <c r="L84" s="600">
        <f t="shared" si="8"/>
        <v>3.0108443440571716E-12</v>
      </c>
      <c r="M84" s="604">
        <f t="shared" si="9"/>
        <v>1.8092536671968257E-8</v>
      </c>
      <c r="N84" s="594" t="s">
        <v>502</v>
      </c>
      <c r="O84" s="600">
        <f t="shared" si="10"/>
        <v>1.5791806902654861E-6</v>
      </c>
      <c r="P84" s="600">
        <f t="shared" si="11"/>
        <v>8.0757677863404465E-7</v>
      </c>
      <c r="Q84" s="600">
        <f t="shared" si="12"/>
        <v>3.7354503597070139E-7</v>
      </c>
      <c r="R84" s="600">
        <f t="shared" si="13"/>
        <v>8.0791016945070388E-12</v>
      </c>
      <c r="S84" s="604">
        <f t="shared" si="14"/>
        <v>2.1522033696686733E-8</v>
      </c>
    </row>
    <row r="85" spans="1:19" x14ac:dyDescent="0.25">
      <c r="A85" s="404" t="s">
        <v>316</v>
      </c>
      <c r="B85" s="591">
        <f t="shared" si="1"/>
        <v>142.28167999999999</v>
      </c>
      <c r="C85" s="594" t="s">
        <v>503</v>
      </c>
      <c r="D85" s="600">
        <f t="shared" si="2"/>
        <v>8.0293561774143028E-6</v>
      </c>
      <c r="E85" s="600">
        <f t="shared" si="3"/>
        <v>4.5764227333011737E-6</v>
      </c>
      <c r="F85" s="600">
        <f t="shared" si="4"/>
        <v>8.0032111231838986E-7</v>
      </c>
      <c r="G85" s="604">
        <f t="shared" si="0"/>
        <v>9.422224999756727E-8</v>
      </c>
      <c r="H85" s="594" t="s">
        <v>503</v>
      </c>
      <c r="I85" s="600">
        <f t="shared" si="5"/>
        <v>6.9148043410862849E-8</v>
      </c>
      <c r="J85" s="600">
        <f t="shared" si="6"/>
        <v>1.523970734886548E-8</v>
      </c>
      <c r="K85" s="600">
        <f t="shared" si="7"/>
        <v>2.5699502794340552E-8</v>
      </c>
      <c r="L85" s="600">
        <f t="shared" si="8"/>
        <v>5.1399120297589662E-14</v>
      </c>
      <c r="M85" s="604">
        <f t="shared" si="9"/>
        <v>7.7372789633345052E-10</v>
      </c>
      <c r="N85" s="594" t="s">
        <v>503</v>
      </c>
      <c r="O85" s="600">
        <f t="shared" si="10"/>
        <v>0</v>
      </c>
      <c r="P85" s="600">
        <f t="shared" si="11"/>
        <v>0</v>
      </c>
      <c r="Q85" s="600">
        <f t="shared" si="12"/>
        <v>0</v>
      </c>
      <c r="R85" s="600">
        <f t="shared" si="13"/>
        <v>2.2784912995824542E-15</v>
      </c>
      <c r="S85" s="604">
        <f t="shared" si="14"/>
        <v>1.6013947119421518E-17</v>
      </c>
    </row>
    <row r="86" spans="1:19" x14ac:dyDescent="0.25">
      <c r="A86" s="404" t="s">
        <v>418</v>
      </c>
      <c r="B86" s="591">
        <f t="shared" si="1"/>
        <v>156.30825999999999</v>
      </c>
      <c r="C86" s="594" t="s">
        <v>923</v>
      </c>
      <c r="D86" s="600">
        <f t="shared" si="2"/>
        <v>5.7702002528387216E-8</v>
      </c>
      <c r="E86" s="600">
        <f t="shared" si="3"/>
        <v>1.5970082016666776E-8</v>
      </c>
      <c r="F86" s="600">
        <f t="shared" si="4"/>
        <v>4.3753190146244832E-9</v>
      </c>
      <c r="G86" s="604">
        <f t="shared" si="0"/>
        <v>4.9931720537147859E-10</v>
      </c>
      <c r="H86" s="594" t="s">
        <v>923</v>
      </c>
      <c r="I86" s="600">
        <f t="shared" si="5"/>
        <v>0</v>
      </c>
      <c r="J86" s="600">
        <f t="shared" si="6"/>
        <v>0</v>
      </c>
      <c r="K86" s="600">
        <f t="shared" si="7"/>
        <v>0</v>
      </c>
      <c r="L86" s="600">
        <f t="shared" si="8"/>
        <v>1.4217848540806917E-18</v>
      </c>
      <c r="M86" s="604">
        <f t="shared" si="9"/>
        <v>9.0960314834333883E-21</v>
      </c>
      <c r="N86" s="594" t="s">
        <v>923</v>
      </c>
      <c r="O86" s="600">
        <f t="shared" si="10"/>
        <v>0</v>
      </c>
      <c r="P86" s="600">
        <f t="shared" si="11"/>
        <v>0</v>
      </c>
      <c r="Q86" s="600">
        <f t="shared" si="12"/>
        <v>0</v>
      </c>
      <c r="R86" s="600">
        <f t="shared" si="13"/>
        <v>0</v>
      </c>
      <c r="S86" s="604">
        <f t="shared" si="14"/>
        <v>0</v>
      </c>
    </row>
    <row r="87" spans="1:19" x14ac:dyDescent="0.25">
      <c r="G87" s="605">
        <f>SUM(G70:G86)</f>
        <v>100.00005291514061</v>
      </c>
      <c r="M87" s="605">
        <f>SUM(M70:M86)</f>
        <v>100.00000506140844</v>
      </c>
      <c r="S87" s="605">
        <f>SUM(S70:S86)</f>
        <v>100.00001772118628</v>
      </c>
    </row>
    <row r="88" spans="1:19" x14ac:dyDescent="0.25">
      <c r="C88" s="594" t="s">
        <v>924</v>
      </c>
      <c r="D88" s="601">
        <v>171696</v>
      </c>
      <c r="E88" s="601">
        <v>331844</v>
      </c>
      <c r="F88" s="601">
        <v>113050</v>
      </c>
      <c r="H88" s="594" t="s">
        <v>924</v>
      </c>
      <c r="I88" s="601">
        <v>97169</v>
      </c>
      <c r="J88" s="601">
        <v>186904</v>
      </c>
      <c r="K88" s="601">
        <v>138235</v>
      </c>
      <c r="L88" s="591">
        <v>145038</v>
      </c>
      <c r="M88" s="606">
        <f>SUM(I88:L88)</f>
        <v>567346</v>
      </c>
      <c r="N88" s="594" t="s">
        <v>924</v>
      </c>
      <c r="O88" s="601">
        <v>92485</v>
      </c>
      <c r="P88" s="601">
        <v>182148</v>
      </c>
      <c r="Q88" s="601">
        <v>120075</v>
      </c>
      <c r="R88" s="591">
        <v>132877</v>
      </c>
      <c r="S88" s="606">
        <f>SUM(O88:R88)</f>
        <v>527585</v>
      </c>
    </row>
    <row r="89" spans="1:19" x14ac:dyDescent="0.25">
      <c r="C89" s="594" t="s">
        <v>925</v>
      </c>
      <c r="D89" s="599">
        <v>41.09</v>
      </c>
      <c r="E89" s="599">
        <v>38.47</v>
      </c>
      <c r="F89" s="599">
        <v>42.04</v>
      </c>
      <c r="H89" s="594" t="s">
        <v>925</v>
      </c>
      <c r="I89" s="599"/>
      <c r="J89" s="599"/>
      <c r="K89" s="599"/>
      <c r="N89" s="594" t="s">
        <v>925</v>
      </c>
      <c r="O89" s="599"/>
      <c r="P89" s="599"/>
      <c r="Q89" s="599"/>
    </row>
    <row r="90" spans="1:19" x14ac:dyDescent="0.25">
      <c r="C90" s="594" t="s">
        <v>926</v>
      </c>
      <c r="D90" s="599">
        <v>16</v>
      </c>
      <c r="E90" s="599">
        <v>12</v>
      </c>
      <c r="F90" s="599">
        <v>32</v>
      </c>
      <c r="H90" s="594" t="s">
        <v>926</v>
      </c>
      <c r="I90" s="599"/>
      <c r="J90" s="599"/>
      <c r="K90" s="599"/>
      <c r="N90" s="594" t="s">
        <v>926</v>
      </c>
      <c r="O90" s="599"/>
      <c r="P90" s="599"/>
      <c r="Q90" s="599"/>
    </row>
    <row r="91" spans="1:19" x14ac:dyDescent="0.25">
      <c r="C91" s="594" t="s">
        <v>927</v>
      </c>
      <c r="D91" s="777">
        <v>616590</v>
      </c>
      <c r="E91" s="778"/>
      <c r="F91" s="779"/>
      <c r="H91" s="594" t="s">
        <v>927</v>
      </c>
      <c r="I91" s="777">
        <v>567346</v>
      </c>
      <c r="J91" s="778"/>
      <c r="K91" s="779"/>
      <c r="N91" s="594" t="s">
        <v>927</v>
      </c>
      <c r="O91" s="777">
        <v>527585</v>
      </c>
      <c r="P91" s="778"/>
      <c r="Q91" s="779"/>
    </row>
    <row r="92" spans="1:19" x14ac:dyDescent="0.25">
      <c r="C92" s="594" t="s">
        <v>925</v>
      </c>
      <c r="D92" s="776">
        <v>38.47</v>
      </c>
      <c r="E92" s="776"/>
      <c r="F92" s="776"/>
      <c r="H92" s="594" t="s">
        <v>925</v>
      </c>
      <c r="I92" s="776">
        <v>38.47</v>
      </c>
      <c r="J92" s="776"/>
      <c r="K92" s="776"/>
      <c r="N92" s="594" t="s">
        <v>925</v>
      </c>
      <c r="O92" s="776">
        <v>38.47</v>
      </c>
      <c r="P92" s="776"/>
      <c r="Q92" s="776"/>
    </row>
    <row r="93" spans="1:19" x14ac:dyDescent="0.25">
      <c r="C93" s="594" t="s">
        <v>926</v>
      </c>
      <c r="D93" s="776">
        <v>16.190000000000001</v>
      </c>
      <c r="E93" s="776"/>
      <c r="F93" s="776"/>
      <c r="H93" s="594" t="s">
        <v>926</v>
      </c>
      <c r="I93" s="776">
        <v>26.03</v>
      </c>
      <c r="J93" s="776"/>
      <c r="K93" s="776"/>
      <c r="N93" s="594" t="s">
        <v>926</v>
      </c>
      <c r="O93" s="776">
        <v>25.45</v>
      </c>
      <c r="P93" s="776"/>
      <c r="Q93" s="776"/>
    </row>
    <row r="94" spans="1:19" x14ac:dyDescent="0.25">
      <c r="C94" s="594" t="s">
        <v>930</v>
      </c>
      <c r="D94" s="594" t="s">
        <v>915</v>
      </c>
      <c r="E94" s="594" t="s">
        <v>912</v>
      </c>
      <c r="F94" s="594" t="s">
        <v>914</v>
      </c>
      <c r="H94" s="594" t="s">
        <v>930</v>
      </c>
      <c r="I94" s="595" t="s">
        <v>911</v>
      </c>
      <c r="J94" s="596" t="s">
        <v>912</v>
      </c>
      <c r="K94" s="596" t="s">
        <v>914</v>
      </c>
      <c r="L94" s="597"/>
      <c r="N94" s="594" t="s">
        <v>930</v>
      </c>
      <c r="O94" s="596" t="s">
        <v>912</v>
      </c>
      <c r="P94" s="596" t="s">
        <v>914</v>
      </c>
    </row>
    <row r="95" spans="1:19" x14ac:dyDescent="0.25">
      <c r="C95" s="603" t="s">
        <v>916</v>
      </c>
      <c r="D95" s="599"/>
      <c r="E95" s="599"/>
      <c r="F95" s="599"/>
      <c r="H95" s="594" t="s">
        <v>916</v>
      </c>
      <c r="I95" s="598"/>
      <c r="J95" s="598"/>
      <c r="K95" s="598"/>
      <c r="L95" s="599"/>
      <c r="N95" s="594" t="s">
        <v>916</v>
      </c>
      <c r="O95" s="598"/>
      <c r="P95" s="598"/>
    </row>
    <row r="96" spans="1:19" x14ac:dyDescent="0.25">
      <c r="A96" s="404" t="s">
        <v>419</v>
      </c>
      <c r="B96" s="591">
        <f>MolarMass(A96)</f>
        <v>18.015267999999999</v>
      </c>
      <c r="C96" s="603" t="s">
        <v>917</v>
      </c>
      <c r="D96" s="600">
        <f>D35*$D$114*B96/$D$117</f>
        <v>2.1668839714859113E-3</v>
      </c>
      <c r="E96" s="600">
        <f>E35*$E$114*B96/$D$117</f>
        <v>5.5889158872989963E-3</v>
      </c>
      <c r="F96" s="600">
        <f>F35*$F$114*B96/$D$117</f>
        <v>0</v>
      </c>
      <c r="G96" s="604">
        <f t="shared" ref="G96:G112" si="15">(D96+E96+F96)/B96</f>
        <v>4.305125995785857E-4</v>
      </c>
      <c r="H96" s="594" t="s">
        <v>917</v>
      </c>
      <c r="I96" s="600">
        <f>I35*$I$114*B96/$I$117</f>
        <v>1.9127729790630675E-3</v>
      </c>
      <c r="J96" s="600">
        <f>J35*$J$114*B96/$I$117</f>
        <v>4.0095204105385215E-3</v>
      </c>
      <c r="K96" s="600">
        <f>K35*$K$114*B96/$I$117</f>
        <v>0</v>
      </c>
      <c r="L96" s="600"/>
      <c r="M96" s="604">
        <f>(I96+J96+K96)/B96</f>
        <v>3.2873745700600119E-4</v>
      </c>
      <c r="N96" s="594" t="s">
        <v>917</v>
      </c>
      <c r="O96" s="600">
        <f>O35*$O$114*B96/$O$117</f>
        <v>8.555379040041838E-3</v>
      </c>
      <c r="P96" s="600">
        <f>P35*$P$114*B96/$O$117</f>
        <v>0</v>
      </c>
      <c r="R96" s="604">
        <f>(O96+P96)/B96</f>
        <v>4.7489601820199616E-4</v>
      </c>
    </row>
    <row r="97" spans="1:18" x14ac:dyDescent="0.25">
      <c r="A97" s="404" t="s">
        <v>333</v>
      </c>
      <c r="B97" s="591">
        <f t="shared" ref="B97:B112" si="16">MolarMass(A97)</f>
        <v>34.080880000000001</v>
      </c>
      <c r="C97" s="603" t="s">
        <v>918</v>
      </c>
      <c r="D97" s="600">
        <f t="shared" ref="D97:D112" si="17">D36*$D$114*B97/$D$117</f>
        <v>8.7957760598257936E-3</v>
      </c>
      <c r="E97" s="600">
        <f t="shared" ref="E97:E112" si="18">E36*$E$114*B97/$D$117</f>
        <v>1.72184198807303E-2</v>
      </c>
      <c r="F97" s="600">
        <f t="shared" ref="F97:F112" si="19">F36*$F$114*B97/$D$117</f>
        <v>1.9603670187786401E-4</v>
      </c>
      <c r="G97" s="604">
        <f t="shared" si="15"/>
        <v>7.6905973796550912E-4</v>
      </c>
      <c r="H97" s="594" t="s">
        <v>918</v>
      </c>
      <c r="I97" s="600">
        <f t="shared" ref="I97:I112" si="20">I36*$I$114*B97/$I$117</f>
        <v>4.9716156084326363E-3</v>
      </c>
      <c r="J97" s="600">
        <f t="shared" ref="J97:J112" si="21">J36*$J$114*B97/$I$117</f>
        <v>1.1037247298161308E-2</v>
      </c>
      <c r="K97" s="600">
        <f t="shared" ref="K97:K112" si="22">K36*$K$114*B97/$I$117</f>
        <v>2.5931022556288891E-3</v>
      </c>
      <c r="L97" s="600"/>
      <c r="M97" s="604">
        <f t="shared" ref="M97:M112" si="23">(I97+J97+K97)/B97</f>
        <v>5.4581821720046063E-4</v>
      </c>
      <c r="N97" s="594" t="s">
        <v>918</v>
      </c>
      <c r="O97" s="600">
        <f t="shared" ref="O97:O112" si="24">O36*$O$114*B97/$O$117</f>
        <v>1.6184874208820046E-2</v>
      </c>
      <c r="P97" s="600">
        <f t="shared" ref="P97:P112" si="25">P36*$P$114*B97/$O$117</f>
        <v>2.9878610637441034E-3</v>
      </c>
      <c r="R97" s="604">
        <f t="shared" ref="R97:R112" si="26">(O97+P97)/B97</f>
        <v>5.6256573399994796E-4</v>
      </c>
    </row>
    <row r="98" spans="1:18" x14ac:dyDescent="0.25">
      <c r="A98" s="404" t="s">
        <v>306</v>
      </c>
      <c r="B98" s="591">
        <f t="shared" si="16"/>
        <v>44.009799999999998</v>
      </c>
      <c r="C98" s="603" t="s">
        <v>919</v>
      </c>
      <c r="D98" s="600">
        <f t="shared" si="17"/>
        <v>20.88086893488499</v>
      </c>
      <c r="E98" s="600">
        <f t="shared" si="18"/>
        <v>50.530112851235316</v>
      </c>
      <c r="F98" s="600">
        <f t="shared" si="19"/>
        <v>0.66660908204105251</v>
      </c>
      <c r="G98" s="604">
        <f t="shared" si="15"/>
        <v>1.6377622908570673</v>
      </c>
      <c r="H98" s="594" t="s">
        <v>919</v>
      </c>
      <c r="I98" s="600">
        <f t="shared" si="20"/>
        <v>34.007094853282375</v>
      </c>
      <c r="J98" s="600">
        <f t="shared" si="21"/>
        <v>72.898361422272131</v>
      </c>
      <c r="K98" s="600">
        <f t="shared" si="22"/>
        <v>19.905066052293769</v>
      </c>
      <c r="L98" s="600"/>
      <c r="M98" s="604">
        <f t="shared" si="23"/>
        <v>2.8814155558045771</v>
      </c>
      <c r="N98" s="594" t="s">
        <v>919</v>
      </c>
      <c r="O98" s="600">
        <f t="shared" si="24"/>
        <v>73.501567017107206</v>
      </c>
      <c r="P98" s="600">
        <f t="shared" si="25"/>
        <v>13.881792157348537</v>
      </c>
      <c r="R98" s="604">
        <f t="shared" si="26"/>
        <v>1.9855432011610086</v>
      </c>
    </row>
    <row r="99" spans="1:18" x14ac:dyDescent="0.25">
      <c r="A99" s="404" t="s">
        <v>356</v>
      </c>
      <c r="B99" s="591">
        <f t="shared" si="16"/>
        <v>28.013480000000001</v>
      </c>
      <c r="C99" s="603" t="s">
        <v>920</v>
      </c>
      <c r="D99" s="600">
        <f t="shared" si="17"/>
        <v>2.6753777129412013</v>
      </c>
      <c r="E99" s="600">
        <f t="shared" si="18"/>
        <v>7.9356344277832056</v>
      </c>
      <c r="F99" s="600">
        <f t="shared" si="19"/>
        <v>3.5568764046717947</v>
      </c>
      <c r="G99" s="604">
        <f t="shared" si="15"/>
        <v>0.50575253575764956</v>
      </c>
      <c r="H99" s="594" t="s">
        <v>920</v>
      </c>
      <c r="I99" s="600">
        <f t="shared" si="20"/>
        <v>3.851365884484041</v>
      </c>
      <c r="J99" s="600">
        <f t="shared" si="21"/>
        <v>7.7128398891353038</v>
      </c>
      <c r="K99" s="600">
        <f t="shared" si="22"/>
        <v>7.8085581483423123</v>
      </c>
      <c r="L99" s="600"/>
      <c r="M99" s="604">
        <f t="shared" si="23"/>
        <v>0.69155149313693465</v>
      </c>
      <c r="N99" s="594" t="s">
        <v>920</v>
      </c>
      <c r="O99" s="600">
        <f t="shared" si="24"/>
        <v>14.653711466687126</v>
      </c>
      <c r="P99" s="600">
        <f t="shared" si="25"/>
        <v>9.9952057336844575</v>
      </c>
      <c r="R99" s="604">
        <f t="shared" si="26"/>
        <v>0.87989486491401936</v>
      </c>
    </row>
    <row r="100" spans="1:18" x14ac:dyDescent="0.25">
      <c r="A100" s="404" t="s">
        <v>344</v>
      </c>
      <c r="B100" s="591">
        <f t="shared" si="16"/>
        <v>16.0428</v>
      </c>
      <c r="C100" s="603" t="s">
        <v>103</v>
      </c>
      <c r="D100" s="600">
        <f t="shared" si="17"/>
        <v>280.32442293639377</v>
      </c>
      <c r="E100" s="600">
        <f t="shared" si="18"/>
        <v>781.62365758847773</v>
      </c>
      <c r="F100" s="600">
        <f t="shared" si="19"/>
        <v>354.48794977100988</v>
      </c>
      <c r="G100" s="604">
        <f t="shared" si="15"/>
        <v>88.291073272488688</v>
      </c>
      <c r="H100" s="594" t="s">
        <v>103</v>
      </c>
      <c r="I100" s="600">
        <f t="shared" si="20"/>
        <v>264.83359794110629</v>
      </c>
      <c r="J100" s="600">
        <f t="shared" si="21"/>
        <v>544.26493332150812</v>
      </c>
      <c r="K100" s="600">
        <f t="shared" si="22"/>
        <v>570.21285616244018</v>
      </c>
      <c r="L100" s="600"/>
      <c r="M100" s="604">
        <f t="shared" si="23"/>
        <v>85.976973310460437</v>
      </c>
      <c r="N100" s="594" t="s">
        <v>103</v>
      </c>
      <c r="O100" s="600">
        <f t="shared" si="24"/>
        <v>806.69149627908462</v>
      </c>
      <c r="P100" s="600">
        <f t="shared" si="25"/>
        <v>560.9842230792143</v>
      </c>
      <c r="R100" s="604">
        <f t="shared" si="26"/>
        <v>85.251684204646253</v>
      </c>
    </row>
    <row r="101" spans="1:18" x14ac:dyDescent="0.25">
      <c r="A101" s="404" t="s">
        <v>323</v>
      </c>
      <c r="B101" s="591">
        <f t="shared" si="16"/>
        <v>30.069040000000001</v>
      </c>
      <c r="C101" s="603" t="s">
        <v>104</v>
      </c>
      <c r="D101" s="600">
        <f t="shared" si="17"/>
        <v>60.337383639179599</v>
      </c>
      <c r="E101" s="600">
        <f t="shared" si="18"/>
        <v>121.98798605081146</v>
      </c>
      <c r="F101" s="600">
        <f t="shared" si="19"/>
        <v>25.184480888379557</v>
      </c>
      <c r="G101" s="604">
        <f t="shared" si="15"/>
        <v>6.9011132573028808</v>
      </c>
      <c r="H101" s="594" t="s">
        <v>104</v>
      </c>
      <c r="I101" s="600">
        <f t="shared" si="20"/>
        <v>49.407958063239043</v>
      </c>
      <c r="J101" s="600">
        <f t="shared" si="21"/>
        <v>109.80489175572048</v>
      </c>
      <c r="K101" s="600">
        <f t="shared" si="22"/>
        <v>92.923349491915445</v>
      </c>
      <c r="L101" s="600"/>
      <c r="M101" s="604">
        <f t="shared" si="23"/>
        <v>8.385242738407177</v>
      </c>
      <c r="N101" s="594" t="s">
        <v>104</v>
      </c>
      <c r="O101" s="600">
        <f t="shared" si="24"/>
        <v>193.03026010763867</v>
      </c>
      <c r="P101" s="600">
        <f t="shared" si="25"/>
        <v>91.35876291504745</v>
      </c>
      <c r="R101" s="604">
        <f t="shared" si="26"/>
        <v>9.4578683929612009</v>
      </c>
    </row>
    <row r="102" spans="1:18" x14ac:dyDescent="0.25">
      <c r="A102" s="404" t="s">
        <v>369</v>
      </c>
      <c r="B102" s="591">
        <f t="shared" si="16"/>
        <v>44.095619999999997</v>
      </c>
      <c r="C102" s="603" t="s">
        <v>105</v>
      </c>
      <c r="D102" s="600">
        <f t="shared" si="17"/>
        <v>28.61704152277893</v>
      </c>
      <c r="E102" s="600">
        <f t="shared" si="18"/>
        <v>70.400050050109073</v>
      </c>
      <c r="F102" s="600">
        <f t="shared" si="19"/>
        <v>0.5905292839548687</v>
      </c>
      <c r="G102" s="604">
        <f t="shared" si="15"/>
        <v>2.2589005632950139</v>
      </c>
      <c r="H102" s="594" t="s">
        <v>105</v>
      </c>
      <c r="I102" s="600">
        <f t="shared" si="20"/>
        <v>24.219977889162472</v>
      </c>
      <c r="J102" s="600">
        <f t="shared" si="21"/>
        <v>52.283301374543313</v>
      </c>
      <c r="K102" s="600">
        <f t="shared" si="22"/>
        <v>2.1847022951088912</v>
      </c>
      <c r="L102" s="600"/>
      <c r="M102" s="604">
        <f t="shared" si="23"/>
        <v>1.7844852064403378</v>
      </c>
      <c r="N102" s="594" t="s">
        <v>105</v>
      </c>
      <c r="O102" s="600">
        <f t="shared" si="24"/>
        <v>91.022207184046493</v>
      </c>
      <c r="P102" s="600">
        <f t="shared" si="25"/>
        <v>2.671758789348269</v>
      </c>
      <c r="R102" s="604">
        <f t="shared" si="26"/>
        <v>2.1247907609280645</v>
      </c>
    </row>
    <row r="103" spans="1:18" x14ac:dyDescent="0.25">
      <c r="A103" s="404" t="s">
        <v>335</v>
      </c>
      <c r="B103" s="591">
        <f t="shared" si="16"/>
        <v>58.122199999999999</v>
      </c>
      <c r="C103" s="603" t="s">
        <v>921</v>
      </c>
      <c r="D103" s="600">
        <f t="shared" si="17"/>
        <v>2.285362885151367</v>
      </c>
      <c r="E103" s="600">
        <f t="shared" si="18"/>
        <v>7.3289264076946337</v>
      </c>
      <c r="F103" s="600">
        <f t="shared" si="19"/>
        <v>7.7850768131987585E-3</v>
      </c>
      <c r="G103" s="604">
        <f t="shared" si="15"/>
        <v>0.16554903925968392</v>
      </c>
      <c r="H103" s="594" t="s">
        <v>921</v>
      </c>
      <c r="I103" s="600">
        <f t="shared" si="20"/>
        <v>1.9390008343771263</v>
      </c>
      <c r="J103" s="600">
        <f t="shared" si="21"/>
        <v>3.8871830914177945</v>
      </c>
      <c r="K103" s="600">
        <f t="shared" si="22"/>
        <v>2.3751911532013188E-2</v>
      </c>
      <c r="L103" s="600"/>
      <c r="M103" s="604">
        <f t="shared" si="23"/>
        <v>0.1006489058798004</v>
      </c>
      <c r="N103" s="594" t="s">
        <v>921</v>
      </c>
      <c r="O103" s="600">
        <f t="shared" si="24"/>
        <v>5.4689861035937062</v>
      </c>
      <c r="P103" s="600">
        <f t="shared" si="25"/>
        <v>3.5572074955460047E-2</v>
      </c>
      <c r="R103" s="604">
        <f t="shared" si="26"/>
        <v>9.4706638402351703E-2</v>
      </c>
    </row>
    <row r="104" spans="1:18" x14ac:dyDescent="0.25">
      <c r="A104" s="404" t="s">
        <v>304</v>
      </c>
      <c r="B104" s="591">
        <f t="shared" si="16"/>
        <v>58.122199999999999</v>
      </c>
      <c r="C104" s="603" t="s">
        <v>494</v>
      </c>
      <c r="D104" s="600">
        <f t="shared" si="17"/>
        <v>2.80866385250755</v>
      </c>
      <c r="E104" s="600">
        <f t="shared" si="18"/>
        <v>9.4196437318300408</v>
      </c>
      <c r="F104" s="600">
        <f t="shared" si="19"/>
        <v>5.3693007795081737E-3</v>
      </c>
      <c r="G104" s="604">
        <f t="shared" si="15"/>
        <v>0.2104819997370557</v>
      </c>
      <c r="H104" s="594" t="s">
        <v>494</v>
      </c>
      <c r="I104" s="600">
        <f t="shared" si="20"/>
        <v>3.0476557709849574</v>
      </c>
      <c r="J104" s="600">
        <f t="shared" si="21"/>
        <v>5.970960335411319</v>
      </c>
      <c r="K104" s="600">
        <f t="shared" si="22"/>
        <v>2.2162036280931288E-2</v>
      </c>
      <c r="L104" s="600"/>
      <c r="M104" s="604">
        <f t="shared" si="23"/>
        <v>0.15554776217481803</v>
      </c>
      <c r="N104" s="594" t="s">
        <v>494</v>
      </c>
      <c r="O104" s="600">
        <f t="shared" si="24"/>
        <v>10.275712171205363</v>
      </c>
      <c r="P104" s="600">
        <f t="shared" si="25"/>
        <v>3.9830005942975859E-2</v>
      </c>
      <c r="R104" s="604">
        <f t="shared" si="26"/>
        <v>0.17748024295619125</v>
      </c>
    </row>
    <row r="105" spans="1:18" x14ac:dyDescent="0.25">
      <c r="A105" s="404" t="s">
        <v>338</v>
      </c>
      <c r="B105" s="591">
        <f t="shared" si="16"/>
        <v>72.148780000000002</v>
      </c>
      <c r="C105" s="603" t="s">
        <v>922</v>
      </c>
      <c r="D105" s="600">
        <f t="shared" si="17"/>
        <v>0.21602950998963039</v>
      </c>
      <c r="E105" s="600">
        <f t="shared" si="18"/>
        <v>0.79760976403046624</v>
      </c>
      <c r="F105" s="600">
        <f t="shared" si="19"/>
        <v>8.7362736658354998E-5</v>
      </c>
      <c r="G105" s="604">
        <f t="shared" si="15"/>
        <v>1.4050502818713706E-2</v>
      </c>
      <c r="H105" s="594" t="s">
        <v>922</v>
      </c>
      <c r="I105" s="600">
        <f t="shared" si="20"/>
        <v>0.29144851454876863</v>
      </c>
      <c r="J105" s="600">
        <f t="shared" si="21"/>
        <v>0.51615090547090148</v>
      </c>
      <c r="K105" s="600">
        <f t="shared" si="22"/>
        <v>4.159544617179691E-4</v>
      </c>
      <c r="L105" s="600"/>
      <c r="M105" s="604">
        <f t="shared" si="23"/>
        <v>1.1199293660702067E-2</v>
      </c>
      <c r="N105" s="594" t="s">
        <v>922</v>
      </c>
      <c r="O105" s="600">
        <f t="shared" si="24"/>
        <v>0.96793605253848813</v>
      </c>
      <c r="P105" s="600">
        <f t="shared" si="25"/>
        <v>9.1801563947186738E-4</v>
      </c>
      <c r="R105" s="604">
        <f t="shared" si="26"/>
        <v>1.3428557879675304E-2</v>
      </c>
    </row>
    <row r="106" spans="1:18" x14ac:dyDescent="0.25">
      <c r="A106" s="404" t="s">
        <v>366</v>
      </c>
      <c r="B106" s="591">
        <f t="shared" si="16"/>
        <v>72.148780000000002</v>
      </c>
      <c r="C106" s="603" t="s">
        <v>498</v>
      </c>
      <c r="D106" s="600">
        <f t="shared" si="17"/>
        <v>0.20402787054576199</v>
      </c>
      <c r="E106" s="600">
        <f t="shared" si="18"/>
        <v>0.72878049505321785</v>
      </c>
      <c r="F106" s="600">
        <f t="shared" si="19"/>
        <v>8.9588369093722894E-5</v>
      </c>
      <c r="G106" s="604">
        <f t="shared" si="15"/>
        <v>1.2930197211485398E-2</v>
      </c>
      <c r="H106" s="594" t="s">
        <v>498</v>
      </c>
      <c r="I106" s="600">
        <f t="shared" si="20"/>
        <v>0.30140041504555587</v>
      </c>
      <c r="J106" s="600">
        <f t="shared" si="21"/>
        <v>0.51910033921644949</v>
      </c>
      <c r="K106" s="600">
        <f t="shared" si="22"/>
        <v>4.0824791498073173E-4</v>
      </c>
      <c r="L106" s="600"/>
      <c r="M106" s="604">
        <f t="shared" si="23"/>
        <v>1.1378002541096135E-2</v>
      </c>
      <c r="N106" s="594" t="s">
        <v>498</v>
      </c>
      <c r="O106" s="600">
        <f t="shared" si="24"/>
        <v>0.92373805927189045</v>
      </c>
      <c r="P106" s="600">
        <f t="shared" si="25"/>
        <v>8.2966320260758253E-4</v>
      </c>
      <c r="R106" s="604">
        <f t="shared" si="26"/>
        <v>1.2814738135204753E-2</v>
      </c>
    </row>
    <row r="107" spans="1:18" x14ac:dyDescent="0.25">
      <c r="A107" s="404" t="s">
        <v>331</v>
      </c>
      <c r="B107" s="591">
        <f t="shared" si="16"/>
        <v>86.175359999999998</v>
      </c>
      <c r="C107" s="603" t="s">
        <v>499</v>
      </c>
      <c r="D107" s="600">
        <f t="shared" si="17"/>
        <v>2.0025856330942542E-2</v>
      </c>
      <c r="E107" s="600">
        <f t="shared" si="18"/>
        <v>7.0464067406562136E-2</v>
      </c>
      <c r="F107" s="600">
        <f t="shared" si="19"/>
        <v>1.7920790041122355E-6</v>
      </c>
      <c r="G107" s="604">
        <f t="shared" si="15"/>
        <v>1.050088050882628E-3</v>
      </c>
      <c r="H107" s="594" t="s">
        <v>499</v>
      </c>
      <c r="I107" s="600">
        <f t="shared" si="20"/>
        <v>2.3151833438390078E-2</v>
      </c>
      <c r="J107" s="600">
        <f t="shared" si="21"/>
        <v>3.2621134139345455E-2</v>
      </c>
      <c r="K107" s="600">
        <f t="shared" si="22"/>
        <v>4.3500279739628702E-6</v>
      </c>
      <c r="L107" s="600"/>
      <c r="M107" s="604">
        <f t="shared" si="23"/>
        <v>6.4725366515103037E-4</v>
      </c>
      <c r="N107" s="594" t="s">
        <v>499</v>
      </c>
      <c r="O107" s="600">
        <f t="shared" si="24"/>
        <v>5.9811759152450912E-2</v>
      </c>
      <c r="P107" s="600">
        <f t="shared" si="25"/>
        <v>7.9435678303027601E-6</v>
      </c>
      <c r="R107" s="604">
        <f t="shared" si="26"/>
        <v>6.9416249285504824E-4</v>
      </c>
    </row>
    <row r="108" spans="1:18" x14ac:dyDescent="0.25">
      <c r="A108" s="404" t="s">
        <v>330</v>
      </c>
      <c r="B108" s="591">
        <f t="shared" si="16"/>
        <v>100.202</v>
      </c>
      <c r="C108" s="603" t="s">
        <v>500</v>
      </c>
      <c r="D108" s="600">
        <f t="shared" si="17"/>
        <v>2.843381793235488E-3</v>
      </c>
      <c r="E108" s="600">
        <f t="shared" si="18"/>
        <v>8.4666203139945415E-3</v>
      </c>
      <c r="F108" s="600">
        <f t="shared" si="19"/>
        <v>4.2311711716208893E-8</v>
      </c>
      <c r="G108" s="604">
        <f t="shared" si="15"/>
        <v>1.1287244185686659E-4</v>
      </c>
      <c r="H108" s="594" t="s">
        <v>500</v>
      </c>
      <c r="I108" s="600">
        <f t="shared" si="20"/>
        <v>2.4353384600076773E-3</v>
      </c>
      <c r="J108" s="600">
        <f t="shared" si="21"/>
        <v>2.6571529334243039E-3</v>
      </c>
      <c r="K108" s="600">
        <f t="shared" si="22"/>
        <v>1.0825869897522714E-7</v>
      </c>
      <c r="L108" s="600"/>
      <c r="M108" s="604">
        <f t="shared" si="23"/>
        <v>5.0823333387866072E-5</v>
      </c>
      <c r="N108" s="594" t="s">
        <v>500</v>
      </c>
      <c r="O108" s="600">
        <f t="shared" si="24"/>
        <v>4.7073594427490652E-3</v>
      </c>
      <c r="P108" s="600">
        <f t="shared" si="25"/>
        <v>1.8870565889629985E-7</v>
      </c>
      <c r="R108" s="604">
        <f t="shared" si="26"/>
        <v>4.6980580711043313E-5</v>
      </c>
    </row>
    <row r="109" spans="1:18" x14ac:dyDescent="0.25">
      <c r="A109" s="404" t="s">
        <v>361</v>
      </c>
      <c r="B109" s="591">
        <f t="shared" si="16"/>
        <v>114.229</v>
      </c>
      <c r="C109" s="603" t="s">
        <v>501</v>
      </c>
      <c r="D109" s="600">
        <f t="shared" si="17"/>
        <v>5.4643572747186233E-4</v>
      </c>
      <c r="E109" s="600">
        <f t="shared" si="18"/>
        <v>1.2689633055519413E-3</v>
      </c>
      <c r="F109" s="600">
        <f t="shared" si="19"/>
        <v>1.7637567102587538E-9</v>
      </c>
      <c r="G109" s="604">
        <f t="shared" si="15"/>
        <v>1.5892643696263768E-5</v>
      </c>
      <c r="H109" s="594" t="s">
        <v>501</v>
      </c>
      <c r="I109" s="600">
        <f t="shared" si="20"/>
        <v>1.4330552452834945E-4</v>
      </c>
      <c r="J109" s="600">
        <f t="shared" si="21"/>
        <v>1.0305957830135018E-4</v>
      </c>
      <c r="K109" s="600">
        <f t="shared" si="22"/>
        <v>1.596393299035194E-9</v>
      </c>
      <c r="L109" s="600"/>
      <c r="M109" s="604">
        <f t="shared" si="23"/>
        <v>2.1567789197401591E-6</v>
      </c>
      <c r="N109" s="594" t="s">
        <v>501</v>
      </c>
      <c r="O109" s="600">
        <f t="shared" si="24"/>
        <v>1.5039270348812009E-4</v>
      </c>
      <c r="P109" s="600">
        <f t="shared" si="25"/>
        <v>1.8221560813930614E-9</v>
      </c>
      <c r="R109" s="604">
        <f t="shared" si="26"/>
        <v>1.3166054648486941E-6</v>
      </c>
    </row>
    <row r="110" spans="1:18" x14ac:dyDescent="0.25">
      <c r="A110" s="404" t="s">
        <v>359</v>
      </c>
      <c r="B110" s="591">
        <f t="shared" si="16"/>
        <v>128.2551</v>
      </c>
      <c r="C110" s="603" t="s">
        <v>502</v>
      </c>
      <c r="D110" s="600">
        <f t="shared" si="17"/>
        <v>5.7003610469785254E-5</v>
      </c>
      <c r="E110" s="600">
        <f t="shared" si="18"/>
        <v>9.7825765126881712E-5</v>
      </c>
      <c r="F110" s="600">
        <f t="shared" si="19"/>
        <v>2.8761711409547521E-11</v>
      </c>
      <c r="G110" s="604">
        <f t="shared" si="15"/>
        <v>1.2071988120423934E-6</v>
      </c>
      <c r="H110" s="594" t="s">
        <v>502</v>
      </c>
      <c r="I110" s="600">
        <f t="shared" si="20"/>
        <v>4.8900371843537192E-6</v>
      </c>
      <c r="J110" s="600">
        <f t="shared" si="21"/>
        <v>1.9672985679644641E-6</v>
      </c>
      <c r="K110" s="600">
        <f t="shared" si="22"/>
        <v>9.3733051172493094E-12</v>
      </c>
      <c r="L110" s="600"/>
      <c r="M110" s="604">
        <f t="shared" si="23"/>
        <v>5.3466451826268906E-8</v>
      </c>
      <c r="N110" s="594" t="s">
        <v>502</v>
      </c>
      <c r="O110" s="600">
        <f t="shared" si="24"/>
        <v>3.993791614006285E-6</v>
      </c>
      <c r="P110" s="600">
        <f t="shared" si="25"/>
        <v>8.8313045989315981E-12</v>
      </c>
      <c r="R110" s="604">
        <f t="shared" si="26"/>
        <v>3.1139505916808647E-8</v>
      </c>
    </row>
    <row r="111" spans="1:18" x14ac:dyDescent="0.25">
      <c r="A111" s="404" t="s">
        <v>316</v>
      </c>
      <c r="B111" s="591">
        <f t="shared" si="16"/>
        <v>142.28167999999999</v>
      </c>
      <c r="C111" s="603" t="s">
        <v>503</v>
      </c>
      <c r="D111" s="600">
        <f t="shared" si="17"/>
        <v>4.5220569162645168E-6</v>
      </c>
      <c r="E111" s="600">
        <f t="shared" si="18"/>
        <v>4.7718181578953819E-6</v>
      </c>
      <c r="F111" s="600">
        <f t="shared" si="19"/>
        <v>3.2732807802740049E-13</v>
      </c>
      <c r="G111" s="604">
        <f t="shared" si="15"/>
        <v>6.5320253468246771E-8</v>
      </c>
      <c r="H111" s="594" t="s">
        <v>503</v>
      </c>
      <c r="I111" s="600">
        <f t="shared" si="20"/>
        <v>3.3279645906030772E-7</v>
      </c>
      <c r="J111" s="600">
        <f t="shared" si="21"/>
        <v>7.372361213217617E-8</v>
      </c>
      <c r="K111" s="600">
        <f t="shared" si="22"/>
        <v>1.866465362076493E-13</v>
      </c>
      <c r="L111" s="600"/>
      <c r="M111" s="604">
        <f t="shared" si="23"/>
        <v>2.8571510952008728E-9</v>
      </c>
      <c r="N111" s="594" t="s">
        <v>503</v>
      </c>
      <c r="O111" s="600">
        <f t="shared" si="24"/>
        <v>0</v>
      </c>
      <c r="P111" s="600">
        <f t="shared" si="25"/>
        <v>1.4464199740716203E-15</v>
      </c>
      <c r="R111" s="604">
        <f t="shared" si="26"/>
        <v>1.0165890465108511E-17</v>
      </c>
    </row>
    <row r="112" spans="1:18" x14ac:dyDescent="0.25">
      <c r="A112" s="404" t="s">
        <v>418</v>
      </c>
      <c r="B112" s="591">
        <f t="shared" si="16"/>
        <v>156.30825999999999</v>
      </c>
      <c r="C112" s="603" t="s">
        <v>923</v>
      </c>
      <c r="D112" s="600">
        <f t="shared" si="17"/>
        <v>3.1657119806494352E-8</v>
      </c>
      <c r="E112" s="600">
        <f t="shared" si="18"/>
        <v>1.6651942311989625E-8</v>
      </c>
      <c r="F112" s="600">
        <f t="shared" si="19"/>
        <v>1.0308335275589128E-16</v>
      </c>
      <c r="G112" s="604">
        <f t="shared" si="15"/>
        <v>3.090627598411455E-10</v>
      </c>
      <c r="H112" s="594" t="s">
        <v>923</v>
      </c>
      <c r="I112" s="600">
        <f t="shared" si="20"/>
        <v>0</v>
      </c>
      <c r="J112" s="600">
        <f t="shared" si="21"/>
        <v>0</v>
      </c>
      <c r="K112" s="600">
        <f t="shared" si="22"/>
        <v>1.2314387153383044E-18</v>
      </c>
      <c r="L112" s="600"/>
      <c r="M112" s="604">
        <f t="shared" si="23"/>
        <v>7.8782702548048611E-21</v>
      </c>
      <c r="N112" s="594" t="s">
        <v>923</v>
      </c>
      <c r="O112" s="600">
        <f t="shared" si="24"/>
        <v>0</v>
      </c>
      <c r="P112" s="600">
        <f t="shared" si="25"/>
        <v>0</v>
      </c>
      <c r="R112" s="604">
        <f t="shared" si="26"/>
        <v>0</v>
      </c>
    </row>
    <row r="113" spans="3:18" x14ac:dyDescent="0.25">
      <c r="G113" s="605">
        <f>SUM(G96:G112)</f>
        <v>99.999993357030363</v>
      </c>
      <c r="M113" s="605">
        <f>SUM(M96:M112)</f>
        <v>100.00001711428112</v>
      </c>
      <c r="R113" s="605">
        <f>SUM(R96:R112)</f>
        <v>99.999991554554711</v>
      </c>
    </row>
    <row r="114" spans="3:18" x14ac:dyDescent="0.25">
      <c r="C114" s="594" t="s">
        <v>924</v>
      </c>
      <c r="D114" s="601">
        <v>122959</v>
      </c>
      <c r="E114" s="601">
        <v>331844</v>
      </c>
      <c r="F114" s="601">
        <v>136539</v>
      </c>
      <c r="H114" s="594" t="s">
        <v>924</v>
      </c>
      <c r="I114" s="601">
        <v>82647</v>
      </c>
      <c r="J114" s="601">
        <v>171458</v>
      </c>
      <c r="K114" s="601">
        <v>165314</v>
      </c>
      <c r="M114" s="606">
        <f>SUM(I114:L114)</f>
        <v>419419</v>
      </c>
      <c r="N114" s="594" t="s">
        <v>924</v>
      </c>
      <c r="O114" s="601">
        <v>165046</v>
      </c>
      <c r="P114" s="601">
        <v>104375</v>
      </c>
      <c r="Q114" s="601"/>
    </row>
    <row r="115" spans="3:18" x14ac:dyDescent="0.25">
      <c r="C115" s="594" t="s">
        <v>925</v>
      </c>
      <c r="D115" s="599">
        <v>41.09</v>
      </c>
      <c r="E115" s="599">
        <v>38.47</v>
      </c>
      <c r="F115" s="599">
        <v>40</v>
      </c>
      <c r="H115" s="594" t="s">
        <v>925</v>
      </c>
      <c r="I115" s="599"/>
      <c r="J115" s="599"/>
      <c r="K115" s="599"/>
      <c r="N115" s="594" t="s">
        <v>925</v>
      </c>
      <c r="O115" s="599"/>
      <c r="P115" s="599"/>
      <c r="Q115" s="599"/>
    </row>
    <row r="116" spans="3:18" x14ac:dyDescent="0.25">
      <c r="C116" s="594" t="s">
        <v>926</v>
      </c>
      <c r="D116" s="599">
        <v>20</v>
      </c>
      <c r="E116" s="599">
        <v>12</v>
      </c>
      <c r="F116" s="599">
        <v>41</v>
      </c>
      <c r="H116" s="594" t="s">
        <v>926</v>
      </c>
      <c r="I116" s="599"/>
      <c r="J116" s="599"/>
      <c r="K116" s="599"/>
      <c r="N116" s="594" t="s">
        <v>926</v>
      </c>
      <c r="O116" s="599"/>
      <c r="P116" s="599"/>
      <c r="Q116" s="599"/>
    </row>
    <row r="117" spans="3:18" x14ac:dyDescent="0.25">
      <c r="C117" s="594" t="s">
        <v>927</v>
      </c>
      <c r="D117" s="777">
        <v>591342</v>
      </c>
      <c r="E117" s="778"/>
      <c r="F117" s="779"/>
      <c r="H117" s="594" t="s">
        <v>927</v>
      </c>
      <c r="I117" s="777">
        <v>419419</v>
      </c>
      <c r="J117" s="778"/>
      <c r="K117" s="779"/>
      <c r="N117" s="594" t="s">
        <v>927</v>
      </c>
      <c r="O117" s="777">
        <f>O114+P114</f>
        <v>269421</v>
      </c>
      <c r="P117" s="779"/>
      <c r="Q117" s="607"/>
    </row>
    <row r="118" spans="3:18" x14ac:dyDescent="0.25">
      <c r="C118" s="594" t="s">
        <v>925</v>
      </c>
      <c r="D118" s="776">
        <v>38.47</v>
      </c>
      <c r="E118" s="776"/>
      <c r="F118" s="776"/>
      <c r="H118" s="594" t="s">
        <v>925</v>
      </c>
      <c r="I118" s="776">
        <v>38.47</v>
      </c>
      <c r="J118" s="776"/>
      <c r="K118" s="776"/>
      <c r="N118" s="594" t="s">
        <v>925</v>
      </c>
      <c r="O118" s="776">
        <v>38.47</v>
      </c>
      <c r="P118" s="776"/>
      <c r="Q118" s="608"/>
    </row>
    <row r="119" spans="3:18" x14ac:dyDescent="0.25">
      <c r="C119" s="594" t="s">
        <v>926</v>
      </c>
      <c r="D119" s="776">
        <v>20.059999999999999</v>
      </c>
      <c r="E119" s="776"/>
      <c r="F119" s="776"/>
      <c r="H119" s="594" t="s">
        <v>926</v>
      </c>
      <c r="I119" s="776">
        <v>28.35</v>
      </c>
      <c r="J119" s="776"/>
      <c r="K119" s="776"/>
      <c r="N119" s="594" t="s">
        <v>926</v>
      </c>
      <c r="O119" s="776">
        <v>29.82</v>
      </c>
      <c r="P119" s="776"/>
      <c r="Q119" s="608"/>
    </row>
    <row r="127" spans="3:18" ht="18" x14ac:dyDescent="0.25">
      <c r="C127" s="611"/>
      <c r="D127" s="611"/>
      <c r="E127" s="611"/>
      <c r="F127" s="611"/>
      <c r="G127" s="611"/>
      <c r="H127" s="611"/>
      <c r="I127" s="611"/>
      <c r="J127" s="612" t="s">
        <v>950</v>
      </c>
      <c r="K127" s="611"/>
      <c r="L127" s="611"/>
      <c r="M127" s="611"/>
      <c r="N127" s="611"/>
      <c r="O127" s="611"/>
    </row>
    <row r="128" spans="3:18" x14ac:dyDescent="0.25">
      <c r="C128" s="611"/>
      <c r="D128" s="613" t="s">
        <v>907</v>
      </c>
      <c r="E128" s="611"/>
      <c r="F128" s="611"/>
      <c r="G128" s="611"/>
      <c r="H128" s="611"/>
      <c r="I128" s="613" t="s">
        <v>908</v>
      </c>
      <c r="J128" s="613"/>
      <c r="K128" s="611"/>
      <c r="L128" s="611"/>
      <c r="M128" s="611"/>
      <c r="N128" s="611"/>
      <c r="O128" s="613" t="s">
        <v>909</v>
      </c>
    </row>
    <row r="129" spans="3:16" x14ac:dyDescent="0.25">
      <c r="C129" s="614" t="s">
        <v>951</v>
      </c>
      <c r="D129" s="615"/>
      <c r="E129" s="616"/>
      <c r="F129" s="616"/>
      <c r="G129" s="611"/>
      <c r="H129" s="614" t="s">
        <v>951</v>
      </c>
      <c r="I129" s="615"/>
      <c r="J129" s="611"/>
      <c r="K129" s="611"/>
      <c r="L129" s="611"/>
      <c r="M129" s="611"/>
      <c r="N129" s="614" t="s">
        <v>951</v>
      </c>
      <c r="O129" s="615"/>
    </row>
    <row r="130" spans="3:16" x14ac:dyDescent="0.25">
      <c r="C130" s="614" t="s">
        <v>916</v>
      </c>
      <c r="D130" s="617"/>
      <c r="E130" s="618"/>
      <c r="F130" s="618"/>
      <c r="G130" s="611"/>
      <c r="H130" s="614" t="s">
        <v>916</v>
      </c>
      <c r="I130" s="617"/>
      <c r="J130" s="611"/>
      <c r="K130" s="611"/>
      <c r="L130" s="611"/>
      <c r="M130" s="611"/>
      <c r="N130" s="614" t="s">
        <v>916</v>
      </c>
      <c r="O130" s="617"/>
    </row>
    <row r="131" spans="3:16" x14ac:dyDescent="0.25">
      <c r="C131" s="614" t="s">
        <v>917</v>
      </c>
      <c r="D131" s="619"/>
      <c r="E131" s="618">
        <f>D131/100</f>
        <v>0</v>
      </c>
      <c r="F131" s="618"/>
      <c r="G131" s="611"/>
      <c r="H131" s="614" t="s">
        <v>917</v>
      </c>
      <c r="I131" s="619"/>
      <c r="J131" s="618">
        <f>I131/100</f>
        <v>0</v>
      </c>
      <c r="K131" s="611"/>
      <c r="L131" s="611"/>
      <c r="M131" s="611"/>
      <c r="N131" s="614" t="s">
        <v>917</v>
      </c>
      <c r="O131" s="619"/>
      <c r="P131" s="618">
        <f>O131/100</f>
        <v>0</v>
      </c>
    </row>
    <row r="132" spans="3:16" x14ac:dyDescent="0.25">
      <c r="C132" s="614" t="s">
        <v>918</v>
      </c>
      <c r="D132" s="619"/>
      <c r="E132" s="618">
        <f t="shared" ref="E132:E147" si="27">D132/100</f>
        <v>0</v>
      </c>
      <c r="F132" s="618"/>
      <c r="G132" s="611"/>
      <c r="H132" s="614" t="s">
        <v>918</v>
      </c>
      <c r="I132" s="619"/>
      <c r="J132" s="618">
        <f t="shared" ref="J132:J147" si="28">I132/100</f>
        <v>0</v>
      </c>
      <c r="K132" s="611"/>
      <c r="L132" s="611"/>
      <c r="M132" s="611"/>
      <c r="N132" s="614" t="s">
        <v>918</v>
      </c>
      <c r="O132" s="619"/>
      <c r="P132" s="618">
        <f t="shared" ref="P132:P147" si="29">O132/100</f>
        <v>0</v>
      </c>
    </row>
    <row r="133" spans="3:16" x14ac:dyDescent="0.25">
      <c r="C133" s="614" t="s">
        <v>919</v>
      </c>
      <c r="D133" s="619">
        <v>1.35</v>
      </c>
      <c r="E133" s="618">
        <f t="shared" si="27"/>
        <v>1.3500000000000002E-2</v>
      </c>
      <c r="F133" s="618"/>
      <c r="G133" s="611"/>
      <c r="H133" s="614" t="s">
        <v>919</v>
      </c>
      <c r="I133" s="619">
        <v>2.59</v>
      </c>
      <c r="J133" s="618">
        <f t="shared" si="28"/>
        <v>2.5899999999999999E-2</v>
      </c>
      <c r="K133" s="611"/>
      <c r="L133" s="611"/>
      <c r="M133" s="611"/>
      <c r="N133" s="614" t="s">
        <v>919</v>
      </c>
      <c r="O133" s="619">
        <v>1.69</v>
      </c>
      <c r="P133" s="618">
        <f t="shared" si="29"/>
        <v>1.6899999999999998E-2</v>
      </c>
    </row>
    <row r="134" spans="3:16" x14ac:dyDescent="0.25">
      <c r="C134" s="614" t="s">
        <v>920</v>
      </c>
      <c r="D134" s="619"/>
      <c r="E134" s="618">
        <f t="shared" si="27"/>
        <v>0</v>
      </c>
      <c r="F134" s="618"/>
      <c r="G134" s="611"/>
      <c r="H134" s="614" t="s">
        <v>920</v>
      </c>
      <c r="I134" s="619"/>
      <c r="J134" s="618">
        <f t="shared" si="28"/>
        <v>0</v>
      </c>
      <c r="K134" s="611"/>
      <c r="L134" s="611"/>
      <c r="M134" s="611"/>
      <c r="N134" s="614" t="s">
        <v>920</v>
      </c>
      <c r="O134" s="619"/>
      <c r="P134" s="618">
        <f t="shared" si="29"/>
        <v>0</v>
      </c>
    </row>
    <row r="135" spans="3:16" x14ac:dyDescent="0.25">
      <c r="C135" s="614" t="s">
        <v>103</v>
      </c>
      <c r="D135" s="619">
        <v>88.7</v>
      </c>
      <c r="E135" s="618">
        <f t="shared" si="27"/>
        <v>0.88700000000000001</v>
      </c>
      <c r="F135" s="618"/>
      <c r="G135" s="611"/>
      <c r="H135" s="614" t="s">
        <v>103</v>
      </c>
      <c r="I135" s="619">
        <v>85.43</v>
      </c>
      <c r="J135" s="618">
        <f t="shared" si="28"/>
        <v>0.85430000000000006</v>
      </c>
      <c r="K135" s="611"/>
      <c r="L135" s="611"/>
      <c r="M135" s="611"/>
      <c r="N135" s="614" t="s">
        <v>103</v>
      </c>
      <c r="O135" s="619">
        <v>85.41</v>
      </c>
      <c r="P135" s="618">
        <f t="shared" si="29"/>
        <v>0.85409999999999997</v>
      </c>
    </row>
    <row r="136" spans="3:16" x14ac:dyDescent="0.25">
      <c r="C136" s="614" t="s">
        <v>104</v>
      </c>
      <c r="D136" s="619">
        <v>7.71</v>
      </c>
      <c r="E136" s="618">
        <f t="shared" si="27"/>
        <v>7.7100000000000002E-2</v>
      </c>
      <c r="F136" s="618"/>
      <c r="G136" s="611"/>
      <c r="H136" s="614" t="s">
        <v>104</v>
      </c>
      <c r="I136" s="619">
        <v>9.5399999999999991</v>
      </c>
      <c r="J136" s="618">
        <f t="shared" si="28"/>
        <v>9.5399999999999985E-2</v>
      </c>
      <c r="K136" s="611"/>
      <c r="L136" s="611"/>
      <c r="M136" s="611"/>
      <c r="N136" s="614" t="s">
        <v>104</v>
      </c>
      <c r="O136" s="619">
        <v>10.33</v>
      </c>
      <c r="P136" s="618">
        <f t="shared" si="29"/>
        <v>0.1033</v>
      </c>
    </row>
    <row r="137" spans="3:16" x14ac:dyDescent="0.25">
      <c r="C137" s="614" t="s">
        <v>105</v>
      </c>
      <c r="D137" s="619">
        <v>1.64</v>
      </c>
      <c r="E137" s="618">
        <f t="shared" si="27"/>
        <v>1.6399999999999998E-2</v>
      </c>
      <c r="F137" s="618"/>
      <c r="G137" s="611"/>
      <c r="H137" s="614" t="s">
        <v>105</v>
      </c>
      <c r="I137" s="619">
        <v>1.63</v>
      </c>
      <c r="J137" s="618">
        <f t="shared" si="28"/>
        <v>1.6299999999999999E-2</v>
      </c>
      <c r="K137" s="611"/>
      <c r="L137" s="611"/>
      <c r="M137" s="611"/>
      <c r="N137" s="614" t="s">
        <v>105</v>
      </c>
      <c r="O137" s="619">
        <v>1.57</v>
      </c>
      <c r="P137" s="618">
        <f t="shared" si="29"/>
        <v>1.5700000000000002E-2</v>
      </c>
    </row>
    <row r="138" spans="3:16" x14ac:dyDescent="0.25">
      <c r="C138" s="614" t="s">
        <v>921</v>
      </c>
      <c r="D138" s="619">
        <v>0.17</v>
      </c>
      <c r="E138" s="618">
        <f t="shared" si="27"/>
        <v>1.7000000000000001E-3</v>
      </c>
      <c r="F138" s="618"/>
      <c r="G138" s="611"/>
      <c r="H138" s="614" t="s">
        <v>921</v>
      </c>
      <c r="I138" s="619">
        <v>0.14000000000000001</v>
      </c>
      <c r="J138" s="618">
        <f t="shared" si="28"/>
        <v>1.4000000000000002E-3</v>
      </c>
      <c r="K138" s="611"/>
      <c r="L138" s="611"/>
      <c r="M138" s="611"/>
      <c r="N138" s="614" t="s">
        <v>921</v>
      </c>
      <c r="O138" s="619">
        <v>0.12</v>
      </c>
      <c r="P138" s="618">
        <f t="shared" si="29"/>
        <v>1.1999999999999999E-3</v>
      </c>
    </row>
    <row r="139" spans="3:16" x14ac:dyDescent="0.25">
      <c r="C139" s="614" t="s">
        <v>494</v>
      </c>
      <c r="D139" s="619">
        <v>0</v>
      </c>
      <c r="E139" s="618">
        <f t="shared" si="27"/>
        <v>0</v>
      </c>
      <c r="F139" s="618"/>
      <c r="G139" s="611"/>
      <c r="H139" s="614" t="s">
        <v>494</v>
      </c>
      <c r="I139" s="619">
        <v>0</v>
      </c>
      <c r="J139" s="618">
        <f t="shared" si="28"/>
        <v>0</v>
      </c>
      <c r="K139" s="611"/>
      <c r="L139" s="611"/>
      <c r="M139" s="611"/>
      <c r="N139" s="614" t="s">
        <v>494</v>
      </c>
      <c r="O139" s="619">
        <v>0</v>
      </c>
      <c r="P139" s="618">
        <f t="shared" si="29"/>
        <v>0</v>
      </c>
    </row>
    <row r="140" spans="3:16" x14ac:dyDescent="0.25">
      <c r="C140" s="614" t="s">
        <v>922</v>
      </c>
      <c r="D140" s="619">
        <v>0</v>
      </c>
      <c r="E140" s="618">
        <f t="shared" si="27"/>
        <v>0</v>
      </c>
      <c r="F140" s="618"/>
      <c r="G140" s="611"/>
      <c r="H140" s="614" t="s">
        <v>922</v>
      </c>
      <c r="I140" s="619">
        <v>0</v>
      </c>
      <c r="J140" s="618">
        <f t="shared" si="28"/>
        <v>0</v>
      </c>
      <c r="K140" s="611"/>
      <c r="L140" s="611"/>
      <c r="M140" s="611"/>
      <c r="N140" s="614" t="s">
        <v>922</v>
      </c>
      <c r="O140" s="619">
        <v>0</v>
      </c>
      <c r="P140" s="618">
        <f t="shared" si="29"/>
        <v>0</v>
      </c>
    </row>
    <row r="141" spans="3:16" x14ac:dyDescent="0.25">
      <c r="C141" s="614" t="s">
        <v>498</v>
      </c>
      <c r="D141" s="619">
        <v>0</v>
      </c>
      <c r="E141" s="618">
        <f t="shared" si="27"/>
        <v>0</v>
      </c>
      <c r="F141" s="618"/>
      <c r="G141" s="611"/>
      <c r="H141" s="614" t="s">
        <v>498</v>
      </c>
      <c r="I141" s="619">
        <v>0</v>
      </c>
      <c r="J141" s="618">
        <f t="shared" si="28"/>
        <v>0</v>
      </c>
      <c r="K141" s="611"/>
      <c r="L141" s="611"/>
      <c r="M141" s="611"/>
      <c r="N141" s="614" t="s">
        <v>498</v>
      </c>
      <c r="O141" s="619">
        <v>0</v>
      </c>
      <c r="P141" s="618">
        <f t="shared" si="29"/>
        <v>0</v>
      </c>
    </row>
    <row r="142" spans="3:16" x14ac:dyDescent="0.25">
      <c r="C142" s="614" t="s">
        <v>499</v>
      </c>
      <c r="D142" s="619">
        <v>0</v>
      </c>
      <c r="E142" s="618">
        <f t="shared" si="27"/>
        <v>0</v>
      </c>
      <c r="F142" s="618"/>
      <c r="G142" s="611"/>
      <c r="H142" s="614" t="s">
        <v>499</v>
      </c>
      <c r="I142" s="619">
        <v>0</v>
      </c>
      <c r="J142" s="618">
        <f t="shared" si="28"/>
        <v>0</v>
      </c>
      <c r="K142" s="611"/>
      <c r="L142" s="611"/>
      <c r="M142" s="611"/>
      <c r="N142" s="614" t="s">
        <v>499</v>
      </c>
      <c r="O142" s="619">
        <v>0</v>
      </c>
      <c r="P142" s="618">
        <f t="shared" si="29"/>
        <v>0</v>
      </c>
    </row>
    <row r="143" spans="3:16" x14ac:dyDescent="0.25">
      <c r="C143" s="614" t="s">
        <v>500</v>
      </c>
      <c r="D143" s="619">
        <v>0</v>
      </c>
      <c r="E143" s="618">
        <f t="shared" si="27"/>
        <v>0</v>
      </c>
      <c r="F143" s="618"/>
      <c r="G143" s="611"/>
      <c r="H143" s="614" t="s">
        <v>500</v>
      </c>
      <c r="I143" s="619">
        <v>0</v>
      </c>
      <c r="J143" s="618">
        <f t="shared" si="28"/>
        <v>0</v>
      </c>
      <c r="K143" s="611"/>
      <c r="L143" s="611"/>
      <c r="M143" s="611"/>
      <c r="N143" s="614" t="s">
        <v>500</v>
      </c>
      <c r="O143" s="619">
        <v>0</v>
      </c>
      <c r="P143" s="618">
        <f t="shared" si="29"/>
        <v>0</v>
      </c>
    </row>
    <row r="144" spans="3:16" x14ac:dyDescent="0.25">
      <c r="C144" s="614" t="s">
        <v>501</v>
      </c>
      <c r="D144" s="619">
        <v>0</v>
      </c>
      <c r="E144" s="618">
        <f t="shared" si="27"/>
        <v>0</v>
      </c>
      <c r="F144" s="618"/>
      <c r="G144" s="611"/>
      <c r="H144" s="614" t="s">
        <v>501</v>
      </c>
      <c r="I144" s="619">
        <v>0</v>
      </c>
      <c r="J144" s="618">
        <f t="shared" si="28"/>
        <v>0</v>
      </c>
      <c r="K144" s="611"/>
      <c r="L144" s="611"/>
      <c r="M144" s="611"/>
      <c r="N144" s="614" t="s">
        <v>501</v>
      </c>
      <c r="O144" s="619">
        <v>0</v>
      </c>
      <c r="P144" s="618">
        <f t="shared" si="29"/>
        <v>0</v>
      </c>
    </row>
    <row r="145" spans="3:16" x14ac:dyDescent="0.25">
      <c r="C145" s="614" t="s">
        <v>502</v>
      </c>
      <c r="D145" s="619">
        <v>0</v>
      </c>
      <c r="E145" s="618">
        <f t="shared" si="27"/>
        <v>0</v>
      </c>
      <c r="F145" s="618"/>
      <c r="G145" s="611"/>
      <c r="H145" s="614" t="s">
        <v>502</v>
      </c>
      <c r="I145" s="619">
        <v>0</v>
      </c>
      <c r="J145" s="618">
        <f t="shared" si="28"/>
        <v>0</v>
      </c>
      <c r="K145" s="611"/>
      <c r="L145" s="611"/>
      <c r="M145" s="611"/>
      <c r="N145" s="614" t="s">
        <v>502</v>
      </c>
      <c r="O145" s="619">
        <v>0</v>
      </c>
      <c r="P145" s="618">
        <f t="shared" si="29"/>
        <v>0</v>
      </c>
    </row>
    <row r="146" spans="3:16" x14ac:dyDescent="0.25">
      <c r="C146" s="614" t="s">
        <v>503</v>
      </c>
      <c r="D146" s="619">
        <v>0</v>
      </c>
      <c r="E146" s="618">
        <f t="shared" si="27"/>
        <v>0</v>
      </c>
      <c r="F146" s="618"/>
      <c r="G146" s="611"/>
      <c r="H146" s="614" t="s">
        <v>503</v>
      </c>
      <c r="I146" s="619">
        <v>0</v>
      </c>
      <c r="J146" s="618">
        <f t="shared" si="28"/>
        <v>0</v>
      </c>
      <c r="K146" s="611"/>
      <c r="L146" s="611"/>
      <c r="M146" s="611"/>
      <c r="N146" s="614" t="s">
        <v>503</v>
      </c>
      <c r="O146" s="619">
        <v>0</v>
      </c>
      <c r="P146" s="618">
        <f t="shared" si="29"/>
        <v>0</v>
      </c>
    </row>
    <row r="147" spans="3:16" x14ac:dyDescent="0.25">
      <c r="C147" s="614" t="s">
        <v>923</v>
      </c>
      <c r="D147" s="619">
        <v>0</v>
      </c>
      <c r="E147" s="618">
        <f t="shared" si="27"/>
        <v>0</v>
      </c>
      <c r="F147" s="618"/>
      <c r="G147" s="611"/>
      <c r="H147" s="614" t="s">
        <v>923</v>
      </c>
      <c r="I147" s="619">
        <v>0</v>
      </c>
      <c r="J147" s="618">
        <f t="shared" si="28"/>
        <v>0</v>
      </c>
      <c r="K147" s="611"/>
      <c r="L147" s="611"/>
      <c r="M147" s="611"/>
      <c r="N147" s="614" t="s">
        <v>923</v>
      </c>
      <c r="O147" s="619">
        <v>0</v>
      </c>
      <c r="P147" s="618">
        <f t="shared" si="29"/>
        <v>0</v>
      </c>
    </row>
    <row r="148" spans="3:16" x14ac:dyDescent="0.25">
      <c r="C148" s="611"/>
      <c r="D148" s="611"/>
      <c r="E148" s="611"/>
      <c r="F148" s="611"/>
      <c r="G148" s="611"/>
      <c r="H148" s="611"/>
      <c r="I148" s="611"/>
      <c r="J148" s="611"/>
      <c r="K148" s="611"/>
      <c r="L148" s="611"/>
      <c r="M148" s="611"/>
      <c r="N148" s="611"/>
      <c r="O148" s="611"/>
    </row>
    <row r="149" spans="3:16" x14ac:dyDescent="0.25">
      <c r="C149" s="614" t="s">
        <v>924</v>
      </c>
      <c r="D149" s="620">
        <v>171696</v>
      </c>
      <c r="E149" s="610"/>
      <c r="F149" s="610"/>
      <c r="G149" s="611"/>
      <c r="H149" s="614" t="s">
        <v>924</v>
      </c>
      <c r="I149" s="620">
        <v>171696</v>
      </c>
      <c r="J149" s="611"/>
      <c r="K149" s="611"/>
      <c r="L149" s="611"/>
      <c r="M149" s="611"/>
      <c r="N149" s="614" t="s">
        <v>924</v>
      </c>
      <c r="O149" s="620">
        <v>171696</v>
      </c>
    </row>
    <row r="150" spans="3:16" x14ac:dyDescent="0.25">
      <c r="C150" s="614" t="s">
        <v>925</v>
      </c>
      <c r="D150" s="620">
        <v>41.09</v>
      </c>
      <c r="E150" s="610"/>
      <c r="F150" s="610"/>
      <c r="G150" s="611"/>
      <c r="H150" s="614" t="s">
        <v>925</v>
      </c>
      <c r="I150" s="620">
        <v>41.09</v>
      </c>
      <c r="J150" s="611"/>
      <c r="K150" s="611"/>
      <c r="L150" s="611"/>
      <c r="M150" s="611"/>
      <c r="N150" s="614" t="s">
        <v>925</v>
      </c>
      <c r="O150" s="620">
        <v>41.09</v>
      </c>
    </row>
    <row r="151" spans="3:16" x14ac:dyDescent="0.25">
      <c r="C151" s="614" t="s">
        <v>926</v>
      </c>
      <c r="D151" s="620">
        <v>16</v>
      </c>
      <c r="E151" s="610"/>
      <c r="F151" s="610"/>
      <c r="G151" s="611"/>
      <c r="H151" s="614" t="s">
        <v>926</v>
      </c>
      <c r="I151" s="620">
        <v>16</v>
      </c>
      <c r="J151" s="611"/>
      <c r="K151" s="611"/>
      <c r="L151" s="611"/>
      <c r="M151" s="611"/>
      <c r="N151" s="614" t="s">
        <v>926</v>
      </c>
      <c r="O151" s="620">
        <v>16</v>
      </c>
    </row>
    <row r="152" spans="3:16" x14ac:dyDescent="0.25">
      <c r="C152" s="614" t="s">
        <v>927</v>
      </c>
      <c r="D152" s="609">
        <v>582592</v>
      </c>
      <c r="E152" s="610"/>
      <c r="F152" s="610"/>
      <c r="G152" s="611"/>
      <c r="H152" s="614" t="s">
        <v>927</v>
      </c>
      <c r="I152" s="609">
        <v>514290</v>
      </c>
      <c r="J152" s="611"/>
      <c r="K152" s="611"/>
      <c r="L152" s="611"/>
      <c r="M152" s="611"/>
      <c r="N152" s="614" t="s">
        <v>927</v>
      </c>
      <c r="O152" s="609">
        <v>458198</v>
      </c>
    </row>
    <row r="153" spans="3:16" x14ac:dyDescent="0.25">
      <c r="C153" s="614" t="s">
        <v>952</v>
      </c>
      <c r="D153" s="609">
        <v>1827.0505000000001</v>
      </c>
      <c r="E153" s="610"/>
      <c r="F153" s="610"/>
      <c r="G153" s="611"/>
      <c r="H153" s="614" t="s">
        <v>952</v>
      </c>
      <c r="I153" s="609">
        <v>1576.7624000000001</v>
      </c>
      <c r="J153" s="611"/>
      <c r="K153" s="611"/>
      <c r="L153" s="611"/>
      <c r="M153" s="611"/>
      <c r="N153" s="614" t="s">
        <v>952</v>
      </c>
      <c r="O153" s="609">
        <v>1422.2203</v>
      </c>
    </row>
    <row r="154" spans="3:16" x14ac:dyDescent="0.25">
      <c r="C154" s="614" t="s">
        <v>925</v>
      </c>
      <c r="D154" s="609">
        <v>42.45</v>
      </c>
      <c r="E154" s="610"/>
      <c r="F154" s="610"/>
      <c r="G154" s="611"/>
      <c r="H154" s="614" t="s">
        <v>925</v>
      </c>
      <c r="I154" s="609">
        <v>42.45</v>
      </c>
      <c r="J154" s="611"/>
      <c r="K154" s="611"/>
      <c r="L154" s="611"/>
      <c r="M154" s="611"/>
      <c r="N154" s="614" t="s">
        <v>925</v>
      </c>
      <c r="O154" s="609">
        <v>42.45</v>
      </c>
    </row>
    <row r="155" spans="3:16" x14ac:dyDescent="0.25">
      <c r="C155" s="614" t="s">
        <v>926</v>
      </c>
      <c r="D155" s="609">
        <v>32</v>
      </c>
      <c r="E155" s="610"/>
      <c r="F155" s="610"/>
      <c r="G155" s="611"/>
      <c r="H155" s="614" t="s">
        <v>926</v>
      </c>
      <c r="I155" s="609">
        <v>35</v>
      </c>
      <c r="J155" s="611"/>
      <c r="K155" s="611"/>
      <c r="L155" s="611"/>
      <c r="M155" s="611"/>
      <c r="N155" s="614" t="s">
        <v>926</v>
      </c>
      <c r="O155" s="609">
        <v>35</v>
      </c>
    </row>
    <row r="156" spans="3:16" x14ac:dyDescent="0.25">
      <c r="C156" s="611"/>
      <c r="D156" s="611"/>
      <c r="E156" s="611"/>
      <c r="F156" s="611"/>
      <c r="G156" s="611"/>
      <c r="H156" s="611"/>
      <c r="I156" s="611"/>
      <c r="J156" s="611"/>
      <c r="K156" s="611"/>
      <c r="L156" s="611"/>
      <c r="M156" s="611"/>
      <c r="N156" s="611"/>
      <c r="O156" s="611"/>
    </row>
    <row r="157" spans="3:16" ht="18" x14ac:dyDescent="0.25">
      <c r="C157" s="611"/>
      <c r="D157" s="611"/>
      <c r="E157" s="611"/>
      <c r="F157" s="611"/>
      <c r="G157" s="611"/>
      <c r="H157" s="611"/>
      <c r="I157" s="611"/>
      <c r="J157" s="612" t="s">
        <v>953</v>
      </c>
      <c r="K157" s="611"/>
      <c r="L157" s="611"/>
      <c r="M157" s="611"/>
      <c r="N157" s="611"/>
      <c r="O157" s="611"/>
    </row>
    <row r="158" spans="3:16" x14ac:dyDescent="0.25">
      <c r="C158" s="611"/>
      <c r="D158" s="613" t="s">
        <v>907</v>
      </c>
      <c r="E158" s="611"/>
      <c r="F158" s="611"/>
      <c r="G158" s="611"/>
      <c r="H158" s="611"/>
      <c r="I158" s="613" t="s">
        <v>908</v>
      </c>
      <c r="J158" s="613"/>
      <c r="K158" s="611"/>
      <c r="L158" s="611"/>
      <c r="M158" s="611"/>
      <c r="N158" s="611"/>
      <c r="O158" s="613" t="s">
        <v>909</v>
      </c>
    </row>
    <row r="159" spans="3:16" x14ac:dyDescent="0.25">
      <c r="C159" s="614" t="s">
        <v>951</v>
      </c>
      <c r="D159" s="615"/>
      <c r="E159" s="616"/>
      <c r="F159" s="616"/>
      <c r="G159" s="611"/>
      <c r="H159" s="614" t="s">
        <v>951</v>
      </c>
      <c r="I159" s="615"/>
      <c r="J159" s="611"/>
      <c r="K159" s="611"/>
      <c r="L159" s="611"/>
      <c r="M159" s="611"/>
      <c r="N159" s="614" t="s">
        <v>951</v>
      </c>
      <c r="O159" s="615"/>
    </row>
    <row r="160" spans="3:16" x14ac:dyDescent="0.25">
      <c r="C160" s="614" t="s">
        <v>916</v>
      </c>
      <c r="D160" s="617"/>
      <c r="E160" s="618"/>
      <c r="F160" s="618"/>
      <c r="G160" s="611"/>
      <c r="H160" s="614" t="s">
        <v>916</v>
      </c>
      <c r="I160" s="617"/>
      <c r="J160" s="611"/>
      <c r="K160" s="611"/>
      <c r="L160" s="611"/>
      <c r="M160" s="611"/>
      <c r="N160" s="614" t="s">
        <v>916</v>
      </c>
      <c r="O160" s="617"/>
    </row>
    <row r="161" spans="3:16" x14ac:dyDescent="0.25">
      <c r="C161" s="614" t="s">
        <v>917</v>
      </c>
      <c r="D161" s="619"/>
      <c r="E161" s="618">
        <f>D161/100</f>
        <v>0</v>
      </c>
      <c r="F161" s="618"/>
      <c r="G161" s="611"/>
      <c r="H161" s="614" t="s">
        <v>917</v>
      </c>
      <c r="I161" s="619"/>
      <c r="J161" s="618">
        <f>I161/100</f>
        <v>0</v>
      </c>
      <c r="K161" s="611"/>
      <c r="L161" s="611"/>
      <c r="M161" s="611"/>
      <c r="N161" s="614" t="s">
        <v>917</v>
      </c>
      <c r="O161" s="619"/>
      <c r="P161" s="618">
        <f>O161/100</f>
        <v>0</v>
      </c>
    </row>
    <row r="162" spans="3:16" x14ac:dyDescent="0.25">
      <c r="C162" s="614" t="s">
        <v>918</v>
      </c>
      <c r="D162" s="619"/>
      <c r="E162" s="618">
        <f t="shared" ref="E162:E177" si="30">D162/100</f>
        <v>0</v>
      </c>
      <c r="F162" s="618"/>
      <c r="G162" s="611"/>
      <c r="H162" s="614" t="s">
        <v>918</v>
      </c>
      <c r="I162" s="619"/>
      <c r="J162" s="618">
        <f t="shared" ref="J162:J177" si="31">I162/100</f>
        <v>0</v>
      </c>
      <c r="K162" s="611"/>
      <c r="L162" s="611"/>
      <c r="M162" s="611"/>
      <c r="N162" s="614" t="s">
        <v>918</v>
      </c>
      <c r="O162" s="619"/>
      <c r="P162" s="618">
        <f t="shared" ref="P162:P177" si="32">O162/100</f>
        <v>0</v>
      </c>
    </row>
    <row r="163" spans="3:16" x14ac:dyDescent="0.25">
      <c r="C163" s="614" t="s">
        <v>919</v>
      </c>
      <c r="D163" s="619">
        <v>1.35</v>
      </c>
      <c r="E163" s="618">
        <f t="shared" si="30"/>
        <v>1.3500000000000002E-2</v>
      </c>
      <c r="F163" s="618"/>
      <c r="G163" s="611"/>
      <c r="H163" s="614" t="s">
        <v>919</v>
      </c>
      <c r="I163" s="619">
        <v>2.1</v>
      </c>
      <c r="J163" s="618">
        <f t="shared" si="31"/>
        <v>2.1000000000000001E-2</v>
      </c>
      <c r="K163" s="611"/>
      <c r="L163" s="611"/>
      <c r="M163" s="611"/>
      <c r="N163" s="614" t="s">
        <v>919</v>
      </c>
      <c r="O163" s="619">
        <v>0.7</v>
      </c>
      <c r="P163" s="618">
        <f t="shared" si="32"/>
        <v>6.9999999999999993E-3</v>
      </c>
    </row>
    <row r="164" spans="3:16" x14ac:dyDescent="0.25">
      <c r="C164" s="614" t="s">
        <v>920</v>
      </c>
      <c r="D164" s="619"/>
      <c r="E164" s="618">
        <f t="shared" si="30"/>
        <v>0</v>
      </c>
      <c r="F164" s="618"/>
      <c r="G164" s="611"/>
      <c r="H164" s="614" t="s">
        <v>920</v>
      </c>
      <c r="I164" s="619"/>
      <c r="J164" s="618">
        <f t="shared" si="31"/>
        <v>0</v>
      </c>
      <c r="K164" s="611"/>
      <c r="L164" s="611"/>
      <c r="M164" s="611"/>
      <c r="N164" s="614" t="s">
        <v>920</v>
      </c>
      <c r="O164" s="619"/>
      <c r="P164" s="618">
        <f t="shared" si="32"/>
        <v>0</v>
      </c>
    </row>
    <row r="165" spans="3:16" x14ac:dyDescent="0.25">
      <c r="C165" s="614" t="s">
        <v>103</v>
      </c>
      <c r="D165" s="619">
        <v>88.7</v>
      </c>
      <c r="E165" s="618">
        <f t="shared" si="30"/>
        <v>0.88700000000000001</v>
      </c>
      <c r="F165" s="618"/>
      <c r="G165" s="611"/>
      <c r="H165" s="614" t="s">
        <v>103</v>
      </c>
      <c r="I165" s="619">
        <v>85.85</v>
      </c>
      <c r="J165" s="618">
        <f t="shared" si="31"/>
        <v>0.85849999999999993</v>
      </c>
      <c r="K165" s="611"/>
      <c r="L165" s="611"/>
      <c r="M165" s="611"/>
      <c r="N165" s="614" t="s">
        <v>103</v>
      </c>
      <c r="O165" s="619">
        <v>85.43</v>
      </c>
      <c r="P165" s="618">
        <f t="shared" si="32"/>
        <v>0.85430000000000006</v>
      </c>
    </row>
    <row r="166" spans="3:16" x14ac:dyDescent="0.25">
      <c r="C166" s="614" t="s">
        <v>104</v>
      </c>
      <c r="D166" s="619">
        <v>7.71</v>
      </c>
      <c r="E166" s="618">
        <f t="shared" si="30"/>
        <v>7.7100000000000002E-2</v>
      </c>
      <c r="F166" s="618"/>
      <c r="G166" s="611"/>
      <c r="H166" s="614" t="s">
        <v>104</v>
      </c>
      <c r="I166" s="619">
        <v>9.9600000000000009</v>
      </c>
      <c r="J166" s="618">
        <f t="shared" si="31"/>
        <v>9.9600000000000008E-2</v>
      </c>
      <c r="K166" s="611"/>
      <c r="L166" s="611"/>
      <c r="M166" s="611"/>
      <c r="N166" s="614" t="s">
        <v>104</v>
      </c>
      <c r="O166" s="619">
        <v>11.26</v>
      </c>
      <c r="P166" s="618">
        <f t="shared" si="32"/>
        <v>0.11259999999999999</v>
      </c>
    </row>
    <row r="167" spans="3:16" x14ac:dyDescent="0.25">
      <c r="C167" s="614" t="s">
        <v>105</v>
      </c>
      <c r="D167" s="619">
        <v>1.64</v>
      </c>
      <c r="E167" s="618">
        <f t="shared" si="30"/>
        <v>1.6399999999999998E-2</v>
      </c>
      <c r="F167" s="618"/>
      <c r="G167" s="611"/>
      <c r="H167" s="614" t="s">
        <v>105</v>
      </c>
      <c r="I167" s="619">
        <v>1.67</v>
      </c>
      <c r="J167" s="618">
        <f t="shared" si="31"/>
        <v>1.67E-2</v>
      </c>
      <c r="K167" s="611"/>
      <c r="L167" s="611"/>
      <c r="M167" s="611"/>
      <c r="N167" s="614" t="s">
        <v>105</v>
      </c>
      <c r="O167" s="619">
        <v>1.62</v>
      </c>
      <c r="P167" s="618">
        <f t="shared" si="32"/>
        <v>1.6200000000000003E-2</v>
      </c>
    </row>
    <row r="168" spans="3:16" x14ac:dyDescent="0.25">
      <c r="C168" s="614" t="s">
        <v>921</v>
      </c>
      <c r="D168" s="619">
        <v>0.17</v>
      </c>
      <c r="E168" s="618">
        <f t="shared" si="30"/>
        <v>1.7000000000000001E-3</v>
      </c>
      <c r="F168" s="618"/>
      <c r="G168" s="611"/>
      <c r="H168" s="614" t="s">
        <v>921</v>
      </c>
      <c r="I168" s="619">
        <v>0.15</v>
      </c>
      <c r="J168" s="618">
        <f t="shared" si="31"/>
        <v>1.5E-3</v>
      </c>
      <c r="K168" s="611"/>
      <c r="L168" s="611"/>
      <c r="M168" s="611"/>
      <c r="N168" s="614" t="s">
        <v>921</v>
      </c>
      <c r="O168" s="619">
        <v>0.13</v>
      </c>
      <c r="P168" s="618">
        <f t="shared" si="32"/>
        <v>1.2999999999999999E-3</v>
      </c>
    </row>
    <row r="169" spans="3:16" x14ac:dyDescent="0.25">
      <c r="C169" s="614" t="s">
        <v>494</v>
      </c>
      <c r="D169" s="619">
        <v>0</v>
      </c>
      <c r="E169" s="618">
        <f t="shared" si="30"/>
        <v>0</v>
      </c>
      <c r="F169" s="618"/>
      <c r="G169" s="611"/>
      <c r="H169" s="614" t="s">
        <v>494</v>
      </c>
      <c r="I169" s="619">
        <v>0</v>
      </c>
      <c r="J169" s="618">
        <f t="shared" si="31"/>
        <v>0</v>
      </c>
      <c r="K169" s="611"/>
      <c r="L169" s="611"/>
      <c r="M169" s="611"/>
      <c r="N169" s="614" t="s">
        <v>494</v>
      </c>
      <c r="O169" s="619">
        <v>0</v>
      </c>
      <c r="P169" s="618">
        <f t="shared" si="32"/>
        <v>0</v>
      </c>
    </row>
    <row r="170" spans="3:16" x14ac:dyDescent="0.25">
      <c r="C170" s="614" t="s">
        <v>922</v>
      </c>
      <c r="D170" s="619">
        <v>0</v>
      </c>
      <c r="E170" s="618">
        <f t="shared" si="30"/>
        <v>0</v>
      </c>
      <c r="F170" s="618"/>
      <c r="G170" s="611"/>
      <c r="H170" s="614" t="s">
        <v>922</v>
      </c>
      <c r="I170" s="619">
        <v>0</v>
      </c>
      <c r="J170" s="618">
        <f t="shared" si="31"/>
        <v>0</v>
      </c>
      <c r="K170" s="611"/>
      <c r="L170" s="611"/>
      <c r="M170" s="611"/>
      <c r="N170" s="614" t="s">
        <v>922</v>
      </c>
      <c r="O170" s="619">
        <v>0</v>
      </c>
      <c r="P170" s="618">
        <f t="shared" si="32"/>
        <v>0</v>
      </c>
    </row>
    <row r="171" spans="3:16" x14ac:dyDescent="0.25">
      <c r="C171" s="614" t="s">
        <v>498</v>
      </c>
      <c r="D171" s="619">
        <v>0</v>
      </c>
      <c r="E171" s="618">
        <f t="shared" si="30"/>
        <v>0</v>
      </c>
      <c r="F171" s="618"/>
      <c r="G171" s="611"/>
      <c r="H171" s="614" t="s">
        <v>498</v>
      </c>
      <c r="I171" s="619">
        <v>0</v>
      </c>
      <c r="J171" s="618">
        <f t="shared" si="31"/>
        <v>0</v>
      </c>
      <c r="K171" s="611"/>
      <c r="L171" s="611"/>
      <c r="M171" s="611"/>
      <c r="N171" s="614" t="s">
        <v>498</v>
      </c>
      <c r="O171" s="619">
        <v>0</v>
      </c>
      <c r="P171" s="618">
        <f t="shared" si="32"/>
        <v>0</v>
      </c>
    </row>
    <row r="172" spans="3:16" x14ac:dyDescent="0.25">
      <c r="C172" s="614" t="s">
        <v>499</v>
      </c>
      <c r="D172" s="619">
        <v>0</v>
      </c>
      <c r="E172" s="618">
        <f t="shared" si="30"/>
        <v>0</v>
      </c>
      <c r="F172" s="618"/>
      <c r="G172" s="611"/>
      <c r="H172" s="614" t="s">
        <v>499</v>
      </c>
      <c r="I172" s="619">
        <v>0</v>
      </c>
      <c r="J172" s="618">
        <f t="shared" si="31"/>
        <v>0</v>
      </c>
      <c r="K172" s="611"/>
      <c r="L172" s="611"/>
      <c r="M172" s="611"/>
      <c r="N172" s="614" t="s">
        <v>499</v>
      </c>
      <c r="O172" s="619">
        <v>0</v>
      </c>
      <c r="P172" s="618">
        <f t="shared" si="32"/>
        <v>0</v>
      </c>
    </row>
    <row r="173" spans="3:16" x14ac:dyDescent="0.25">
      <c r="C173" s="614" t="s">
        <v>500</v>
      </c>
      <c r="D173" s="619">
        <v>0</v>
      </c>
      <c r="E173" s="618">
        <f t="shared" si="30"/>
        <v>0</v>
      </c>
      <c r="F173" s="618"/>
      <c r="G173" s="611"/>
      <c r="H173" s="614" t="s">
        <v>500</v>
      </c>
      <c r="I173" s="619">
        <v>0</v>
      </c>
      <c r="J173" s="618">
        <f t="shared" si="31"/>
        <v>0</v>
      </c>
      <c r="K173" s="611"/>
      <c r="L173" s="611"/>
      <c r="M173" s="611"/>
      <c r="N173" s="614" t="s">
        <v>500</v>
      </c>
      <c r="O173" s="619">
        <v>0</v>
      </c>
      <c r="P173" s="618">
        <f t="shared" si="32"/>
        <v>0</v>
      </c>
    </row>
    <row r="174" spans="3:16" x14ac:dyDescent="0.25">
      <c r="C174" s="614" t="s">
        <v>501</v>
      </c>
      <c r="D174" s="619">
        <v>0</v>
      </c>
      <c r="E174" s="618">
        <f t="shared" si="30"/>
        <v>0</v>
      </c>
      <c r="F174" s="618"/>
      <c r="G174" s="611"/>
      <c r="H174" s="614" t="s">
        <v>501</v>
      </c>
      <c r="I174" s="619">
        <v>0</v>
      </c>
      <c r="J174" s="618">
        <f t="shared" si="31"/>
        <v>0</v>
      </c>
      <c r="K174" s="611"/>
      <c r="L174" s="611"/>
      <c r="M174" s="611"/>
      <c r="N174" s="614" t="s">
        <v>501</v>
      </c>
      <c r="O174" s="619">
        <v>0</v>
      </c>
      <c r="P174" s="618">
        <f t="shared" si="32"/>
        <v>0</v>
      </c>
    </row>
    <row r="175" spans="3:16" x14ac:dyDescent="0.25">
      <c r="C175" s="614" t="s">
        <v>502</v>
      </c>
      <c r="D175" s="619">
        <v>0</v>
      </c>
      <c r="E175" s="618">
        <f t="shared" si="30"/>
        <v>0</v>
      </c>
      <c r="F175" s="618"/>
      <c r="G175" s="611"/>
      <c r="H175" s="614" t="s">
        <v>502</v>
      </c>
      <c r="I175" s="619">
        <v>0</v>
      </c>
      <c r="J175" s="618">
        <f t="shared" si="31"/>
        <v>0</v>
      </c>
      <c r="K175" s="611"/>
      <c r="L175" s="611"/>
      <c r="M175" s="611"/>
      <c r="N175" s="614" t="s">
        <v>502</v>
      </c>
      <c r="O175" s="619">
        <v>0</v>
      </c>
      <c r="P175" s="618">
        <f t="shared" si="32"/>
        <v>0</v>
      </c>
    </row>
    <row r="176" spans="3:16" x14ac:dyDescent="0.25">
      <c r="C176" s="614" t="s">
        <v>503</v>
      </c>
      <c r="D176" s="619">
        <v>0</v>
      </c>
      <c r="E176" s="618">
        <f t="shared" si="30"/>
        <v>0</v>
      </c>
      <c r="F176" s="618"/>
      <c r="G176" s="611"/>
      <c r="H176" s="614" t="s">
        <v>503</v>
      </c>
      <c r="I176" s="619">
        <v>0</v>
      </c>
      <c r="J176" s="618">
        <f t="shared" si="31"/>
        <v>0</v>
      </c>
      <c r="K176" s="611"/>
      <c r="L176" s="611"/>
      <c r="M176" s="611"/>
      <c r="N176" s="614" t="s">
        <v>503</v>
      </c>
      <c r="O176" s="619">
        <v>0</v>
      </c>
      <c r="P176" s="618">
        <f t="shared" si="32"/>
        <v>0</v>
      </c>
    </row>
    <row r="177" spans="3:16" x14ac:dyDescent="0.25">
      <c r="C177" s="614" t="s">
        <v>923</v>
      </c>
      <c r="D177" s="619">
        <v>0</v>
      </c>
      <c r="E177" s="618">
        <f t="shared" si="30"/>
        <v>0</v>
      </c>
      <c r="F177" s="618"/>
      <c r="G177" s="611"/>
      <c r="H177" s="614" t="s">
        <v>923</v>
      </c>
      <c r="I177" s="619">
        <v>0</v>
      </c>
      <c r="J177" s="618">
        <f t="shared" si="31"/>
        <v>0</v>
      </c>
      <c r="K177" s="611"/>
      <c r="L177" s="611"/>
      <c r="M177" s="611"/>
      <c r="N177" s="614" t="s">
        <v>923</v>
      </c>
      <c r="O177" s="619">
        <v>0</v>
      </c>
      <c r="P177" s="618">
        <f t="shared" si="32"/>
        <v>0</v>
      </c>
    </row>
    <row r="178" spans="3:16" x14ac:dyDescent="0.25">
      <c r="C178" s="611"/>
      <c r="D178" s="611"/>
      <c r="E178" s="611"/>
      <c r="F178" s="611"/>
      <c r="G178" s="611"/>
      <c r="H178" s="611"/>
      <c r="I178" s="611"/>
      <c r="J178" s="611"/>
      <c r="K178" s="611"/>
      <c r="L178" s="611"/>
      <c r="M178" s="611"/>
      <c r="N178" s="611"/>
      <c r="O178" s="611"/>
    </row>
    <row r="179" spans="3:16" x14ac:dyDescent="0.25">
      <c r="C179" s="614" t="s">
        <v>924</v>
      </c>
      <c r="D179" s="620">
        <v>171696</v>
      </c>
      <c r="E179" s="610"/>
      <c r="F179" s="610"/>
      <c r="G179" s="611"/>
      <c r="H179" s="614" t="s">
        <v>924</v>
      </c>
      <c r="I179" s="620">
        <v>171696</v>
      </c>
      <c r="J179" s="611"/>
      <c r="K179" s="611"/>
      <c r="L179" s="611"/>
      <c r="M179" s="611"/>
      <c r="N179" s="614" t="s">
        <v>924</v>
      </c>
      <c r="O179" s="620">
        <v>171696</v>
      </c>
    </row>
    <row r="180" spans="3:16" x14ac:dyDescent="0.25">
      <c r="C180" s="614" t="s">
        <v>925</v>
      </c>
      <c r="D180" s="620">
        <v>41.09</v>
      </c>
      <c r="E180" s="610"/>
      <c r="F180" s="610"/>
      <c r="G180" s="611"/>
      <c r="H180" s="614" t="s">
        <v>925</v>
      </c>
      <c r="I180" s="620">
        <v>41.09</v>
      </c>
      <c r="J180" s="611"/>
      <c r="K180" s="611"/>
      <c r="L180" s="611"/>
      <c r="M180" s="611"/>
      <c r="N180" s="614" t="s">
        <v>925</v>
      </c>
      <c r="O180" s="620">
        <v>41.09</v>
      </c>
    </row>
    <row r="181" spans="3:16" x14ac:dyDescent="0.25">
      <c r="C181" s="614" t="s">
        <v>926</v>
      </c>
      <c r="D181" s="620">
        <v>16</v>
      </c>
      <c r="E181" s="610"/>
      <c r="F181" s="610"/>
      <c r="G181" s="611"/>
      <c r="H181" s="614" t="s">
        <v>926</v>
      </c>
      <c r="I181" s="620">
        <v>16</v>
      </c>
      <c r="J181" s="611"/>
      <c r="K181" s="611"/>
      <c r="L181" s="611"/>
      <c r="M181" s="611"/>
      <c r="N181" s="614" t="s">
        <v>926</v>
      </c>
      <c r="O181" s="620">
        <v>16</v>
      </c>
    </row>
    <row r="182" spans="3:16" x14ac:dyDescent="0.25">
      <c r="C182" s="614" t="s">
        <v>927</v>
      </c>
      <c r="D182" s="609">
        <v>582592</v>
      </c>
      <c r="E182" s="610"/>
      <c r="F182" s="610"/>
      <c r="G182" s="611"/>
      <c r="H182" s="614" t="s">
        <v>927</v>
      </c>
      <c r="I182" s="609">
        <v>394794</v>
      </c>
      <c r="J182" s="611"/>
      <c r="K182" s="611"/>
      <c r="L182" s="611"/>
      <c r="M182" s="611"/>
      <c r="N182" s="614" t="s">
        <v>927</v>
      </c>
      <c r="O182" s="609">
        <v>241464</v>
      </c>
    </row>
    <row r="183" spans="3:16" x14ac:dyDescent="0.25">
      <c r="C183" s="614" t="s">
        <v>952</v>
      </c>
      <c r="D183" s="609">
        <v>1827.0505000000001</v>
      </c>
      <c r="E183" s="610"/>
      <c r="F183" s="610"/>
      <c r="G183" s="611"/>
      <c r="H183" s="614" t="s">
        <v>952</v>
      </c>
      <c r="I183" s="609">
        <v>1217.9949999999999</v>
      </c>
      <c r="J183" s="611"/>
      <c r="K183" s="611"/>
      <c r="L183" s="611"/>
      <c r="M183" s="611"/>
      <c r="N183" s="614" t="s">
        <v>952</v>
      </c>
      <c r="O183" s="609">
        <v>759.06299999999999</v>
      </c>
    </row>
    <row r="184" spans="3:16" x14ac:dyDescent="0.25">
      <c r="C184" s="614" t="s">
        <v>925</v>
      </c>
      <c r="D184" s="609">
        <v>42.45</v>
      </c>
      <c r="E184" s="610"/>
      <c r="F184" s="610"/>
      <c r="G184" s="611"/>
      <c r="H184" s="614" t="s">
        <v>925</v>
      </c>
      <c r="I184" s="609">
        <v>42.45</v>
      </c>
      <c r="J184" s="611"/>
      <c r="K184" s="611"/>
      <c r="L184" s="611"/>
      <c r="M184" s="611"/>
      <c r="N184" s="614" t="s">
        <v>925</v>
      </c>
      <c r="O184" s="609">
        <v>42.45</v>
      </c>
    </row>
    <row r="185" spans="3:16" x14ac:dyDescent="0.25">
      <c r="C185" s="614" t="s">
        <v>926</v>
      </c>
      <c r="D185" s="609">
        <v>32</v>
      </c>
      <c r="E185" s="610"/>
      <c r="F185" s="610"/>
      <c r="G185" s="611"/>
      <c r="H185" s="614" t="s">
        <v>926</v>
      </c>
      <c r="I185" s="609">
        <v>35</v>
      </c>
      <c r="J185" s="611"/>
      <c r="K185" s="611"/>
      <c r="L185" s="611"/>
      <c r="M185" s="611"/>
      <c r="N185" s="614" t="s">
        <v>926</v>
      </c>
      <c r="O185" s="609">
        <v>35</v>
      </c>
    </row>
  </sheetData>
  <mergeCells count="36">
    <mergeCell ref="D91:F91"/>
    <mergeCell ref="D92:F92"/>
    <mergeCell ref="D93:F93"/>
    <mergeCell ref="I91:K91"/>
    <mergeCell ref="I92:K92"/>
    <mergeCell ref="I93:K93"/>
    <mergeCell ref="O93:Q93"/>
    <mergeCell ref="D117:F117"/>
    <mergeCell ref="D118:F118"/>
    <mergeCell ref="I117:K117"/>
    <mergeCell ref="I118:K118"/>
    <mergeCell ref="O117:P117"/>
    <mergeCell ref="O118:P118"/>
    <mergeCell ref="O27:R27"/>
    <mergeCell ref="D28:F28"/>
    <mergeCell ref="I28:L28"/>
    <mergeCell ref="O28:R28"/>
    <mergeCell ref="O58:P58"/>
    <mergeCell ref="D27:F27"/>
    <mergeCell ref="I27:L27"/>
    <mergeCell ref="O119:P119"/>
    <mergeCell ref="O59:P59"/>
    <mergeCell ref="D29:F29"/>
    <mergeCell ref="I29:L29"/>
    <mergeCell ref="O29:R29"/>
    <mergeCell ref="D57:F57"/>
    <mergeCell ref="I57:K57"/>
    <mergeCell ref="O57:P57"/>
    <mergeCell ref="D58:F58"/>
    <mergeCell ref="I58:K58"/>
    <mergeCell ref="I119:K119"/>
    <mergeCell ref="D119:F119"/>
    <mergeCell ref="D59:F59"/>
    <mergeCell ref="I59:K59"/>
    <mergeCell ref="O91:Q91"/>
    <mergeCell ref="O92:Q92"/>
  </mergeCells>
  <dataValidations disablePrompts="1" count="1">
    <dataValidation type="list" allowBlank="1" showInputMessage="1" showErrorMessage="1" sqref="A70:A86 A96:A112">
      <formula1>GASES</formula1>
    </dataValidation>
  </dataValidations>
  <pageMargins left="0.511811024" right="0.511811024" top="0.78740157499999996" bottom="0.78740157499999996" header="0.31496062000000002" footer="0.31496062000000002"/>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18</vt:i4>
      </vt:variant>
    </vt:vector>
  </HeadingPairs>
  <TitlesOfParts>
    <vt:vector size="28" baseType="lpstr">
      <vt:lpstr>FD</vt:lpstr>
      <vt:lpstr>DADOS TESTE SEC1</vt:lpstr>
      <vt:lpstr>DADOS TESTE SEC2</vt:lpstr>
      <vt:lpstr>RESULTADOS</vt:lpstr>
      <vt:lpstr>CONVERSOR CURV</vt:lpstr>
      <vt:lpstr>CONVERSOR CURV (2)</vt:lpstr>
      <vt:lpstr>CONVERSOR CURV_</vt:lpstr>
      <vt:lpstr>CONVERSOR CURV_ (2)</vt:lpstr>
      <vt:lpstr>LISTAS</vt:lpstr>
      <vt:lpstr>composição</vt:lpstr>
      <vt:lpstr>GASES</vt:lpstr>
      <vt:lpstr>INTERPOLA</vt:lpstr>
      <vt:lpstr>INTERPOLAC</vt:lpstr>
      <vt:lpstr>OILTIN</vt:lpstr>
      <vt:lpstr>FD!Print_Area</vt:lpstr>
      <vt:lpstr>QDE</vt:lpstr>
      <vt:lpstr>QNDE</vt:lpstr>
      <vt:lpstr>QTHRUST</vt:lpstr>
      <vt:lpstr>LISTAS!SIMNAO</vt:lpstr>
      <vt:lpstr>TOUT_DE</vt:lpstr>
      <vt:lpstr>TOUT_NDE</vt:lpstr>
      <vt:lpstr>LISTAS!UNIDPRES</vt:lpstr>
      <vt:lpstr>LISTAS!UNIDTEMP</vt:lpstr>
      <vt:lpstr>LISTAS!UNIDVAZAOMAS</vt:lpstr>
      <vt:lpstr>LISTAS!VAZAMENTO</vt:lpstr>
      <vt:lpstr>VELOC</vt:lpstr>
      <vt:lpstr>VISUALIZ</vt:lpstr>
      <vt:lpstr>VISUALIZA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Raphael</dc:creator>
  <cp:lastModifiedBy>Raphael Timbó Silva</cp:lastModifiedBy>
  <cp:lastPrinted>2014-03-02T14:25:58Z</cp:lastPrinted>
  <dcterms:created xsi:type="dcterms:W3CDTF">2013-10-18T10:07:06Z</dcterms:created>
  <dcterms:modified xsi:type="dcterms:W3CDTF">2018-01-17T20:01:09Z</dcterms:modified>
</cp:coreProperties>
</file>