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/Desktop/Coding/AI/AI_financial/Financial_Analysis_Automation/References/Examples/Blue_Owl_Capital_Corporation/Charting/"/>
    </mc:Choice>
  </mc:AlternateContent>
  <xr:revisionPtr revIDLastSave="0" documentId="13_ncr:1_{75CA8481-AD7B-B743-A0A5-62B7FD8CE71B}" xr6:coauthVersionLast="47" xr6:coauthVersionMax="47" xr10:uidLastSave="{00000000-0000-0000-0000-000000000000}"/>
  <bookViews>
    <workbookView xWindow="1100" yWindow="820" windowWidth="30240" windowHeight="18880" xr2:uid="{77C6B772-7B4D-B440-87EB-457D16AC6ABC}"/>
  </bookViews>
  <sheets>
    <sheet name="Sheet1" sheetId="1" r:id="rId1"/>
  </sheets>
  <definedNames>
    <definedName name="_xlchart.v1.0" hidden="1">Sheet1!$A$10</definedName>
    <definedName name="_xlchart.v1.1" hidden="1">Sheet1!$A$9</definedName>
    <definedName name="_xlchart.v1.10" hidden="1">Sheet1!$B$26:$S$26</definedName>
    <definedName name="_xlchart.v1.11" hidden="1">Sheet1!$B$27:$S$27</definedName>
    <definedName name="_xlchart.v1.12" hidden="1">Sheet1!$B$28:$S$28</definedName>
    <definedName name="_xlchart.v1.13" hidden="1">Sheet1!$A$10</definedName>
    <definedName name="_xlchart.v1.14" hidden="1">Sheet1!$A$9</definedName>
    <definedName name="_xlchart.v1.15" hidden="1">Sheet1!$B$10:$AD$10</definedName>
    <definedName name="_xlchart.v1.16" hidden="1">Sheet1!$B$8:$AD$8</definedName>
    <definedName name="_xlchart.v1.17" hidden="1">Sheet1!$B$9:$AD$9</definedName>
    <definedName name="_xlchart.v1.18" hidden="1">Sheet1!$A$10</definedName>
    <definedName name="_xlchart.v1.19" hidden="1">Sheet1!$A$9</definedName>
    <definedName name="_xlchart.v1.2" hidden="1">Sheet1!$B$10:$AD$10</definedName>
    <definedName name="_xlchart.v1.20" hidden="1">Sheet1!$B$10:$AD$10</definedName>
    <definedName name="_xlchart.v1.21" hidden="1">Sheet1!$B$8:$AD$8</definedName>
    <definedName name="_xlchart.v1.22" hidden="1">Sheet1!$B$9:$AD$9</definedName>
    <definedName name="_xlchart.v1.23" hidden="1">Sheet1!$A$9</definedName>
    <definedName name="_xlchart.v1.24" hidden="1">Sheet1!$B$8:$AD$8</definedName>
    <definedName name="_xlchart.v1.25" hidden="1">Sheet1!$B$9:$AD$9</definedName>
    <definedName name="_xlchart.v1.26" hidden="1">Sheet1!$A$27</definedName>
    <definedName name="_xlchart.v1.27" hidden="1">Sheet1!$A$28</definedName>
    <definedName name="_xlchart.v1.28" hidden="1">Sheet1!$B$26:$O$26</definedName>
    <definedName name="_xlchart.v1.29" hidden="1">Sheet1!$B$27:$O$27</definedName>
    <definedName name="_xlchart.v1.3" hidden="1">Sheet1!$B$8:$AD$8</definedName>
    <definedName name="_xlchart.v1.30" hidden="1">Sheet1!$B$28:$O$28</definedName>
    <definedName name="_xlchart.v1.31" hidden="1">Sheet1!$A$27</definedName>
    <definedName name="_xlchart.v1.32" hidden="1">Sheet1!$A$28</definedName>
    <definedName name="_xlchart.v1.33" hidden="1">Sheet1!$B$26:$O$26</definedName>
    <definedName name="_xlchart.v1.34" hidden="1">Sheet1!$B$27:$O$27</definedName>
    <definedName name="_xlchart.v1.35" hidden="1">Sheet1!$B$28:$O$28</definedName>
    <definedName name="_xlchart.v1.36" hidden="1">Sheet1!$A$26</definedName>
    <definedName name="_xlchart.v1.37" hidden="1">Sheet1!$A$27</definedName>
    <definedName name="_xlchart.v1.38" hidden="1">Sheet1!$A$28</definedName>
    <definedName name="_xlchart.v1.39" hidden="1">Sheet1!$B$26:$O$26</definedName>
    <definedName name="_xlchart.v1.4" hidden="1">Sheet1!$B$9:$AD$9</definedName>
    <definedName name="_xlchart.v1.40" hidden="1">Sheet1!$B$27:$O$27</definedName>
    <definedName name="_xlchart.v1.41" hidden="1">Sheet1!$B$28:$O$28</definedName>
    <definedName name="_xlchart.v1.48" hidden="1">Sheet1!$A$27</definedName>
    <definedName name="_xlchart.v1.49" hidden="1">Sheet1!$A$28</definedName>
    <definedName name="_xlchart.v1.5" hidden="1">Sheet1!$A$9</definedName>
    <definedName name="_xlchart.v1.50" hidden="1">Sheet1!$B$26:$S$26</definedName>
    <definedName name="_xlchart.v1.51" hidden="1">Sheet1!$B$27:$S$27</definedName>
    <definedName name="_xlchart.v1.52" hidden="1">Sheet1!$B$28:$S$28</definedName>
    <definedName name="_xlchart.v1.6" hidden="1">Sheet1!$B$8:$AD$8</definedName>
    <definedName name="_xlchart.v1.7" hidden="1">Sheet1!$B$9:$AD$9</definedName>
    <definedName name="_xlchart.v1.8" hidden="1">Sheet1!$A$27</definedName>
    <definedName name="_xlchart.v1.9" hidden="1">Sheet1!$A$28</definedName>
    <definedName name="_xlchart.v2.42" hidden="1">Sheet1!$A$26</definedName>
    <definedName name="_xlchart.v2.43" hidden="1">Sheet1!$A$27</definedName>
    <definedName name="_xlchart.v2.44" hidden="1">Sheet1!$A$28</definedName>
    <definedName name="_xlchart.v2.45" hidden="1">Sheet1!$B$26:$O$26</definedName>
    <definedName name="_xlchart.v2.46" hidden="1">Sheet1!$B$27:$O$27</definedName>
    <definedName name="_xlchart.v2.47" hidden="1">Sheet1!$B$28:$O$28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C28" i="1"/>
  <c r="L20" i="1"/>
  <c r="L23" i="1" s="1"/>
  <c r="K20" i="1"/>
  <c r="K23" i="1" s="1"/>
  <c r="J20" i="1"/>
  <c r="J23" i="1" s="1"/>
  <c r="I20" i="1"/>
  <c r="H20" i="1"/>
  <c r="H23" i="1" s="1"/>
  <c r="G20" i="1"/>
  <c r="G23" i="1" s="1"/>
  <c r="F20" i="1"/>
  <c r="F23" i="1" s="1"/>
  <c r="E20" i="1"/>
  <c r="E23" i="1" s="1"/>
  <c r="D20" i="1"/>
  <c r="C20" i="1"/>
  <c r="C23" i="1"/>
  <c r="D23" i="1"/>
  <c r="I23" i="1"/>
  <c r="B21" i="1"/>
  <c r="B20" i="1"/>
  <c r="B23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D15" i="1"/>
  <c r="E15" i="1" s="1"/>
  <c r="F15" i="1" s="1"/>
  <c r="G15" i="1" s="1"/>
  <c r="H15" i="1" s="1"/>
  <c r="I15" i="1" s="1"/>
  <c r="J15" i="1" s="1"/>
  <c r="K15" i="1" s="1"/>
  <c r="C15" i="1"/>
  <c r="C13" i="1"/>
  <c r="D13" i="1" s="1"/>
  <c r="E13" i="1" s="1"/>
  <c r="F13" i="1" s="1"/>
  <c r="G13" i="1" s="1"/>
  <c r="H13" i="1" s="1"/>
  <c r="I13" i="1" s="1"/>
  <c r="J13" i="1" s="1"/>
  <c r="K13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C8" i="1"/>
  <c r="C2" i="1"/>
  <c r="D2" i="1" s="1"/>
  <c r="E2" i="1" s="1"/>
  <c r="F2" i="1" s="1"/>
  <c r="G2" i="1" s="1"/>
  <c r="H2" i="1" s="1"/>
  <c r="I2" i="1" s="1"/>
  <c r="J2" i="1" s="1"/>
</calcChain>
</file>

<file path=xl/sharedStrings.xml><?xml version="1.0" encoding="utf-8"?>
<sst xmlns="http://schemas.openxmlformats.org/spreadsheetml/2006/main" count="20" uniqueCount="18">
  <si>
    <t>We see a recovery in M&amp;A volumes as a catalyst for DL deployment which would be an overall positive for OWL, even if the firm cedes share to new entrants</t>
  </si>
  <si>
    <t>U.S M&amp;A volumes ($bn)</t>
  </si>
  <si>
    <t>OWL Net Funded Deployment ($bn) (RHS)</t>
  </si>
  <si>
    <t>Year</t>
  </si>
  <si>
    <t>Global M&amp;A revenues are currently running ~40% below trend, but should inflect beginning in 2024</t>
  </si>
  <si>
    <t>U.S M&amp;A Volumes ($bn)</t>
  </si>
  <si>
    <t>Trendline</t>
  </si>
  <si>
    <t>GP-led secondaries volumes have grown at a +27% CAGR over the past decade, implying ample whitespace for OWL to deploy capital</t>
  </si>
  <si>
    <t>GP Led Secondaries Volumes ($bn)</t>
  </si>
  <si>
    <t>Global private debt assets under management by strategy</t>
  </si>
  <si>
    <t>Direct lending</t>
  </si>
  <si>
    <t>Distressed debt</t>
  </si>
  <si>
    <t>Mezzanine</t>
  </si>
  <si>
    <t>Special situations</t>
  </si>
  <si>
    <t>Venture debt</t>
  </si>
  <si>
    <t>While CBRE data suggests that net lease transaction volumes have slowed in 2023TD, volumes have been trending upwards, with annual transaction volumes &gt;$60bn each year since 2019</t>
  </si>
  <si>
    <t>Net Lease Transaction Volume ($bn)</t>
  </si>
  <si>
    <t>2009-2022 Cycle Trendline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</si>
</sst>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u="none" strike="noStrike">
                <a:effectLst/>
              </a:rPr>
              <a:t>Correlation between M&amp;A and Net Deployment: 68%</a:t>
            </a:r>
            <a:endParaRPr lang="en-US" sz="1300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U.S M&amp;A volumes ($bn)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Sheet1!$B$2:$J$2</c:f>
              <c:numCache>
                <c:formatCode>General</c:formatCode>
                <c:ptCount val="9"/>
                <c:pt idx="0">
                  <c:v>2021.5</c:v>
                </c:pt>
                <c:pt idx="1">
                  <c:v>2021.75</c:v>
                </c:pt>
                <c:pt idx="2">
                  <c:v>2022</c:v>
                </c:pt>
                <c:pt idx="3">
                  <c:v>2022.25</c:v>
                </c:pt>
                <c:pt idx="4">
                  <c:v>2022.5</c:v>
                </c:pt>
                <c:pt idx="5">
                  <c:v>2022.75</c:v>
                </c:pt>
                <c:pt idx="6">
                  <c:v>2023</c:v>
                </c:pt>
                <c:pt idx="7">
                  <c:v>2023.25</c:v>
                </c:pt>
                <c:pt idx="8">
                  <c:v>2023.5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605</c:v>
                </c:pt>
                <c:pt idx="1">
                  <c:v>830</c:v>
                </c:pt>
                <c:pt idx="2">
                  <c:v>980</c:v>
                </c:pt>
                <c:pt idx="3">
                  <c:v>600</c:v>
                </c:pt>
                <c:pt idx="4">
                  <c:v>590</c:v>
                </c:pt>
                <c:pt idx="5">
                  <c:v>420</c:v>
                </c:pt>
                <c:pt idx="6">
                  <c:v>500</c:v>
                </c:pt>
                <c:pt idx="7">
                  <c:v>390</c:v>
                </c:pt>
                <c:pt idx="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E-7F43-AF45-5B9929682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12239"/>
        <c:axId val="84196863"/>
      </c:barChart>
      <c:lineChart>
        <c:grouping val="standar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OWL Net Funded Deployment ($bn) (RHS)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2021.5</c:v>
                </c:pt>
                <c:pt idx="1">
                  <c:v>2021.75</c:v>
                </c:pt>
                <c:pt idx="2">
                  <c:v>2022</c:v>
                </c:pt>
                <c:pt idx="3">
                  <c:v>2022.25</c:v>
                </c:pt>
                <c:pt idx="4">
                  <c:v>2022.5</c:v>
                </c:pt>
                <c:pt idx="5">
                  <c:v>2022.75</c:v>
                </c:pt>
                <c:pt idx="6">
                  <c:v>2023</c:v>
                </c:pt>
                <c:pt idx="7">
                  <c:v>2023.25</c:v>
                </c:pt>
                <c:pt idx="8">
                  <c:v>2023.5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3</c:v>
                </c:pt>
                <c:pt idx="1">
                  <c:v>2.8</c:v>
                </c:pt>
                <c:pt idx="2">
                  <c:v>4.8</c:v>
                </c:pt>
                <c:pt idx="3">
                  <c:v>3.2</c:v>
                </c:pt>
                <c:pt idx="4">
                  <c:v>4.5999999999999996</c:v>
                </c:pt>
                <c:pt idx="5">
                  <c:v>4</c:v>
                </c:pt>
                <c:pt idx="6">
                  <c:v>2.35</c:v>
                </c:pt>
                <c:pt idx="7">
                  <c:v>1.2</c:v>
                </c:pt>
                <c:pt idx="8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E-7F43-AF45-5B9929682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97167"/>
        <c:axId val="118837871"/>
      </c:lineChart>
      <c:catAx>
        <c:axId val="844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6863"/>
        <c:crosses val="autoZero"/>
        <c:auto val="1"/>
        <c:lblAlgn val="ctr"/>
        <c:lblOffset val="100"/>
        <c:noMultiLvlLbl val="0"/>
      </c:catAx>
      <c:valAx>
        <c:axId val="841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2239"/>
        <c:crosses val="autoZero"/>
        <c:crossBetween val="between"/>
      </c:valAx>
      <c:valAx>
        <c:axId val="118837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7167"/>
        <c:crosses val="max"/>
        <c:crossBetween val="between"/>
      </c:valAx>
      <c:catAx>
        <c:axId val="119197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378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U.S M&amp;A Volumes ($bn)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Sheet1!$B$8:$AD$8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Sheet1!$B$9:$AD$9</c:f>
              <c:numCache>
                <c:formatCode>General</c:formatCode>
                <c:ptCount val="29"/>
                <c:pt idx="0">
                  <c:v>430</c:v>
                </c:pt>
                <c:pt idx="1">
                  <c:v>710</c:v>
                </c:pt>
                <c:pt idx="2">
                  <c:v>830</c:v>
                </c:pt>
                <c:pt idx="3">
                  <c:v>1450</c:v>
                </c:pt>
                <c:pt idx="4">
                  <c:v>1530</c:v>
                </c:pt>
                <c:pt idx="5">
                  <c:v>1990</c:v>
                </c:pt>
                <c:pt idx="6">
                  <c:v>1270</c:v>
                </c:pt>
                <c:pt idx="7">
                  <c:v>730</c:v>
                </c:pt>
                <c:pt idx="8">
                  <c:v>680</c:v>
                </c:pt>
                <c:pt idx="9">
                  <c:v>1020</c:v>
                </c:pt>
                <c:pt idx="10">
                  <c:v>1150</c:v>
                </c:pt>
                <c:pt idx="11">
                  <c:v>1230</c:v>
                </c:pt>
                <c:pt idx="12">
                  <c:v>2300</c:v>
                </c:pt>
                <c:pt idx="13">
                  <c:v>1470</c:v>
                </c:pt>
                <c:pt idx="14">
                  <c:v>980</c:v>
                </c:pt>
                <c:pt idx="15">
                  <c:v>1080</c:v>
                </c:pt>
                <c:pt idx="16">
                  <c:v>1290</c:v>
                </c:pt>
                <c:pt idx="17">
                  <c:v>1270</c:v>
                </c:pt>
                <c:pt idx="18">
                  <c:v>1270</c:v>
                </c:pt>
                <c:pt idx="19">
                  <c:v>1530</c:v>
                </c:pt>
                <c:pt idx="20">
                  <c:v>2170</c:v>
                </c:pt>
                <c:pt idx="21">
                  <c:v>2150</c:v>
                </c:pt>
                <c:pt idx="22">
                  <c:v>2000</c:v>
                </c:pt>
                <c:pt idx="23">
                  <c:v>2370</c:v>
                </c:pt>
                <c:pt idx="24">
                  <c:v>2000</c:v>
                </c:pt>
                <c:pt idx="25">
                  <c:v>1680</c:v>
                </c:pt>
                <c:pt idx="26">
                  <c:v>3300</c:v>
                </c:pt>
                <c:pt idx="27">
                  <c:v>2120</c:v>
                </c:pt>
                <c:pt idx="28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D-D149-B5E4-819FBC90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60607"/>
        <c:axId val="543697503"/>
      </c:areaChart>
      <c:catAx>
        <c:axId val="543960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7503"/>
        <c:crosses val="autoZero"/>
        <c:auto val="1"/>
        <c:lblAlgn val="ctr"/>
        <c:lblOffset val="100"/>
        <c:noMultiLvlLbl val="0"/>
      </c:catAx>
      <c:valAx>
        <c:axId val="5436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6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2023TD: 40% below</a:t>
            </a:r>
            <a:r>
              <a:rPr lang="en-US" baseline="0"/>
              <a:t> trendline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U.S M&amp;A Volumes ($bn)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Sheet1!$B$8:$AD$8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Sheet1!$B$9:$AD$9</c:f>
              <c:numCache>
                <c:formatCode>General</c:formatCode>
                <c:ptCount val="29"/>
                <c:pt idx="0">
                  <c:v>430</c:v>
                </c:pt>
                <c:pt idx="1">
                  <c:v>710</c:v>
                </c:pt>
                <c:pt idx="2">
                  <c:v>830</c:v>
                </c:pt>
                <c:pt idx="3">
                  <c:v>1450</c:v>
                </c:pt>
                <c:pt idx="4">
                  <c:v>1530</c:v>
                </c:pt>
                <c:pt idx="5">
                  <c:v>1990</c:v>
                </c:pt>
                <c:pt idx="6">
                  <c:v>1270</c:v>
                </c:pt>
                <c:pt idx="7">
                  <c:v>730</c:v>
                </c:pt>
                <c:pt idx="8">
                  <c:v>680</c:v>
                </c:pt>
                <c:pt idx="9">
                  <c:v>1020</c:v>
                </c:pt>
                <c:pt idx="10">
                  <c:v>1150</c:v>
                </c:pt>
                <c:pt idx="11">
                  <c:v>1230</c:v>
                </c:pt>
                <c:pt idx="12">
                  <c:v>2300</c:v>
                </c:pt>
                <c:pt idx="13">
                  <c:v>1470</c:v>
                </c:pt>
                <c:pt idx="14">
                  <c:v>980</c:v>
                </c:pt>
                <c:pt idx="15">
                  <c:v>1080</c:v>
                </c:pt>
                <c:pt idx="16">
                  <c:v>1290</c:v>
                </c:pt>
                <c:pt idx="17">
                  <c:v>1270</c:v>
                </c:pt>
                <c:pt idx="18">
                  <c:v>1270</c:v>
                </c:pt>
                <c:pt idx="19">
                  <c:v>1530</c:v>
                </c:pt>
                <c:pt idx="20">
                  <c:v>2170</c:v>
                </c:pt>
                <c:pt idx="21">
                  <c:v>2150</c:v>
                </c:pt>
                <c:pt idx="22">
                  <c:v>2000</c:v>
                </c:pt>
                <c:pt idx="23">
                  <c:v>2370</c:v>
                </c:pt>
                <c:pt idx="24">
                  <c:v>2000</c:v>
                </c:pt>
                <c:pt idx="25">
                  <c:v>1680</c:v>
                </c:pt>
                <c:pt idx="26">
                  <c:v>3300</c:v>
                </c:pt>
                <c:pt idx="27">
                  <c:v>2120</c:v>
                </c:pt>
                <c:pt idx="28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A-7F47-BCA3-26EC4549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57455"/>
        <c:axId val="92232191"/>
      </c:barChart>
      <c:lineChart>
        <c:grouping val="standard"/>
        <c:varyColors val="0"/>
        <c:ser>
          <c:idx val="1"/>
          <c:order val="1"/>
          <c:tx>
            <c:strRef>
              <c:f>Sheet1!$A$10</c:f>
              <c:strCache>
                <c:ptCount val="1"/>
                <c:pt idx="0">
                  <c:v>Trendline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Sheet1!$B$8:$AD$8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Sheet1!$B$10:$AD$10</c:f>
              <c:numCache>
                <c:formatCode>General</c:formatCode>
                <c:ptCount val="29"/>
                <c:pt idx="0">
                  <c:v>770</c:v>
                </c:pt>
                <c:pt idx="1">
                  <c:v>816.78</c:v>
                </c:pt>
                <c:pt idx="2">
                  <c:v>863.56</c:v>
                </c:pt>
                <c:pt idx="3">
                  <c:v>910.33999999999992</c:v>
                </c:pt>
                <c:pt idx="4">
                  <c:v>957.11999999999989</c:v>
                </c:pt>
                <c:pt idx="5">
                  <c:v>1003.8999999999999</c:v>
                </c:pt>
                <c:pt idx="6">
                  <c:v>1050.6799999999998</c:v>
                </c:pt>
                <c:pt idx="7">
                  <c:v>1097.4599999999998</c:v>
                </c:pt>
                <c:pt idx="8">
                  <c:v>1144.2399999999998</c:v>
                </c:pt>
                <c:pt idx="9">
                  <c:v>1191.0199999999998</c:v>
                </c:pt>
                <c:pt idx="10">
                  <c:v>1237.7999999999997</c:v>
                </c:pt>
                <c:pt idx="11">
                  <c:v>1284.5799999999997</c:v>
                </c:pt>
                <c:pt idx="12">
                  <c:v>1331.3599999999997</c:v>
                </c:pt>
                <c:pt idx="13">
                  <c:v>1378.1399999999996</c:v>
                </c:pt>
                <c:pt idx="14">
                  <c:v>1424.9199999999996</c:v>
                </c:pt>
                <c:pt idx="15">
                  <c:v>1471.6999999999996</c:v>
                </c:pt>
                <c:pt idx="16">
                  <c:v>1518.4799999999996</c:v>
                </c:pt>
                <c:pt idx="17">
                  <c:v>1565.2599999999995</c:v>
                </c:pt>
                <c:pt idx="18">
                  <c:v>1612.0399999999995</c:v>
                </c:pt>
                <c:pt idx="19">
                  <c:v>1658.8199999999995</c:v>
                </c:pt>
                <c:pt idx="20">
                  <c:v>1705.5999999999995</c:v>
                </c:pt>
                <c:pt idx="21">
                  <c:v>1752.3799999999994</c:v>
                </c:pt>
                <c:pt idx="22">
                  <c:v>1799.1599999999994</c:v>
                </c:pt>
                <c:pt idx="23">
                  <c:v>1845.9399999999994</c:v>
                </c:pt>
                <c:pt idx="24">
                  <c:v>1892.7199999999993</c:v>
                </c:pt>
                <c:pt idx="25">
                  <c:v>1939.4999999999993</c:v>
                </c:pt>
                <c:pt idx="26">
                  <c:v>1986.2799999999993</c:v>
                </c:pt>
                <c:pt idx="27">
                  <c:v>2033.0599999999993</c:v>
                </c:pt>
                <c:pt idx="28">
                  <c:v>2079.8399999999992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A-7F47-BCA3-26EC4549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57455"/>
        <c:axId val="92232191"/>
      </c:lineChart>
      <c:catAx>
        <c:axId val="9145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2191"/>
        <c:crosses val="autoZero"/>
        <c:auto val="1"/>
        <c:lblAlgn val="ctr"/>
        <c:lblOffset val="100"/>
        <c:noMultiLvlLbl val="0"/>
      </c:catAx>
      <c:valAx>
        <c:axId val="922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GP-led secondaries volumes have grown at a +27% CAGR over the past decade, implying ample whitespace for OWL to deploy capital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7397992192629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GP Led Secondaries Volumes ($bn)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Sheet1!$B$13:$K$13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26</c:v>
                </c:pt>
                <c:pt idx="7">
                  <c:v>32</c:v>
                </c:pt>
                <c:pt idx="8">
                  <c:v>68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8848-9568-F6BF7F7C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69055"/>
        <c:axId val="118750111"/>
      </c:barChart>
      <c:lineChart>
        <c:grouping val="standard"/>
        <c:varyColors val="0"/>
        <c:ser>
          <c:idx val="1"/>
          <c:order val="1"/>
          <c:tx>
            <c:strRef>
              <c:f>Sheet1!$A$15</c:f>
              <c:strCache>
                <c:ptCount val="1"/>
                <c:pt idx="0">
                  <c:v>Trendline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Sheet1!$B$13:$K$13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20</c:v>
                </c:pt>
                <c:pt idx="1">
                  <c:v>24.5</c:v>
                </c:pt>
                <c:pt idx="2">
                  <c:v>29</c:v>
                </c:pt>
                <c:pt idx="3">
                  <c:v>33.5</c:v>
                </c:pt>
                <c:pt idx="4">
                  <c:v>38</c:v>
                </c:pt>
                <c:pt idx="5">
                  <c:v>42.5</c:v>
                </c:pt>
                <c:pt idx="6">
                  <c:v>47</c:v>
                </c:pt>
                <c:pt idx="7">
                  <c:v>51.5</c:v>
                </c:pt>
                <c:pt idx="8">
                  <c:v>56</c:v>
                </c:pt>
                <c:pt idx="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D-8848-9568-F6BF7F7C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94047"/>
        <c:axId val="756210783"/>
      </c:lineChart>
      <c:catAx>
        <c:axId val="1185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0111"/>
        <c:crosses val="autoZero"/>
        <c:auto val="1"/>
        <c:lblAlgn val="ctr"/>
        <c:lblOffset val="100"/>
        <c:noMultiLvlLbl val="0"/>
      </c:catAx>
      <c:valAx>
        <c:axId val="1187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9055"/>
        <c:crosses val="autoZero"/>
        <c:crossBetween val="between"/>
      </c:valAx>
      <c:valAx>
        <c:axId val="7562107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94047"/>
        <c:crosses val="max"/>
        <c:crossBetween val="between"/>
      </c:valAx>
      <c:catAx>
        <c:axId val="394594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2107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Global private debt assets under management by strategy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Direct lending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Sheet1!$B$18:$L$18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Sheet1!$B$19:$L$19</c:f>
              <c:numCache>
                <c:formatCode>0%</c:formatCode>
                <c:ptCount val="11"/>
                <c:pt idx="0">
                  <c:v>0.13</c:v>
                </c:pt>
                <c:pt idx="1">
                  <c:v>0.22</c:v>
                </c:pt>
                <c:pt idx="2">
                  <c:v>0.23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0.33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4-6140-8EEB-FF5C5D6E5E07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Distressed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Sheet1!$B$18:$L$18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Sheet1!$B$20:$L$20</c:f>
              <c:numCache>
                <c:formatCode>0.0%</c:formatCode>
                <c:ptCount val="11"/>
                <c:pt idx="0" formatCode="General">
                  <c:v>0.4</c:v>
                </c:pt>
                <c:pt idx="1">
                  <c:v>0.30000000000000004</c:v>
                </c:pt>
                <c:pt idx="2" formatCode="0.00%">
                  <c:v>0.31000000000000005</c:v>
                </c:pt>
                <c:pt idx="3" formatCode="0.00%">
                  <c:v>0.31999999999999995</c:v>
                </c:pt>
                <c:pt idx="4" formatCode="0.00%">
                  <c:v>0.28999999999999992</c:v>
                </c:pt>
                <c:pt idx="5" formatCode="0.00%">
                  <c:v>0.27999999999999997</c:v>
                </c:pt>
                <c:pt idx="6" formatCode="0.00%">
                  <c:v>0.25999999999999995</c:v>
                </c:pt>
                <c:pt idx="7" formatCode="0.00%">
                  <c:v>0.24</c:v>
                </c:pt>
                <c:pt idx="8" formatCode="0.00%">
                  <c:v>0.22999999999999998</c:v>
                </c:pt>
                <c:pt idx="9" formatCode="0.00%">
                  <c:v>0.21999999999999997</c:v>
                </c:pt>
                <c:pt idx="10" formatCode="0.00%">
                  <c:v>0.21000000000000002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4-6140-8EEB-FF5C5D6E5E07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Mezzanine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Sheet1!$B$18:$L$18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Sheet1!$B$21:$L$21</c:f>
              <c:numCache>
                <c:formatCode>0%</c:formatCode>
                <c:ptCount val="11"/>
                <c:pt idx="0" formatCode="General">
                  <c:v>0.3</c:v>
                </c:pt>
                <c:pt idx="1">
                  <c:v>0.27</c:v>
                </c:pt>
                <c:pt idx="2">
                  <c:v>0.26</c:v>
                </c:pt>
                <c:pt idx="3">
                  <c:v>0.25</c:v>
                </c:pt>
                <c:pt idx="4" formatCode="0.00%">
                  <c:v>0.23499999999999999</c:v>
                </c:pt>
                <c:pt idx="5">
                  <c:v>0.23</c:v>
                </c:pt>
                <c:pt idx="6">
                  <c:v>0.22500000000000001</c:v>
                </c:pt>
                <c:pt idx="7">
                  <c:v>0.22</c:v>
                </c:pt>
                <c:pt idx="8">
                  <c:v>0.19</c:v>
                </c:pt>
                <c:pt idx="9">
                  <c:v>0.18</c:v>
                </c:pt>
                <c:pt idx="10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4-6140-8EEB-FF5C5D6E5E07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Special situations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Sheet1!$B$18:$L$18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Sheet1!$B$22:$L$22</c:f>
              <c:numCache>
                <c:formatCode>0%</c:formatCode>
                <c:ptCount val="11"/>
                <c:pt idx="0">
                  <c:v>0.14000000000000001</c:v>
                </c:pt>
                <c:pt idx="1">
                  <c:v>0.18</c:v>
                </c:pt>
                <c:pt idx="2">
                  <c:v>0.18</c:v>
                </c:pt>
                <c:pt idx="3">
                  <c:v>0.17</c:v>
                </c:pt>
                <c:pt idx="4">
                  <c:v>0.185</c:v>
                </c:pt>
                <c:pt idx="5">
                  <c:v>0.18</c:v>
                </c:pt>
                <c:pt idx="6">
                  <c:v>0.17</c:v>
                </c:pt>
                <c:pt idx="7">
                  <c:v>0.17499999999999999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4-6140-8EEB-FF5C5D6E5E07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Venture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Sheet1!$B$18:$L$18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Sheet1!$B$23:$L$23</c:f>
              <c:numCache>
                <c:formatCode>0%</c:formatCode>
                <c:ptCount val="11"/>
                <c:pt idx="0">
                  <c:v>2.9999999999999916E-2</c:v>
                </c:pt>
                <c:pt idx="1">
                  <c:v>3.0000000000000027E-2</c:v>
                </c:pt>
                <c:pt idx="2">
                  <c:v>2.0000000000000018E-2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5.0000000000001155E-3</c:v>
                </c:pt>
                <c:pt idx="8">
                  <c:v>2.9999999999999916E-2</c:v>
                </c:pt>
                <c:pt idx="9">
                  <c:v>2.9999999999999916E-2</c:v>
                </c:pt>
                <c:pt idx="10">
                  <c:v>2.9999999999999916E-2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E4-6140-8EEB-FF5C5D6E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47663"/>
        <c:axId val="424227247"/>
      </c:areaChart>
      <c:catAx>
        <c:axId val="424047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27247"/>
        <c:crosses val="autoZero"/>
        <c:auto val="1"/>
        <c:lblAlgn val="ctr"/>
        <c:lblOffset val="100"/>
        <c:noMultiLvlLbl val="0"/>
      </c:catAx>
      <c:valAx>
        <c:axId val="4242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4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 data, despite net lease transaction volumes have slowed in 2023TD, volumes have been trending upwards, with annual transaction volumes &gt;$60bn each year since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Net Lease Transaction Volume ($bn)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Sheet1!$B$26:$O$26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Sheet1!$B$27:$O$27</c:f>
              <c:numCache>
                <c:formatCode>General</c:formatCode>
                <c:ptCount val="14"/>
                <c:pt idx="0">
                  <c:v>11</c:v>
                </c:pt>
                <c:pt idx="1">
                  <c:v>20</c:v>
                </c:pt>
                <c:pt idx="2">
                  <c:v>23</c:v>
                </c:pt>
                <c:pt idx="3">
                  <c:v>37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56.5</c:v>
                </c:pt>
                <c:pt idx="8">
                  <c:v>58</c:v>
                </c:pt>
                <c:pt idx="9">
                  <c:v>57.5</c:v>
                </c:pt>
                <c:pt idx="10">
                  <c:v>80.5</c:v>
                </c:pt>
                <c:pt idx="11">
                  <c:v>62</c:v>
                </c:pt>
                <c:pt idx="12">
                  <c:v>96.5</c:v>
                </c:pt>
                <c:pt idx="1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9-104E-AC48-823DE4F8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6338735"/>
        <c:axId val="786183023"/>
      </c:barChart>
      <c:lineChart>
        <c:grouping val="standard"/>
        <c:varyColors val="0"/>
        <c:ser>
          <c:idx val="1"/>
          <c:order val="1"/>
          <c:tx>
            <c:strRef>
              <c:f>Sheet1!$A$28</c:f>
              <c:strCache>
                <c:ptCount val="1"/>
                <c:pt idx="0">
                  <c:v>2009-2022 Cycle Trendline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Sheet1!$B$26:$O$26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Sheet1!$B$28:$O$28</c:f>
              <c:numCache>
                <c:formatCode>General</c:formatCode>
                <c:ptCount val="14"/>
                <c:pt idx="0">
                  <c:v>23</c:v>
                </c:pt>
                <c:pt idx="1">
                  <c:v>26.5</c:v>
                </c:pt>
                <c:pt idx="2">
                  <c:v>30</c:v>
                </c:pt>
                <c:pt idx="3">
                  <c:v>33.5</c:v>
                </c:pt>
                <c:pt idx="4">
                  <c:v>37</c:v>
                </c:pt>
                <c:pt idx="5">
                  <c:v>40.5</c:v>
                </c:pt>
                <c:pt idx="6">
                  <c:v>44</c:v>
                </c:pt>
                <c:pt idx="7">
                  <c:v>47.5</c:v>
                </c:pt>
                <c:pt idx="8">
                  <c:v>51</c:v>
                </c:pt>
                <c:pt idx="9">
                  <c:v>54.5</c:v>
                </c:pt>
                <c:pt idx="10">
                  <c:v>58</c:v>
                </c:pt>
                <c:pt idx="11">
                  <c:v>61.5</c:v>
                </c:pt>
                <c:pt idx="12">
                  <c:v>65</c:v>
                </c:pt>
                <c:pt idx="13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9-104E-AC48-823DE4F8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338735"/>
        <c:axId val="786183023"/>
      </c:lineChart>
      <c:catAx>
        <c:axId val="786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83023"/>
        <c:crosses val="autoZero"/>
        <c:auto val="1"/>
        <c:lblAlgn val="ctr"/>
        <c:lblOffset val="100"/>
        <c:noMultiLvlLbl val="0"/>
      </c:catAx>
      <c:valAx>
        <c:axId val="786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76639</xdr:colOff>
      <xdr:row>0</xdr:row>
      <xdr:rowOff>0</xdr:rowOff>
    </xdr:from>
    <xdr:to>
      <xdr:col>18</xdr:col>
      <xdr:colOff>443302</xdr:colOff>
      <xdr:row>15</xdr:row>
      <xdr:rowOff>47924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164315-189C-E848-4BDE-7C5A7E4AD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95249</xdr:colOff>
      <xdr:row>11</xdr:row>
      <xdr:rowOff>188529</xdr:rowOff>
    </xdr:from>
    <xdr:to>
      <xdr:col>26</xdr:col>
      <xdr:colOff>98534</xdr:colOff>
      <xdr:row>26</xdr:row>
      <xdr:rowOff>142328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F1CECA-DD2F-1D48-DCC5-5A073A748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87401</xdr:colOff>
      <xdr:row>34</xdr:row>
      <xdr:rowOff>84347</xdr:rowOff>
    </xdr:from>
    <xdr:to>
      <xdr:col>24</xdr:col>
      <xdr:colOff>798515</xdr:colOff>
      <xdr:row>48</xdr:row>
      <xdr:rowOff>127445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F1D270-3152-39F1-8C2A-C845DCDA9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703525</xdr:colOff>
      <xdr:row>3</xdr:row>
      <xdr:rowOff>27410</xdr:rowOff>
    </xdr:from>
    <xdr:to>
      <xdr:col>8</xdr:col>
      <xdr:colOff>581317</xdr:colOff>
      <xdr:row>18</xdr:row>
      <xdr:rowOff>7903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FB660E-8108-5022-04D3-2C56811F4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397873</xdr:colOff>
      <xdr:row>6</xdr:row>
      <xdr:rowOff>177663</xdr:rowOff>
    </xdr:from>
    <xdr:to>
      <xdr:col>15</xdr:col>
      <xdr:colOff>729107</xdr:colOff>
      <xdr:row>19</xdr:row>
      <xdr:rowOff>144846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3F21ED-7071-B329-F3B9-3B0C971E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304800</xdr:colOff>
      <xdr:row>18</xdr:row>
      <xdr:rowOff>69850</xdr:rowOff>
    </xdr:from>
    <xdr:to>
      <xdr:col>16</xdr:col>
      <xdr:colOff>241300</xdr:colOff>
      <xdr:row>32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C7A566-3372-6C74-93DC-D1B45E8C6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9CD3-91B7-FA47-B851-C02F97CEDABF}">
  <dimension ref="A1:AD28"/>
  <sheetViews>
    <sheetView tabSelected="1" topLeftCell="B1" zoomScale="139" workbookViewId="0">
      <selection activeCell="D25" sqref="D25"/>
    </sheetView>
  </sheetViews>
  <sheetFormatPr baseColWidth="10" defaultRowHeight="16" x14ac:dyDescent="0.2"/>
  <sheetData>
    <row r="1" spans="1:3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30" x14ac:dyDescent="0.2">
      <c r="A2" s="1" t="s">
        <v>3</v>
      </c>
      <c r="B2" s="1">
        <v>2021.5</v>
      </c>
      <c r="C2" s="1">
        <f>B2+0.25</f>
        <v>2021.75</v>
      </c>
      <c r="D2" s="1">
        <f t="shared" ref="D2:J2" si="0">C2+0.25</f>
        <v>2022</v>
      </c>
      <c r="E2" s="1">
        <f t="shared" si="0"/>
        <v>2022.25</v>
      </c>
      <c r="F2" s="1">
        <f t="shared" si="0"/>
        <v>2022.5</v>
      </c>
      <c r="G2" s="1">
        <f t="shared" si="0"/>
        <v>2022.75</v>
      </c>
      <c r="H2" s="1">
        <f t="shared" si="0"/>
        <v>2023</v>
      </c>
      <c r="I2" s="1">
        <f t="shared" si="0"/>
        <v>2023.25</v>
      </c>
      <c r="J2" s="1">
        <f t="shared" si="0"/>
        <v>2023.5</v>
      </c>
    </row>
    <row r="3" spans="1:30" x14ac:dyDescent="0.2">
      <c r="A3" s="1" t="s">
        <v>1</v>
      </c>
      <c r="B3" s="1">
        <v>605</v>
      </c>
      <c r="C3" s="1">
        <v>830</v>
      </c>
      <c r="D3" s="1">
        <v>980</v>
      </c>
      <c r="E3" s="1">
        <v>600</v>
      </c>
      <c r="F3" s="1">
        <v>590</v>
      </c>
      <c r="G3" s="1">
        <v>420</v>
      </c>
      <c r="H3" s="1">
        <v>500</v>
      </c>
      <c r="I3" s="1">
        <v>390</v>
      </c>
      <c r="J3" s="1">
        <v>280</v>
      </c>
    </row>
    <row r="4" spans="1:30" x14ac:dyDescent="0.2">
      <c r="A4" s="1" t="s">
        <v>2</v>
      </c>
      <c r="B4" s="1">
        <v>3</v>
      </c>
      <c r="C4" s="1">
        <v>2.8</v>
      </c>
      <c r="D4" s="1">
        <v>4.8</v>
      </c>
      <c r="E4" s="1">
        <v>3.2</v>
      </c>
      <c r="F4" s="1">
        <v>4.5999999999999996</v>
      </c>
      <c r="G4" s="1">
        <v>4</v>
      </c>
      <c r="H4" s="1">
        <v>2.35</v>
      </c>
      <c r="I4" s="1">
        <v>1.2</v>
      </c>
      <c r="J4" s="1">
        <v>1.6</v>
      </c>
    </row>
    <row r="5" spans="1:30" x14ac:dyDescent="0.2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</row>
    <row r="7" spans="1:30" x14ac:dyDescent="0.2">
      <c r="A7" t="s">
        <v>4</v>
      </c>
    </row>
    <row r="8" spans="1:30" x14ac:dyDescent="0.2">
      <c r="B8">
        <v>1995</v>
      </c>
      <c r="C8">
        <f>B8+1</f>
        <v>1996</v>
      </c>
      <c r="D8">
        <f t="shared" ref="D8:AD8" si="1">C8+1</f>
        <v>1997</v>
      </c>
      <c r="E8">
        <f t="shared" si="1"/>
        <v>1998</v>
      </c>
      <c r="F8">
        <f t="shared" si="1"/>
        <v>1999</v>
      </c>
      <c r="G8">
        <f t="shared" si="1"/>
        <v>2000</v>
      </c>
      <c r="H8">
        <f t="shared" si="1"/>
        <v>2001</v>
      </c>
      <c r="I8">
        <f t="shared" si="1"/>
        <v>2002</v>
      </c>
      <c r="J8">
        <f t="shared" si="1"/>
        <v>2003</v>
      </c>
      <c r="K8">
        <f t="shared" si="1"/>
        <v>2004</v>
      </c>
      <c r="L8">
        <f t="shared" si="1"/>
        <v>2005</v>
      </c>
      <c r="M8">
        <f t="shared" si="1"/>
        <v>2006</v>
      </c>
      <c r="N8">
        <f t="shared" si="1"/>
        <v>2007</v>
      </c>
      <c r="O8">
        <f t="shared" si="1"/>
        <v>2008</v>
      </c>
      <c r="P8">
        <f t="shared" si="1"/>
        <v>2009</v>
      </c>
      <c r="Q8">
        <f t="shared" si="1"/>
        <v>2010</v>
      </c>
      <c r="R8">
        <f t="shared" si="1"/>
        <v>2011</v>
      </c>
      <c r="S8">
        <f t="shared" si="1"/>
        <v>2012</v>
      </c>
      <c r="T8">
        <f t="shared" si="1"/>
        <v>2013</v>
      </c>
      <c r="U8">
        <f t="shared" si="1"/>
        <v>2014</v>
      </c>
      <c r="V8">
        <f t="shared" si="1"/>
        <v>2015</v>
      </c>
      <c r="W8">
        <f t="shared" si="1"/>
        <v>2016</v>
      </c>
      <c r="X8">
        <f t="shared" si="1"/>
        <v>2017</v>
      </c>
      <c r="Y8">
        <f t="shared" si="1"/>
        <v>2018</v>
      </c>
      <c r="Z8">
        <f t="shared" si="1"/>
        <v>2019</v>
      </c>
      <c r="AA8">
        <f t="shared" si="1"/>
        <v>2020</v>
      </c>
      <c r="AB8">
        <f t="shared" si="1"/>
        <v>2021</v>
      </c>
      <c r="AC8">
        <f t="shared" si="1"/>
        <v>2022</v>
      </c>
      <c r="AD8">
        <f t="shared" si="1"/>
        <v>2023</v>
      </c>
    </row>
    <row r="9" spans="1:30" x14ac:dyDescent="0.2">
      <c r="A9" t="s">
        <v>5</v>
      </c>
      <c r="B9">
        <v>430</v>
      </c>
      <c r="C9">
        <v>710</v>
      </c>
      <c r="D9">
        <v>830</v>
      </c>
      <c r="E9">
        <v>1450</v>
      </c>
      <c r="F9">
        <v>1530</v>
      </c>
      <c r="G9">
        <v>1990</v>
      </c>
      <c r="H9">
        <v>1270</v>
      </c>
      <c r="I9">
        <v>730</v>
      </c>
      <c r="J9">
        <v>680</v>
      </c>
      <c r="K9">
        <v>1020</v>
      </c>
      <c r="L9">
        <v>1150</v>
      </c>
      <c r="M9">
        <v>1230</v>
      </c>
      <c r="N9">
        <v>2300</v>
      </c>
      <c r="O9">
        <v>1470</v>
      </c>
      <c r="P9">
        <v>980</v>
      </c>
      <c r="Q9">
        <v>1080</v>
      </c>
      <c r="R9">
        <v>1290</v>
      </c>
      <c r="S9">
        <v>1270</v>
      </c>
      <c r="T9">
        <v>1270</v>
      </c>
      <c r="U9">
        <v>1530</v>
      </c>
      <c r="V9">
        <v>2170</v>
      </c>
      <c r="W9">
        <v>2150</v>
      </c>
      <c r="X9">
        <v>2000</v>
      </c>
      <c r="Y9">
        <v>2370</v>
      </c>
      <c r="Z9">
        <v>2000</v>
      </c>
      <c r="AA9">
        <v>1680</v>
      </c>
      <c r="AB9">
        <v>3300</v>
      </c>
      <c r="AC9">
        <v>2120</v>
      </c>
      <c r="AD9">
        <v>1300</v>
      </c>
    </row>
    <row r="10" spans="1:30" x14ac:dyDescent="0.2">
      <c r="A10" t="s">
        <v>6</v>
      </c>
      <c r="B10">
        <v>770</v>
      </c>
      <c r="C10">
        <f>B10+46.78</f>
        <v>816.78</v>
      </c>
      <c r="D10">
        <f t="shared" ref="D10:AD10" si="2">C10+46.78</f>
        <v>863.56</v>
      </c>
      <c r="E10">
        <f t="shared" si="2"/>
        <v>910.33999999999992</v>
      </c>
      <c r="F10">
        <f t="shared" si="2"/>
        <v>957.11999999999989</v>
      </c>
      <c r="G10">
        <f t="shared" si="2"/>
        <v>1003.8999999999999</v>
      </c>
      <c r="H10">
        <f t="shared" si="2"/>
        <v>1050.6799999999998</v>
      </c>
      <c r="I10">
        <f t="shared" si="2"/>
        <v>1097.4599999999998</v>
      </c>
      <c r="J10">
        <f t="shared" si="2"/>
        <v>1144.2399999999998</v>
      </c>
      <c r="K10">
        <f t="shared" si="2"/>
        <v>1191.0199999999998</v>
      </c>
      <c r="L10">
        <f t="shared" si="2"/>
        <v>1237.7999999999997</v>
      </c>
      <c r="M10">
        <f t="shared" si="2"/>
        <v>1284.5799999999997</v>
      </c>
      <c r="N10">
        <f t="shared" si="2"/>
        <v>1331.3599999999997</v>
      </c>
      <c r="O10">
        <f t="shared" si="2"/>
        <v>1378.1399999999996</v>
      </c>
      <c r="P10">
        <f t="shared" si="2"/>
        <v>1424.9199999999996</v>
      </c>
      <c r="Q10">
        <f t="shared" si="2"/>
        <v>1471.6999999999996</v>
      </c>
      <c r="R10">
        <f t="shared" si="2"/>
        <v>1518.4799999999996</v>
      </c>
      <c r="S10">
        <f t="shared" si="2"/>
        <v>1565.2599999999995</v>
      </c>
      <c r="T10">
        <f t="shared" si="2"/>
        <v>1612.0399999999995</v>
      </c>
      <c r="U10">
        <f t="shared" si="2"/>
        <v>1658.8199999999995</v>
      </c>
      <c r="V10">
        <f t="shared" si="2"/>
        <v>1705.5999999999995</v>
      </c>
      <c r="W10">
        <f t="shared" si="2"/>
        <v>1752.3799999999994</v>
      </c>
      <c r="X10">
        <f t="shared" si="2"/>
        <v>1799.1599999999994</v>
      </c>
      <c r="Y10">
        <f t="shared" si="2"/>
        <v>1845.9399999999994</v>
      </c>
      <c r="Z10">
        <f t="shared" si="2"/>
        <v>1892.7199999999993</v>
      </c>
      <c r="AA10">
        <f t="shared" si="2"/>
        <v>1939.4999999999993</v>
      </c>
      <c r="AB10">
        <f t="shared" si="2"/>
        <v>1986.2799999999993</v>
      </c>
      <c r="AC10">
        <f t="shared" si="2"/>
        <v>2033.0599999999993</v>
      </c>
      <c r="AD10">
        <f t="shared" si="2"/>
        <v>2079.8399999999992</v>
      </c>
    </row>
    <row r="12" spans="1:30" x14ac:dyDescent="0.2">
      <c r="A12" t="s">
        <v>7</v>
      </c>
    </row>
    <row r="13" spans="1:30" x14ac:dyDescent="0.2">
      <c r="B13">
        <v>2013</v>
      </c>
      <c r="C13">
        <f>B13+1</f>
        <v>2014</v>
      </c>
      <c r="D13">
        <f t="shared" ref="D13:K13" si="3">C13+1</f>
        <v>2015</v>
      </c>
      <c r="E13">
        <f t="shared" si="3"/>
        <v>2016</v>
      </c>
      <c r="F13">
        <f t="shared" si="3"/>
        <v>2017</v>
      </c>
      <c r="G13">
        <f t="shared" si="3"/>
        <v>2018</v>
      </c>
      <c r="H13">
        <f t="shared" si="3"/>
        <v>2019</v>
      </c>
      <c r="I13">
        <f t="shared" si="3"/>
        <v>2020</v>
      </c>
      <c r="J13">
        <f t="shared" si="3"/>
        <v>2021</v>
      </c>
      <c r="K13">
        <f t="shared" si="3"/>
        <v>2022</v>
      </c>
    </row>
    <row r="14" spans="1:30" x14ac:dyDescent="0.2">
      <c r="A14" t="s">
        <v>8</v>
      </c>
      <c r="B14">
        <v>5</v>
      </c>
      <c r="C14">
        <v>9</v>
      </c>
      <c r="D14">
        <v>9</v>
      </c>
      <c r="E14">
        <v>11</v>
      </c>
      <c r="F14">
        <v>17</v>
      </c>
      <c r="G14">
        <v>23</v>
      </c>
      <c r="H14">
        <v>26</v>
      </c>
      <c r="I14">
        <v>32</v>
      </c>
      <c r="J14">
        <v>68</v>
      </c>
      <c r="K14">
        <v>47</v>
      </c>
    </row>
    <row r="15" spans="1:30" x14ac:dyDescent="0.2">
      <c r="A15" t="s">
        <v>6</v>
      </c>
      <c r="B15">
        <v>20</v>
      </c>
      <c r="C15">
        <f>B15+4.5</f>
        <v>24.5</v>
      </c>
      <c r="D15">
        <f t="shared" ref="D15:K15" si="4">C15+4.5</f>
        <v>29</v>
      </c>
      <c r="E15">
        <f t="shared" si="4"/>
        <v>33.5</v>
      </c>
      <c r="F15">
        <f t="shared" si="4"/>
        <v>38</v>
      </c>
      <c r="G15">
        <f t="shared" si="4"/>
        <v>42.5</v>
      </c>
      <c r="H15">
        <f t="shared" si="4"/>
        <v>47</v>
      </c>
      <c r="I15">
        <f t="shared" si="4"/>
        <v>51.5</v>
      </c>
      <c r="J15">
        <f t="shared" si="4"/>
        <v>56</v>
      </c>
      <c r="K15">
        <f t="shared" si="4"/>
        <v>60.5</v>
      </c>
    </row>
    <row r="17" spans="1:15" x14ac:dyDescent="0.2">
      <c r="A17" t="s">
        <v>9</v>
      </c>
    </row>
    <row r="18" spans="1:15" x14ac:dyDescent="0.2">
      <c r="B18">
        <v>2012</v>
      </c>
      <c r="C18">
        <f>B18+1</f>
        <v>2013</v>
      </c>
      <c r="D18">
        <f t="shared" ref="D18:L18" si="5">C18+1</f>
        <v>2014</v>
      </c>
      <c r="E18">
        <f t="shared" si="5"/>
        <v>2015</v>
      </c>
      <c r="F18">
        <f t="shared" si="5"/>
        <v>2016</v>
      </c>
      <c r="G18">
        <f t="shared" si="5"/>
        <v>2017</v>
      </c>
      <c r="H18">
        <f t="shared" si="5"/>
        <v>2018</v>
      </c>
      <c r="I18">
        <f t="shared" si="5"/>
        <v>2019</v>
      </c>
      <c r="J18">
        <f t="shared" si="5"/>
        <v>2020</v>
      </c>
      <c r="K18">
        <f t="shared" si="5"/>
        <v>2021</v>
      </c>
      <c r="L18">
        <f t="shared" si="5"/>
        <v>2022</v>
      </c>
    </row>
    <row r="19" spans="1:15" x14ac:dyDescent="0.2">
      <c r="A19" t="s">
        <v>10</v>
      </c>
      <c r="B19" s="2">
        <v>0.13</v>
      </c>
      <c r="C19" s="2">
        <v>0.22</v>
      </c>
      <c r="D19" s="2">
        <v>0.23</v>
      </c>
      <c r="E19" s="2">
        <v>0.25</v>
      </c>
      <c r="F19" s="2">
        <v>0.28000000000000003</v>
      </c>
      <c r="G19" s="2">
        <v>0.3</v>
      </c>
      <c r="H19" s="2">
        <v>0.33</v>
      </c>
      <c r="I19" s="2">
        <v>0.36</v>
      </c>
      <c r="J19" s="2">
        <v>0.38</v>
      </c>
      <c r="K19" s="2">
        <v>0.4</v>
      </c>
      <c r="L19" s="2">
        <v>0.42</v>
      </c>
    </row>
    <row r="20" spans="1:15" x14ac:dyDescent="0.2">
      <c r="A20" t="s">
        <v>11</v>
      </c>
      <c r="B20">
        <f>40%</f>
        <v>0.4</v>
      </c>
      <c r="C20" s="4">
        <f>52%-C19</f>
        <v>0.30000000000000004</v>
      </c>
      <c r="D20" s="3">
        <f>54%-D19</f>
        <v>0.31000000000000005</v>
      </c>
      <c r="E20" s="3">
        <f>57%-E19</f>
        <v>0.31999999999999995</v>
      </c>
      <c r="F20" s="3">
        <f>57%-F19</f>
        <v>0.28999999999999992</v>
      </c>
      <c r="G20" s="3">
        <f>58%-G19</f>
        <v>0.27999999999999997</v>
      </c>
      <c r="H20" s="3">
        <f>59%-H19</f>
        <v>0.25999999999999995</v>
      </c>
      <c r="I20" s="3">
        <f>60%-I19</f>
        <v>0.24</v>
      </c>
      <c r="J20" s="3">
        <f>61%-J19</f>
        <v>0.22999999999999998</v>
      </c>
      <c r="K20" s="3">
        <f>62%-K19</f>
        <v>0.21999999999999997</v>
      </c>
      <c r="L20" s="3">
        <f>63%-L19</f>
        <v>0.21000000000000002</v>
      </c>
    </row>
    <row r="21" spans="1:15" x14ac:dyDescent="0.2">
      <c r="A21" t="s">
        <v>12</v>
      </c>
      <c r="B21">
        <f>30%</f>
        <v>0.3</v>
      </c>
      <c r="C21" s="2">
        <v>0.27</v>
      </c>
      <c r="D21" s="2">
        <v>0.26</v>
      </c>
      <c r="E21" s="2">
        <v>0.25</v>
      </c>
      <c r="F21" s="3">
        <v>0.23499999999999999</v>
      </c>
      <c r="G21" s="2">
        <v>0.23</v>
      </c>
      <c r="H21" s="2">
        <v>0.22500000000000001</v>
      </c>
      <c r="I21" s="2">
        <v>0.22</v>
      </c>
      <c r="J21" s="2">
        <v>0.19</v>
      </c>
      <c r="K21" s="2">
        <v>0.18</v>
      </c>
      <c r="L21" s="2">
        <v>0.17</v>
      </c>
    </row>
    <row r="22" spans="1:15" x14ac:dyDescent="0.2">
      <c r="A22" t="s">
        <v>13</v>
      </c>
      <c r="B22" s="2">
        <v>0.14000000000000001</v>
      </c>
      <c r="C22" s="2">
        <v>0.18</v>
      </c>
      <c r="D22" s="2">
        <v>0.18</v>
      </c>
      <c r="E22" s="2">
        <v>0.17</v>
      </c>
      <c r="F22" s="2">
        <v>0.185</v>
      </c>
      <c r="G22" s="2">
        <v>0.18</v>
      </c>
      <c r="H22" s="2">
        <v>0.17</v>
      </c>
      <c r="I22" s="2">
        <v>0.17499999999999999</v>
      </c>
      <c r="J22" s="2">
        <v>0.17</v>
      </c>
      <c r="K22" s="2">
        <v>0.17</v>
      </c>
      <c r="L22" s="2">
        <v>0.17</v>
      </c>
    </row>
    <row r="23" spans="1:15" x14ac:dyDescent="0.2">
      <c r="A23" t="s">
        <v>14</v>
      </c>
      <c r="B23" s="2">
        <f>1-SUM(B19:B22)</f>
        <v>2.9999999999999916E-2</v>
      </c>
      <c r="C23" s="2">
        <f t="shared" ref="C23:L23" si="6">1-SUM(C19:C22)</f>
        <v>3.0000000000000027E-2</v>
      </c>
      <c r="D23" s="2">
        <f t="shared" si="6"/>
        <v>2.0000000000000018E-2</v>
      </c>
      <c r="E23" s="2">
        <f t="shared" si="6"/>
        <v>1.0000000000000009E-2</v>
      </c>
      <c r="F23" s="2">
        <f t="shared" si="6"/>
        <v>1.0000000000000009E-2</v>
      </c>
      <c r="G23" s="2">
        <f t="shared" si="6"/>
        <v>1.0000000000000009E-2</v>
      </c>
      <c r="H23" s="2">
        <f t="shared" si="6"/>
        <v>1.5000000000000013E-2</v>
      </c>
      <c r="I23" s="2">
        <f t="shared" si="6"/>
        <v>5.0000000000001155E-3</v>
      </c>
      <c r="J23" s="2">
        <f t="shared" si="6"/>
        <v>2.9999999999999916E-2</v>
      </c>
      <c r="K23" s="2">
        <f t="shared" si="6"/>
        <v>2.9999999999999916E-2</v>
      </c>
      <c r="L23" s="2">
        <f t="shared" si="6"/>
        <v>2.9999999999999916E-2</v>
      </c>
    </row>
    <row r="24" spans="1:1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5" x14ac:dyDescent="0.2">
      <c r="A25" t="s">
        <v>15</v>
      </c>
    </row>
    <row r="26" spans="1:15" x14ac:dyDescent="0.2">
      <c r="B26">
        <v>2009</v>
      </c>
      <c r="C26">
        <f>B26+1</f>
        <v>2010</v>
      </c>
      <c r="D26">
        <f>C26+1</f>
        <v>2011</v>
      </c>
      <c r="E26">
        <f>D26+1</f>
        <v>2012</v>
      </c>
      <c r="F26">
        <f>E26+1</f>
        <v>2013</v>
      </c>
      <c r="G26">
        <f>F26+1</f>
        <v>2014</v>
      </c>
      <c r="H26">
        <f>G26+1</f>
        <v>2015</v>
      </c>
      <c r="I26">
        <f>H26+1</f>
        <v>2016</v>
      </c>
      <c r="J26">
        <f>I26+1</f>
        <v>2017</v>
      </c>
      <c r="K26">
        <f>J26+1</f>
        <v>2018</v>
      </c>
      <c r="L26">
        <f>K26+1</f>
        <v>2019</v>
      </c>
      <c r="M26">
        <f>L26+1</f>
        <v>2020</v>
      </c>
      <c r="N26">
        <f>M26+1</f>
        <v>2021</v>
      </c>
      <c r="O26">
        <f>N26+1</f>
        <v>2022</v>
      </c>
    </row>
    <row r="27" spans="1:15" x14ac:dyDescent="0.2">
      <c r="A27" t="s">
        <v>16</v>
      </c>
      <c r="B27">
        <v>11</v>
      </c>
      <c r="C27">
        <v>20</v>
      </c>
      <c r="D27">
        <v>23</v>
      </c>
      <c r="E27">
        <v>37</v>
      </c>
      <c r="F27">
        <v>39</v>
      </c>
      <c r="G27">
        <v>48</v>
      </c>
      <c r="H27">
        <v>57</v>
      </c>
      <c r="I27">
        <v>56.5</v>
      </c>
      <c r="J27">
        <v>58</v>
      </c>
      <c r="K27">
        <v>57.5</v>
      </c>
      <c r="L27">
        <v>80.5</v>
      </c>
      <c r="M27">
        <v>62</v>
      </c>
      <c r="N27">
        <v>96.5</v>
      </c>
      <c r="O27">
        <v>77</v>
      </c>
    </row>
    <row r="28" spans="1:15" x14ac:dyDescent="0.2">
      <c r="A28" t="s">
        <v>17</v>
      </c>
      <c r="B28">
        <v>23</v>
      </c>
      <c r="C28">
        <f>B28+3.5</f>
        <v>26.5</v>
      </c>
      <c r="D28">
        <f t="shared" ref="D28:O28" si="7">C28+3.5</f>
        <v>30</v>
      </c>
      <c r="E28">
        <f t="shared" si="7"/>
        <v>33.5</v>
      </c>
      <c r="F28">
        <f t="shared" si="7"/>
        <v>37</v>
      </c>
      <c r="G28">
        <f t="shared" si="7"/>
        <v>40.5</v>
      </c>
      <c r="H28">
        <f t="shared" si="7"/>
        <v>44</v>
      </c>
      <c r="I28">
        <f t="shared" si="7"/>
        <v>47.5</v>
      </c>
      <c r="J28">
        <f t="shared" si="7"/>
        <v>51</v>
      </c>
      <c r="K28">
        <f t="shared" si="7"/>
        <v>54.5</v>
      </c>
      <c r="L28">
        <f t="shared" si="7"/>
        <v>58</v>
      </c>
      <c r="M28">
        <f t="shared" si="7"/>
        <v>61.5</v>
      </c>
      <c r="N28">
        <f t="shared" si="7"/>
        <v>65</v>
      </c>
      <c r="O28">
        <f t="shared" si="7"/>
        <v>68.5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Tianyu</dc:creator>
  <cp:lastModifiedBy>Zhou, Tianyu</cp:lastModifiedBy>
  <dcterms:created xsi:type="dcterms:W3CDTF">2023-10-25T23:15:54Z</dcterms:created>
  <dcterms:modified xsi:type="dcterms:W3CDTF">2023-10-26T20:11:33Z</dcterms:modified>
</cp:coreProperties>
</file>